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C:\Users\bgnm\Documents\BGNM\BGNM Revision to 2014  in 2020\Program revisions by date\"/>
    </mc:Choice>
  </mc:AlternateContent>
  <xr:revisionPtr revIDLastSave="0" documentId="8_{B2378743-11A1-4120-A32C-592FA2435A5B}" xr6:coauthVersionLast="46" xr6:coauthVersionMax="46" xr10:uidLastSave="{00000000-0000-0000-0000-000000000000}"/>
  <bookViews>
    <workbookView xWindow="3510" yWindow="1365" windowWidth="20955" windowHeight="14835" activeTab="1" xr2:uid="{00000000-000D-0000-FFFF-FFFF00000000}"/>
  </bookViews>
  <sheets>
    <sheet name="1 BGNM Program Overview" sheetId="1" r:id="rId1"/>
    <sheet name="2 Project Information" sheetId="2" r:id="rId2"/>
    <sheet name="3a Scoring &amp; Verification" sheetId="3" r:id="rId3"/>
    <sheet name="3b Code Plus Verification" sheetId="19" r:id="rId4"/>
    <sheet name="4a WEiR Index" sheetId="4" r:id="rId5"/>
    <sheet name="4b Indoor Water Testing" sheetId="5" r:id="rId6"/>
    <sheet name="5 HVAC Accountability Form" sheetId="18" r:id="rId7"/>
    <sheet name="6 Thermal Enclosure Checklist" sheetId="7" r:id="rId8"/>
    <sheet name="7 NM Climate Zones" sheetId="8" r:id="rId9"/>
    <sheet name="8 IECC Insulation Requirements" sheetId="9" r:id="rId10"/>
    <sheet name="Errata" sheetId="10" r:id="rId11"/>
    <sheet name="Lists (HIDE)" sheetId="15" state="hidden" r:id="rId12"/>
    <sheet name="Indoor_Values_(HIDE)" sheetId="16" state="hidden" r:id="rId13"/>
  </sheets>
  <definedNames>
    <definedName name="BaselineWasherWF">'4a WEiR Index'!$D$18</definedName>
    <definedName name="Bedrooms">'2 Project Information'!$E$15</definedName>
    <definedName name="Benchmark">'3a Scoring &amp; Verification'!$J$249</definedName>
    <definedName name="BGNMRequiredWasherWF">'4a WEiR Index'!$E$18</definedName>
    <definedName name="CFA">'2 Project Information'!$E$13</definedName>
    <definedName name="ClimateZones">'Lists (HIDE)'!$C$64:$C$69</definedName>
    <definedName name="CZ">'2 Project Information'!$E$16</definedName>
    <definedName name="CZ3_CodePlus" localSheetId="3">'3b Code Plus Verification'!#REF!</definedName>
    <definedName name="CZ3_CodePlus">'3a Scoring &amp; Verification'!$F$12</definedName>
    <definedName name="CZ3_Emerald" localSheetId="3">'3b Code Plus Verification'!#REF!</definedName>
    <definedName name="CZ3_Emerald">'3a Scoring &amp; Verification'!$F$15</definedName>
    <definedName name="CZ3_Gold" localSheetId="3">'3b Code Plus Verification'!#REF!</definedName>
    <definedName name="CZ3_Gold">'3a Scoring &amp; Verification'!$F$14</definedName>
    <definedName name="CZ3_Silver" localSheetId="3">'3b Code Plus Verification'!#REF!</definedName>
    <definedName name="CZ3_Silver">'3a Scoring &amp; Verification'!$F$13</definedName>
    <definedName name="CZ4_CodePlus" localSheetId="3">'3b Code Plus Verification'!#REF!</definedName>
    <definedName name="CZ4_CodePlus">'3a Scoring &amp; Verification'!$G$12</definedName>
    <definedName name="CZ4_Emerald" localSheetId="3">'3b Code Plus Verification'!#REF!</definedName>
    <definedName name="CZ4_Emerald">'3a Scoring &amp; Verification'!$G$15</definedName>
    <definedName name="CZ4_Gold" localSheetId="3">'3b Code Plus Verification'!#REF!</definedName>
    <definedName name="CZ4_Gold">'3a Scoring &amp; Verification'!$G$14</definedName>
    <definedName name="CZ4_Silver" localSheetId="3">'3b Code Plus Verification'!#REF!</definedName>
    <definedName name="CZ4_Silver">'3a Scoring &amp; Verification'!$G$13</definedName>
    <definedName name="CZ5_CodePlus" localSheetId="3">'3b Code Plus Verification'!#REF!</definedName>
    <definedName name="CZ5_CodePlus">'3a Scoring &amp; Verification'!$H$12</definedName>
    <definedName name="CZ5_Emerald" localSheetId="3">'3b Code Plus Verification'!#REF!</definedName>
    <definedName name="CZ5_Emerald">'3a Scoring &amp; Verification'!$H$15</definedName>
    <definedName name="CZ5_Gold" localSheetId="3">'3b Code Plus Verification'!#REF!</definedName>
    <definedName name="CZ5_Gold">'3a Scoring &amp; Verification'!$H$14</definedName>
    <definedName name="CZ5_Silver" localSheetId="3">'3b Code Plus Verification'!#REF!</definedName>
    <definedName name="CZ5_Silver">'3a Scoring &amp; Verification'!$H$13</definedName>
    <definedName name="CZ6_CodePlus" localSheetId="3">'3b Code Plus Verification'!#REF!</definedName>
    <definedName name="CZ6_CodePlus">'3a Scoring &amp; Verification'!$I$12</definedName>
    <definedName name="CZ6_Emerald" localSheetId="3">'3b Code Plus Verification'!#REF!</definedName>
    <definedName name="CZ6_Emerald">'3a Scoring &amp; Verification'!$I$15</definedName>
    <definedName name="CZ6_Gold" localSheetId="3">'3b Code Plus Verification'!#REF!</definedName>
    <definedName name="CZ6_Gold">'3a Scoring &amp; Verification'!$I$14</definedName>
    <definedName name="CZ6_Silver" localSheetId="3">'3b Code Plus Verification'!#REF!</definedName>
    <definedName name="CZ6_Silver">'3a Scoring &amp; Verification'!$I$13</definedName>
    <definedName name="CZ7_CodePlus" localSheetId="3">'3b Code Plus Verification'!#REF!</definedName>
    <definedName name="CZ7_CodePlus">'3a Scoring &amp; Verification'!$J$12</definedName>
    <definedName name="CZ7_Emerald" localSheetId="3">'3b Code Plus Verification'!#REF!</definedName>
    <definedName name="CZ7_Emerald">'3a Scoring &amp; Verification'!$J$15</definedName>
    <definedName name="CZ7_Gold" localSheetId="3">'3b Code Plus Verification'!#REF!</definedName>
    <definedName name="CZ7_Gold">'3a Scoring &amp; Verification'!$J$14</definedName>
    <definedName name="CZ7_Silver" localSheetId="3">'3b Code Plus Verification'!#REF!</definedName>
    <definedName name="CZ7_Silver">'3a Scoring &amp; Verification'!$J$13</definedName>
    <definedName name="DuctTestCond">'Lists (HIDE)'!$E$64:$E$67</definedName>
    <definedName name="FarthestWaterFixture">'Lists (HIDE)'!$E$64:$E$69</definedName>
    <definedName name="HERS_Claimed_AsBuilt" localSheetId="3">'3b Code Plus Verification'!#REF!</definedName>
    <definedName name="HERS_Claimed_AsBuilt">'3a Scoring &amp; Verification'!$M$21</definedName>
    <definedName name="HERS_Claimed_WO" localSheetId="3">'3b Code Plus Verification'!#REF!</definedName>
    <definedName name="HERS_Prov1" localSheetId="3">'3b Code Plus Verification'!#REF!</definedName>
    <definedName name="HERS_Verified_AsBuilt" localSheetId="3">'3b Code Plus Verification'!#REF!</definedName>
    <definedName name="HERS_Verified_AsBuilt" localSheetId="6">'3a Scoring &amp; Verification'!#REF!</definedName>
    <definedName name="HERS_Verified_WO" localSheetId="3">'3b Code Plus Verification'!#REF!</definedName>
    <definedName name="HERS_Verified_WO" localSheetId="6">'3a Scoring &amp; Verification'!#REF!</definedName>
    <definedName name="HERSIndex">'3a Scoring &amp; Verification'!$L$16</definedName>
    <definedName name="HERSIndexHourly" localSheetId="3">'3b Code Plus Verification'!#REF!</definedName>
    <definedName name="HERSIndexSeasonal" localSheetId="3">'3b Code Plus Verification'!#REF!</definedName>
    <definedName name="HERSIndexSeasonal">'3a Scoring &amp; Verification'!#REF!</definedName>
    <definedName name="HourlySeasonal">'Lists (HIDE)'!$B$72:$B$74</definedName>
    <definedName name="MailCertTo">'Lists (HIDE)'!$D$64:$D$66</definedName>
    <definedName name="Max_Cert_Claimed" localSheetId="3">'3b Code Plus Verification'!#REF!</definedName>
    <definedName name="Max_Cert_Verified" localSheetId="3">'3b Code Plus Verification'!#REF!</definedName>
    <definedName name="Max_Cert_Verified" localSheetId="6">'3a Scoring &amp; Verification'!#REF!</definedName>
    <definedName name="MERVRating">'Lists (HIDE)'!$C$72:$C$92</definedName>
    <definedName name="OverallUATest" localSheetId="3">'3b Code Plus Verification'!#REF!</definedName>
    <definedName name="PA_Daily_Use">'4a WEiR Index'!$Q$21</definedName>
    <definedName name="PermitDate">'2 Project Information'!$E$10</definedName>
    <definedName name="PointList1">'Lists (HIDE)'!$A$2:$A$3</definedName>
    <definedName name="PointList11">'Lists (HIDE)'!$D$9:$D$11</definedName>
    <definedName name="PointList12">'Lists (HIDE)'!$E$9:$E$20</definedName>
    <definedName name="PointList13">'Lists (HIDE)'!$F$9:$F$14</definedName>
    <definedName name="PointList17">'Lists (HIDE)'!$C$23:$C$27</definedName>
    <definedName name="PointList18">'Lists (HIDE)'!$D$23:$D$24</definedName>
    <definedName name="PointList19">'Lists (HIDE)'!$E$23:$E$24</definedName>
    <definedName name="PointList2">'Lists (HIDE)'!$B$2:$B$4</definedName>
    <definedName name="PointList20">'Lists (HIDE)'!$F$23:$F$26</definedName>
    <definedName name="PointList21">'Lists (HIDE)'!$G$23:$G$25</definedName>
    <definedName name="PointList22">'Lists (HIDE)'!$A$31:$A$34</definedName>
    <definedName name="PointList23">'Lists (HIDE)'!$B$31:$B$33</definedName>
    <definedName name="PointList24">'Lists (HIDE)'!$C$31:$C$33</definedName>
    <definedName name="PointList26">'Lists (HIDE)'!$E$31:$E$33</definedName>
    <definedName name="PointList27">'Lists (HIDE)'!$F$31:$F$34</definedName>
    <definedName name="PointList28">'Lists (HIDE)'!$G$31:$G$37</definedName>
    <definedName name="PointList3">'Lists (HIDE)'!$C$2:$C$4</definedName>
    <definedName name="PointList30">'Lists (HIDE)'!$B$42:$B$46</definedName>
    <definedName name="PointList31">'Lists (HIDE)'!$C$42:$C$46</definedName>
    <definedName name="PointList32">'Lists (HIDE)'!$D$42:$D$45</definedName>
    <definedName name="PointList33">'Lists (HIDE)'!$E$42:$E$47</definedName>
    <definedName name="PointList34">'Lists (HIDE)'!$F$42:$F$46</definedName>
    <definedName name="PointList35">'Lists (HIDE)'!$G$42:$G$46</definedName>
    <definedName name="PointList36">'Lists (HIDE)'!$A$52:$A$55</definedName>
    <definedName name="PointList37">'Lists (HIDE)'!$B$52:$B$54</definedName>
    <definedName name="PointList38">'Lists (HIDE)'!$B$52:$B$55</definedName>
    <definedName name="PointList39">'Lists (HIDE)'!$C$52:$C$54</definedName>
    <definedName name="PointList4">'Lists (HIDE)'!$D$2:$D$4</definedName>
    <definedName name="PointList40">'Lists (HIDE)'!$D$52:$D$59</definedName>
    <definedName name="PointList41">'Lists (HIDE)'!$E$52:$E$55</definedName>
    <definedName name="PointList42">'Lists (HIDE)'!$F$52:$F$55</definedName>
    <definedName name="PointList43">'Lists (HIDE)'!$G$52:$G$54</definedName>
    <definedName name="PointList44">'Lists (HIDE)'!$F$64:$F$66</definedName>
    <definedName name="PointList45">'Lists (HIDE)'!$G$64:$G$66</definedName>
    <definedName name="PointList5">'Lists (HIDE)'!$E$2:$E$4</definedName>
    <definedName name="PointList6">'Lists (HIDE)'!$F$2:$F$5</definedName>
    <definedName name="PointList7">'Lists (HIDE)'!$G$2:$G$4</definedName>
    <definedName name="PointList8">'Lists (HIDE)'!$A$9:$A$10</definedName>
    <definedName name="PointList9">'Lists (HIDE)'!$B$9:$B$10</definedName>
    <definedName name="Prac_1.1.1_Test_Awarded_Overall" localSheetId="3">'3b Code Plus Verification'!#REF!</definedName>
    <definedName name="Prac_1.1.1_Test_Awarded_Overall" localSheetId="6">'3a Scoring &amp; Verification'!#REF!</definedName>
    <definedName name="Prac_1.1.1_Test_Awarded_Overall">'3a Scoring &amp; Verification'!#REF!</definedName>
    <definedName name="Prac_1.1.1_Test_Claimed_Overall" localSheetId="3">'3b Code Plus Verification'!#REF!</definedName>
    <definedName name="Prac_1.1.1a_Test_Awarded_Level" localSheetId="2">'3a Scoring &amp; Verification'!#REF!</definedName>
    <definedName name="Prac_1.1.1a_Test_Awarded_Level" localSheetId="3">'3b Code Plus Verification'!#REF!</definedName>
    <definedName name="Prac_1.1.1a_Test_Claimed_Level" localSheetId="3">'3b Code Plus Verification'!#REF!</definedName>
    <definedName name="Prac_1.1.1b_Test_Awarded_Level" localSheetId="3">'3b Code Plus Verification'!#REF!</definedName>
    <definedName name="Prac_1.1.1b_Test_Claimed_Level" localSheetId="3">'3b Code Plus Verification'!#REF!</definedName>
    <definedName name="_xlnm.Print_Area" localSheetId="0">'1 BGNM Program Overview'!$A$1:$U$42</definedName>
    <definedName name="_xlnm.Print_Area" localSheetId="1">'2 Project Information'!$A$1:$J$67</definedName>
    <definedName name="_xlnm.Print_Area" localSheetId="2">'3a Scoring &amp; Verification'!$A$1:$S$314</definedName>
    <definedName name="_xlnm.Print_Area" localSheetId="3">'3b Code Plus Verification'!$A$1:$S$72</definedName>
    <definedName name="_xlnm.Print_Area" localSheetId="4">'4a WEiR Index'!$A$1:$W$40</definedName>
    <definedName name="_xlnm.Print_Area" localSheetId="5">'4b Indoor Water Testing'!$A$1:$M$92</definedName>
    <definedName name="_xlnm.Print_Area" localSheetId="6">'5 HVAC Accountability Form'!$A$1:$K$47</definedName>
    <definedName name="_xlnm.Print_Area" localSheetId="7">'6 Thermal Enclosure Checklist'!$A$1:$O$98</definedName>
    <definedName name="_xlnm.Print_Area" localSheetId="8">'7 NM Climate Zones'!$A$1:$P$81</definedName>
    <definedName name="_xlnm.Print_Area" localSheetId="9">'8 IECC Insulation Requirements'!$A$1:$K$40</definedName>
    <definedName name="_xlnm.Print_Area" localSheetId="10">Errata!$A$1:$J$50</definedName>
    <definedName name="_xlnm.Print_Titles" localSheetId="2">'3a Scoring &amp; Verification'!$1:$1</definedName>
    <definedName name="_xlnm.Print_Titles" localSheetId="3">'3b Code Plus Verification'!$10:$11</definedName>
    <definedName name="_xlnm.Print_Titles" localSheetId="6">'5 HVAC Accountability Form'!$6:$6</definedName>
    <definedName name="_xlnm.Print_Titles" localSheetId="8">'7 NM Climate Zones'!$8:$8</definedName>
    <definedName name="_xlnm.Print_Titles" localSheetId="10">Errata!$7:$7</definedName>
    <definedName name="SupDocsList">'Lists (HIDE)'!$A$72:$A$75</definedName>
    <definedName name="UAAct2015" localSheetId="3">'3b Code Plus Verification'!#REF!</definedName>
    <definedName name="UAAct2015">'3a Scoring &amp; Verification'!#REF!</definedName>
    <definedName name="UAAct2018" localSheetId="3">'3b Code Plus Verification'!#REF!</definedName>
    <definedName name="UAAct2018">'3a Scoring &amp; Verification'!#REF!</definedName>
    <definedName name="UARef2015" localSheetId="3">'3b Code Plus Verification'!#REF!</definedName>
    <definedName name="UARef2015">'3a Scoring &amp; Verification'!#REF!</definedName>
    <definedName name="UARef2018" localSheetId="3">'3b Code Plus Verification'!#REF!</definedName>
    <definedName name="UARef2018">'3a Scoring &amp; Verification'!#REF!</definedName>
    <definedName name="VersionNo.">'1 BGNM Program Overview'!$M$7</definedName>
    <definedName name="WEiR">'4a WEiR Index'!$V$22</definedName>
    <definedName name="YesNoOrNA">'Lists (HIDE)'!$A$64:$A$67</definedName>
    <definedName name="YesOrNo">'Lists (HIDE)'!$B$64:$B$66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76" i="3" l="1"/>
  <c r="M179" i="3"/>
  <c r="M233" i="3"/>
  <c r="M241" i="3"/>
  <c r="O106" i="3"/>
  <c r="M248" i="3"/>
  <c r="J249" i="3"/>
  <c r="I61" i="3"/>
  <c r="N59" i="3"/>
  <c r="M59" i="3"/>
  <c r="M25" i="3"/>
  <c r="M28" i="3"/>
  <c r="G10" i="2"/>
  <c r="O244" i="3"/>
  <c r="Q12" i="19"/>
  <c r="M165" i="3"/>
  <c r="O243" i="3"/>
  <c r="O242" i="3"/>
  <c r="H49" i="19"/>
  <c r="Q46" i="19"/>
  <c r="Q42" i="19"/>
  <c r="Q38" i="19"/>
  <c r="Q32" i="19"/>
  <c r="Q29" i="19"/>
  <c r="O104" i="3"/>
  <c r="C107" i="3"/>
  <c r="H27" i="19"/>
  <c r="Q24" i="19"/>
  <c r="Q19" i="19"/>
  <c r="Q15" i="19"/>
  <c r="M70" i="19"/>
  <c r="M69" i="19"/>
  <c r="M310" i="3"/>
  <c r="M309" i="3"/>
  <c r="D107" i="19"/>
  <c r="D106" i="19"/>
  <c r="D103" i="19"/>
  <c r="K1" i="19"/>
  <c r="K2" i="19"/>
  <c r="R2" i="19"/>
  <c r="K3" i="19"/>
  <c r="R3" i="19"/>
  <c r="R4" i="19"/>
  <c r="D4" i="19"/>
  <c r="L298" i="3"/>
  <c r="O102" i="3"/>
  <c r="O245" i="3"/>
  <c r="L239" i="3"/>
  <c r="M304" i="3"/>
  <c r="W304" i="3"/>
  <c r="C38" i="16"/>
  <c r="M130" i="3"/>
  <c r="K1" i="18"/>
  <c r="R6" i="3"/>
  <c r="M290" i="3"/>
  <c r="O292" i="3"/>
  <c r="E422" i="3"/>
  <c r="E423" i="3"/>
  <c r="E419" i="3"/>
  <c r="E420" i="3"/>
  <c r="M66" i="3"/>
  <c r="E412" i="3"/>
  <c r="E407" i="3"/>
  <c r="E402" i="3"/>
  <c r="E397" i="3"/>
  <c r="E392" i="3"/>
  <c r="O103" i="3"/>
  <c r="L288" i="3"/>
  <c r="M305" i="3"/>
  <c r="W305" i="3"/>
  <c r="E5" i="18"/>
  <c r="E4" i="18"/>
  <c r="E3" i="18"/>
  <c r="J5" i="7"/>
  <c r="K9" i="5"/>
  <c r="K8" i="5"/>
  <c r="K7" i="5"/>
  <c r="N19" i="4"/>
  <c r="E19" i="4"/>
  <c r="D19" i="4"/>
  <c r="T18" i="4"/>
  <c r="E26" i="16"/>
  <c r="N18" i="4"/>
  <c r="D18" i="4"/>
  <c r="T17" i="4"/>
  <c r="N17" i="4"/>
  <c r="E17" i="4"/>
  <c r="D17" i="4"/>
  <c r="T16" i="4"/>
  <c r="E9" i="16"/>
  <c r="N16" i="4"/>
  <c r="M16" i="4"/>
  <c r="E16" i="4"/>
  <c r="D16" i="4"/>
  <c r="T15" i="4"/>
  <c r="N15" i="4"/>
  <c r="M15" i="4"/>
  <c r="E15" i="4"/>
  <c r="D15" i="4"/>
  <c r="T13" i="4"/>
  <c r="N13" i="4"/>
  <c r="M13" i="4"/>
  <c r="E13" i="4"/>
  <c r="D13" i="4"/>
  <c r="T12" i="4"/>
  <c r="E12" i="4"/>
  <c r="D12" i="4"/>
  <c r="N12" i="4"/>
  <c r="D4" i="7"/>
  <c r="D3" i="7"/>
  <c r="D2" i="7"/>
  <c r="C10" i="5"/>
  <c r="C9" i="5"/>
  <c r="C8" i="5"/>
  <c r="C7" i="5"/>
  <c r="C8" i="4"/>
  <c r="C7" i="4"/>
  <c r="C6" i="4"/>
  <c r="K4" i="3"/>
  <c r="K3" i="3"/>
  <c r="H5" i="2"/>
  <c r="K2" i="3"/>
  <c r="H5" i="10"/>
  <c r="C6" i="7"/>
  <c r="E77" i="5"/>
  <c r="F72" i="5"/>
  <c r="A65" i="5"/>
  <c r="C65" i="5"/>
  <c r="A57" i="5"/>
  <c r="C57" i="5"/>
  <c r="A47" i="5"/>
  <c r="C47" i="5"/>
  <c r="A37" i="5"/>
  <c r="C37" i="5"/>
  <c r="J36" i="5"/>
  <c r="J35" i="5"/>
  <c r="J34" i="5"/>
  <c r="J33" i="5"/>
  <c r="J32" i="5"/>
  <c r="A26" i="5"/>
  <c r="C26" i="5"/>
  <c r="J24" i="5"/>
  <c r="J1" i="5"/>
  <c r="C45" i="16"/>
  <c r="C26" i="16"/>
  <c r="W22" i="4"/>
  <c r="Q20" i="4"/>
  <c r="P20" i="4"/>
  <c r="O20" i="4"/>
  <c r="R20" i="4"/>
  <c r="K20" i="4"/>
  <c r="L19" i="4"/>
  <c r="L18" i="4"/>
  <c r="K18" i="4"/>
  <c r="K17" i="4"/>
  <c r="Q17" i="4"/>
  <c r="L16" i="4"/>
  <c r="K16" i="4"/>
  <c r="L15" i="4"/>
  <c r="K15" i="4"/>
  <c r="L13" i="4"/>
  <c r="K13" i="4"/>
  <c r="L12" i="4"/>
  <c r="K12" i="4"/>
  <c r="H6" i="4"/>
  <c r="E1" i="4"/>
  <c r="R5" i="3"/>
  <c r="D5" i="3"/>
  <c r="R4" i="3"/>
  <c r="R3" i="3"/>
  <c r="A18" i="5"/>
  <c r="P13" i="4"/>
  <c r="Q15" i="4"/>
  <c r="K19" i="4"/>
  <c r="O19" i="4"/>
  <c r="P12" i="4"/>
  <c r="Q18" i="4"/>
  <c r="O18" i="4"/>
  <c r="P18" i="4"/>
  <c r="O17" i="4"/>
  <c r="R17" i="4"/>
  <c r="Q19" i="4"/>
  <c r="P16" i="4"/>
  <c r="O15" i="4"/>
  <c r="Q12" i="4"/>
  <c r="P17" i="4"/>
  <c r="P15" i="4"/>
  <c r="O13" i="4"/>
  <c r="Q13" i="4"/>
  <c r="O16" i="4"/>
  <c r="Q16" i="4"/>
  <c r="O12" i="4"/>
  <c r="S20" i="4"/>
  <c r="R15" i="4"/>
  <c r="S15" i="4"/>
  <c r="P19" i="4"/>
  <c r="P21" i="4"/>
  <c r="R19" i="4"/>
  <c r="S19" i="4"/>
  <c r="S17" i="4"/>
  <c r="R18" i="4"/>
  <c r="S18" i="4"/>
  <c r="Q21" i="4"/>
  <c r="U12" i="4"/>
  <c r="R16" i="4"/>
  <c r="S16" i="4"/>
  <c r="R13" i="4"/>
  <c r="S13" i="4"/>
  <c r="R12" i="4"/>
  <c r="O21" i="4"/>
  <c r="S12" i="4"/>
  <c r="V22" i="4"/>
  <c r="H36" i="19"/>
  <c r="U16" i="4"/>
  <c r="U17" i="4"/>
  <c r="U19" i="4"/>
  <c r="U13" i="4"/>
  <c r="U20" i="4"/>
  <c r="U15" i="4"/>
  <c r="U18" i="4"/>
  <c r="R21" i="4"/>
  <c r="F25" i="4"/>
  <c r="K111" i="3"/>
  <c r="Q35" i="19"/>
  <c r="A67" i="19"/>
  <c r="W25" i="4"/>
  <c r="O148" i="3"/>
  <c r="M111" i="3"/>
  <c r="M147" i="3"/>
  <c r="O149" i="3"/>
  <c r="L145" i="3"/>
  <c r="M303" i="3"/>
  <c r="W303" i="3"/>
  <c r="I385" i="3"/>
  <c r="H380" i="3"/>
  <c r="H376" i="3"/>
  <c r="G371" i="3"/>
  <c r="F365" i="3"/>
  <c r="E360" i="3"/>
  <c r="I386" i="3"/>
  <c r="I382" i="3"/>
  <c r="H377" i="3"/>
  <c r="G372" i="3"/>
  <c r="F366" i="3"/>
  <c r="E361" i="3"/>
  <c r="F368" i="3"/>
  <c r="I383" i="3"/>
  <c r="H378" i="3"/>
  <c r="G373" i="3"/>
  <c r="F367" i="3"/>
  <c r="E362" i="3"/>
  <c r="J352" i="3"/>
  <c r="I384" i="3"/>
  <c r="H379" i="3"/>
  <c r="G374" i="3"/>
  <c r="G370" i="3"/>
  <c r="F364" i="3"/>
  <c r="E359" i="3"/>
  <c r="E411" i="3"/>
  <c r="E413" i="3"/>
  <c r="E414" i="3"/>
  <c r="E401" i="3"/>
  <c r="E403" i="3"/>
  <c r="E404" i="3"/>
  <c r="E391" i="3"/>
  <c r="E393" i="3"/>
  <c r="E394" i="3"/>
  <c r="E406" i="3"/>
  <c r="E408" i="3"/>
  <c r="E409" i="3"/>
  <c r="E396" i="3"/>
  <c r="E398" i="3"/>
  <c r="E399" i="3"/>
  <c r="M22" i="3"/>
  <c r="M100" i="3"/>
  <c r="M298" i="3"/>
  <c r="M306" i="3"/>
  <c r="W306" i="3"/>
  <c r="E358" i="3"/>
  <c r="D356" i="3"/>
  <c r="H356" i="3"/>
  <c r="A38" i="3"/>
  <c r="L18" i="3"/>
  <c r="O101" i="3"/>
  <c r="L98" i="3"/>
  <c r="M302" i="3"/>
  <c r="W302" i="3"/>
  <c r="X302" i="3"/>
  <c r="L29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L147" authorId="0" shapeId="0" xr:uid="{00000000-0006-0000-0200-000001000000}">
      <text>
        <r>
          <rPr>
            <b/>
            <sz val="9"/>
            <color indexed="81"/>
            <rFont val="Tahoma"/>
            <family val="2"/>
          </rPr>
          <t>Steve Vollstedt:</t>
        </r>
        <r>
          <rPr>
            <sz val="9"/>
            <color indexed="81"/>
            <rFont val="Tahoma"/>
            <family val="2"/>
          </rPr>
          <t xml:space="preserve">
Assumes 100 points maximum for WEiR Index of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L19" authorId="0" shapeId="0" xr:uid="{00000000-0006-0000-0400-000001000000}">
      <text>
        <r>
          <rPr>
            <b/>
            <sz val="9"/>
            <color indexed="81"/>
            <rFont val="Tahoma"/>
            <family val="2"/>
          </rPr>
          <t>Steve Vollstedt:</t>
        </r>
        <r>
          <rPr>
            <sz val="9"/>
            <color indexed="81"/>
            <rFont val="Tahoma"/>
            <family val="2"/>
          </rPr>
          <t xml:space="preserve">
Per Steve Hale, change to 'bedrooms' from 'bedrooms + 1'.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C39" authorId="0" shapeId="0" xr:uid="{00000000-0006-0000-0C00-000001000000}">
      <text>
        <r>
          <rPr>
            <b/>
            <sz val="9"/>
            <color indexed="81"/>
            <rFont val="Tahoma"/>
            <family val="2"/>
          </rPr>
          <t>Steve Vollstedt:</t>
        </r>
        <r>
          <rPr>
            <sz val="9"/>
            <color indexed="81"/>
            <rFont val="Tahoma"/>
            <family val="2"/>
          </rPr>
          <t xml:space="preserve">
Use 8% per Jan 27, 2015 phone conversation with Steve Hale.
</t>
        </r>
      </text>
    </comment>
  </commentList>
</comments>
</file>

<file path=xl/sharedStrings.xml><?xml version="1.0" encoding="utf-8"?>
<sst xmlns="http://schemas.openxmlformats.org/spreadsheetml/2006/main" count="1898" uniqueCount="1329">
  <si>
    <t xml:space="preserve">Build Green NM
Certification Program Overview         </t>
  </si>
  <si>
    <t>Version Information</t>
  </si>
  <si>
    <t>B9Nm2015.05</t>
  </si>
  <si>
    <t xml:space="preserve">This is the 3rd major revision to the Build Green NM Certification Program.  In 2003 we based our program on the NAHB Model Green Home Building Guidelines.  In 2009 and 2013 we adopted and modified the editions of the ANSI approved National Green Building Standard ICC-700 (2008 and 2012 versions respectively).  </t>
  </si>
  <si>
    <t>Introduction</t>
  </si>
  <si>
    <t>This program revision raises the bar for energy and water efficiency.  It also is more user friendly and easier to show the client all the benefits of building a tight, efficient and comfortable home.  The Certificate of Certification relays an easy and powerful message to the buying public that will separate your certified home from the others that merely build to code.</t>
  </si>
  <si>
    <t>WEiR (Water Efficiency indoor Rating) Index</t>
  </si>
  <si>
    <t>Certification Levels</t>
  </si>
  <si>
    <t>Certification Level Descriptions</t>
  </si>
  <si>
    <t>Silver Level</t>
  </si>
  <si>
    <t>Gold Level</t>
  </si>
  <si>
    <t>For the Gold and Emerald levels of certification, the HERS Index is determined by the Climate Zone that the project is constructed in and ranges from a HERS 51 in the south of NM to a HERS 54 in the Albuquerque metro are, and a HERS 55 in Santa Fe.  PV may be used to further lower the HERS Index.  For water efficiency you must earn additional points in addition to meeting or beating the required WEiR Index.  Plus additional points from any category.</t>
  </si>
  <si>
    <t>Emerald Level</t>
  </si>
  <si>
    <t>Certification Requirements by Certification Level and Efficiency Categories</t>
  </si>
  <si>
    <t>Energy</t>
  </si>
  <si>
    <t>Water</t>
  </si>
  <si>
    <t>IAQ</t>
  </si>
  <si>
    <t>Sustainability</t>
  </si>
  <si>
    <r>
      <t xml:space="preserve">Additional Points from </t>
    </r>
    <r>
      <rPr>
        <b/>
        <u/>
        <sz val="14"/>
        <color theme="1"/>
        <rFont val="Calibri"/>
        <family val="2"/>
        <scheme val="minor"/>
      </rPr>
      <t>ANY</t>
    </r>
    <r>
      <rPr>
        <b/>
        <sz val="14"/>
        <color theme="1"/>
        <rFont val="Calibri"/>
        <family val="2"/>
        <scheme val="minor"/>
      </rPr>
      <t xml:space="preserve"> Category</t>
    </r>
  </si>
  <si>
    <r>
      <t xml:space="preserve">Total Points
from </t>
    </r>
    <r>
      <rPr>
        <b/>
        <u/>
        <sz val="14"/>
        <color theme="1"/>
        <rFont val="Calibri"/>
        <family val="2"/>
        <scheme val="minor"/>
      </rPr>
      <t xml:space="preserve">ALL
</t>
    </r>
    <r>
      <rPr>
        <b/>
        <sz val="14"/>
        <color theme="1"/>
        <rFont val="Calibri"/>
        <family val="2"/>
        <scheme val="minor"/>
      </rPr>
      <t>Categories</t>
    </r>
  </si>
  <si>
    <t>Mandatory Practices Required</t>
  </si>
  <si>
    <t>WEiR Index &lt;= 75</t>
  </si>
  <si>
    <t>WEiR Index &lt;=75, and 31 total points from Water Efficiency practices</t>
  </si>
  <si>
    <t>CZ 3</t>
  </si>
  <si>
    <t>WEiR Index &lt;= 75, and 40 total points from Water Efficiency practices</t>
  </si>
  <si>
    <t>Mandatory Practices Required, Plus 5 Points</t>
  </si>
  <si>
    <t>CZ 4</t>
  </si>
  <si>
    <t>CZ 5</t>
  </si>
  <si>
    <t>CZ 6</t>
  </si>
  <si>
    <t>CZ 7</t>
  </si>
  <si>
    <t>WEiR Index &lt;= 75, and 48 total points from Water Efficiency practices</t>
  </si>
  <si>
    <t>Mandatory Practices Required, Plus 10 Points</t>
  </si>
  <si>
    <t>Next proceed to '2 Project Information' tab</t>
  </si>
  <si>
    <t>PointList1</t>
  </si>
  <si>
    <t>PointList2</t>
  </si>
  <si>
    <t>PointList3</t>
  </si>
  <si>
    <t>PointList4</t>
  </si>
  <si>
    <t>PointList5</t>
  </si>
  <si>
    <t>PointList6</t>
  </si>
  <si>
    <t>PointList7</t>
  </si>
  <si>
    <t>Not Met</t>
  </si>
  <si>
    <t>Will Be Done</t>
  </si>
  <si>
    <t>Not Applicable</t>
  </si>
  <si>
    <t>M36, M38</t>
  </si>
  <si>
    <t>M39, M40, M41</t>
  </si>
  <si>
    <t>PointList8</t>
  </si>
  <si>
    <t>PointList9</t>
  </si>
  <si>
    <t>PointList10</t>
  </si>
  <si>
    <t>PointList11</t>
  </si>
  <si>
    <t>PointList12</t>
  </si>
  <si>
    <t>PointList13</t>
  </si>
  <si>
    <t>PointList14</t>
  </si>
  <si>
    <t>Verified by Verifier</t>
  </si>
  <si>
    <t>Accountability Form Verified</t>
  </si>
  <si>
    <t>N36</t>
  </si>
  <si>
    <t>N38</t>
  </si>
  <si>
    <t>PointList15</t>
  </si>
  <si>
    <t>PointList16</t>
  </si>
  <si>
    <t>PointList17</t>
  </si>
  <si>
    <t>PointList18</t>
  </si>
  <si>
    <t>PointList19</t>
  </si>
  <si>
    <t>PointList20</t>
  </si>
  <si>
    <t>PointList21</t>
  </si>
  <si>
    <t>0.5 - Builder-Certified</t>
  </si>
  <si>
    <t>Will Obtain</t>
  </si>
  <si>
    <t>Verifier Will Provide</t>
  </si>
  <si>
    <t>N39</t>
  </si>
  <si>
    <t>PointList22</t>
  </si>
  <si>
    <t>PointList23</t>
  </si>
  <si>
    <t>PointList24</t>
  </si>
  <si>
    <t>PointList25</t>
  </si>
  <si>
    <t>PointList26</t>
  </si>
  <si>
    <t>PointList27</t>
  </si>
  <si>
    <t>PointList28</t>
  </si>
  <si>
    <t>N40, N41</t>
  </si>
  <si>
    <t>PointList29</t>
  </si>
  <si>
    <t>PointList30</t>
  </si>
  <si>
    <t>PointList31</t>
  </si>
  <si>
    <t>PointList32</t>
  </si>
  <si>
    <t>PointList33</t>
  </si>
  <si>
    <t>PointList34</t>
  </si>
  <si>
    <t>PointList35</t>
  </si>
  <si>
    <t>None</t>
  </si>
  <si>
    <t>Yes</t>
  </si>
  <si>
    <t>Constantly On</t>
  </si>
  <si>
    <t>No</t>
  </si>
  <si>
    <t>Controlled by Timer</t>
  </si>
  <si>
    <t>Controlled by "Smart' Controller</t>
  </si>
  <si>
    <t>Not Known</t>
  </si>
  <si>
    <t>Demand-Controlled</t>
  </si>
  <si>
    <t>PointList36</t>
  </si>
  <si>
    <t>No Landscapable Area</t>
  </si>
  <si>
    <t>YesNoOrNA</t>
  </si>
  <si>
    <t>YesOrNo</t>
  </si>
  <si>
    <t>ClimateZones</t>
  </si>
  <si>
    <t>MailCertTo</t>
  </si>
  <si>
    <t>Builder</t>
  </si>
  <si>
    <t>Homeowner</t>
  </si>
  <si>
    <t>Other</t>
  </si>
  <si>
    <t>BGNM Certification
Project Information</t>
  </si>
  <si>
    <t>Basic Project Data</t>
  </si>
  <si>
    <t>Permit Number:</t>
  </si>
  <si>
    <t>Conditioned Floor Area:</t>
  </si>
  <si>
    <r>
      <t xml:space="preserve">Climate Zone </t>
    </r>
    <r>
      <rPr>
        <sz val="11"/>
        <rFont val="Calibri"/>
        <family val="2"/>
        <scheme val="minor"/>
      </rPr>
      <t>(see '7 NM Climate Zones')</t>
    </r>
  </si>
  <si>
    <t>Number of Bedrooms:</t>
  </si>
  <si>
    <t>Builder Information</t>
  </si>
  <si>
    <t xml:space="preserve">Complete Mailing Address </t>
  </si>
  <si>
    <t>Contact Person</t>
  </si>
  <si>
    <t>Phone Number</t>
  </si>
  <si>
    <t>Email Address</t>
  </si>
  <si>
    <t>Mailing Address for Final BGNM Certificate</t>
  </si>
  <si>
    <t>To Attention of</t>
  </si>
  <si>
    <t>Street Address 1</t>
  </si>
  <si>
    <t>Street Address 2</t>
  </si>
  <si>
    <t>City, State &amp; Postal Zip Code</t>
  </si>
  <si>
    <t>Email Address of Recipient</t>
  </si>
  <si>
    <t>Documentation and Other Requirements for Certification</t>
  </si>
  <si>
    <t xml:space="preserve">Photos described for various practices listed on tab "3 Scoring &amp; Verification".  Photos should be in PDF or JPG format and labeled to identify which practice the photos are for.  </t>
  </si>
  <si>
    <t>PDF of '2 Project Information' page</t>
  </si>
  <si>
    <t>PDF of '4b Indoor Water Testing' page sent by Green Verifier</t>
  </si>
  <si>
    <t>PDF of '4a WEiR Index' page sent by Green Verifier.</t>
  </si>
  <si>
    <t>PDF of Air Leakage Report from HERS Rater.</t>
  </si>
  <si>
    <r>
      <t>Signed HVAC Accountability Form (</t>
    </r>
    <r>
      <rPr>
        <i/>
        <sz val="11"/>
        <color theme="1"/>
        <rFont val="Calibri"/>
        <family val="2"/>
        <scheme val="minor"/>
      </rPr>
      <t>Electronic Signatures allowed</t>
    </r>
    <r>
      <rPr>
        <sz val="11"/>
        <color theme="1"/>
        <rFont val="Calibri"/>
        <family val="2"/>
        <scheme val="minor"/>
      </rPr>
      <t>)</t>
    </r>
  </si>
  <si>
    <t>BGNM Certification Fee:  Go to CertifiedGreenNM.org for current pricing and to pay for certification.</t>
  </si>
  <si>
    <t>Important Information about the Tabs in this Workbook</t>
  </si>
  <si>
    <t>1 BGNM Program Overview</t>
  </si>
  <si>
    <t>General overview of the certification program and requirements for each certification level.</t>
  </si>
  <si>
    <t>2 Project Information</t>
  </si>
  <si>
    <r>
      <t xml:space="preserve">Information required by BGNM for certification. </t>
    </r>
    <r>
      <rPr>
        <u/>
        <sz val="11"/>
        <color theme="1"/>
        <rFont val="Calibri"/>
        <family val="2"/>
        <scheme val="minor"/>
      </rPr>
      <t xml:space="preserve"> Must have</t>
    </r>
    <r>
      <rPr>
        <sz val="11"/>
        <color theme="1"/>
        <rFont val="Calibri"/>
        <family val="2"/>
        <scheme val="minor"/>
      </rPr>
      <t xml:space="preserve"> at least the '</t>
    </r>
    <r>
      <rPr>
        <b/>
        <sz val="11"/>
        <color theme="1"/>
        <rFont val="Calibri"/>
        <family val="2"/>
        <scheme val="minor"/>
      </rPr>
      <t>Conditioned Floor Area</t>
    </r>
    <r>
      <rPr>
        <sz val="11"/>
        <color theme="1"/>
        <rFont val="Calibri"/>
        <family val="2"/>
        <scheme val="minor"/>
      </rPr>
      <t>', '</t>
    </r>
    <r>
      <rPr>
        <b/>
        <sz val="11"/>
        <color theme="1"/>
        <rFont val="Calibri"/>
        <family val="2"/>
        <scheme val="minor"/>
      </rPr>
      <t>Climate Zone</t>
    </r>
    <r>
      <rPr>
        <sz val="11"/>
        <color theme="1"/>
        <rFont val="Calibri"/>
        <family val="2"/>
        <scheme val="minor"/>
      </rPr>
      <t>', and '</t>
    </r>
    <r>
      <rPr>
        <b/>
        <sz val="11"/>
        <color theme="1"/>
        <rFont val="Calibri"/>
        <family val="2"/>
        <scheme val="minor"/>
      </rPr>
      <t># of Bedrooms</t>
    </r>
    <r>
      <rPr>
        <sz val="11"/>
        <color theme="1"/>
        <rFont val="Calibri"/>
        <family val="2"/>
        <scheme val="minor"/>
      </rPr>
      <t>' filled out to start initial scoring of the project.</t>
    </r>
  </si>
  <si>
    <t>This is the main tab for 'Points Claimed' scoring by the builder and 'Points Awarded' scoring by the HERS Rater/Green Verifier.</t>
  </si>
  <si>
    <t>4a WEiR Index</t>
  </si>
  <si>
    <t>Indoor Water Efficiency Rating System (WEiR) for initial scoring by Builder and verification by Green Verifier.  Completion of this tab is required to populate the beginning of the Water Efficiency section of tab '3 Scoring &amp; Verification'.</t>
  </si>
  <si>
    <t>4b Indoor Water Testing</t>
  </si>
  <si>
    <t>The Indoor Water Testing sheet is to document manufacturer's specifications of water fixtures and appliances, field verification of flow rates, water waste while waiting for hot water, etc.</t>
  </si>
  <si>
    <t>5 HVAC Accountability Form</t>
  </si>
  <si>
    <t>Some practices require builder, subcontractor or supplier sign-off for points.  All sign-offs may be done electronically through the builder.</t>
  </si>
  <si>
    <t>6 Thermal Enclosure Checklist</t>
  </si>
  <si>
    <t>7 NM Climate Zones</t>
  </si>
  <si>
    <t>This tab provides the Climate Zones of each city.  This is the source for cell E12 of tab '2 Project Information' and is used to determine the HERS index required for certification at each certification level.</t>
  </si>
  <si>
    <t>Errata</t>
  </si>
  <si>
    <t>This tab summarizes corrections and changes to this workbook from version to version.</t>
  </si>
  <si>
    <t>Practice #</t>
  </si>
  <si>
    <t>Building Practice</t>
  </si>
  <si>
    <t>Points Available</t>
  </si>
  <si>
    <t>Points Claimed</t>
  </si>
  <si>
    <t>Notes About How Practice Is Satisfied</t>
  </si>
  <si>
    <r>
      <t xml:space="preserve">DATA INPUT
</t>
    </r>
    <r>
      <rPr>
        <sz val="12"/>
        <color theme="1"/>
        <rFont val="Calibri"/>
        <family val="2"/>
        <scheme val="minor"/>
      </rPr>
      <t xml:space="preserve">Cells with this background color &amp; </t>
    </r>
    <r>
      <rPr>
        <b/>
        <sz val="12"/>
        <color rgb="FFFF0000"/>
        <rFont val="Calibri"/>
        <family val="2"/>
        <scheme val="minor"/>
      </rPr>
      <t>red</t>
    </r>
    <r>
      <rPr>
        <sz val="12"/>
        <color theme="1"/>
        <rFont val="Calibri"/>
        <family val="2"/>
        <scheme val="minor"/>
      </rPr>
      <t xml:space="preserve"> cells are data input cells</t>
    </r>
  </si>
  <si>
    <t>Project Address:</t>
  </si>
  <si>
    <t>Significant Attributes of Project</t>
  </si>
  <si>
    <t>(from '2 Project Information' page)</t>
  </si>
  <si>
    <t>Climate Zone</t>
  </si>
  <si>
    <t>Conditioned Floor Area</t>
  </si>
  <si>
    <t>Number of Bedrooms</t>
  </si>
  <si>
    <t>1 -- ENERGY EFFICIENCY</t>
  </si>
  <si>
    <t>1.1 - HERS Index</t>
  </si>
  <si>
    <t>HERS INDEX REQUIREMENTS FOR ALL PROJECTS</t>
  </si>
  <si>
    <t>Silver</t>
  </si>
  <si>
    <t>Gold</t>
  </si>
  <si>
    <t>Emerald</t>
  </si>
  <si>
    <t>1.1.1(a)</t>
  </si>
  <si>
    <t>1.1.1(b)</t>
  </si>
  <si>
    <t>Certification Level</t>
  </si>
  <si>
    <r>
      <t xml:space="preserve">Points Earned
</t>
    </r>
    <r>
      <rPr>
        <b/>
        <sz val="11"/>
        <color theme="1"/>
        <rFont val="Calibri"/>
        <family val="2"/>
      </rPr>
      <t>→</t>
    </r>
  </si>
  <si>
    <t>1.2.1</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</si>
  <si>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t>
    </r>
  </si>
  <si>
    <t>Mandatory</t>
  </si>
  <si>
    <t>Complete and submit HVAC Accountability Form at tab 5.</t>
  </si>
  <si>
    <t>1.2.2</t>
  </si>
  <si>
    <r>
      <t>Heating and cooling distribution systems.</t>
    </r>
    <r>
      <rPr>
        <sz val="11"/>
        <color theme="1"/>
        <rFont val="Calibri"/>
        <family val="2"/>
        <scheme val="minor"/>
      </rPr>
      <t xml:space="preserve">  Space heating and cooling distribution systems shall be designed and installed following the practices below, if applicable:
  </t>
    </r>
  </si>
  <si>
    <t>Signed Accountability Form Required</t>
  </si>
  <si>
    <t xml:space="preserve">(a)  Heating and cooling distribution systems using ducting shall be sized and designed in accordance with ACCA Manual D, or equivalent.  Heating and cooling distribution systems not requiring ducting shall be designed following appropriate industry guidelines and practices.  </t>
  </si>
  <si>
    <t>(b)  All forced air space heating and space cooling duct distribution systems shall be air-sealed.  All duct sealing materials shall be in conformance with UL181A or UL181B specifications and shall be installed in accordance with manufacturer's instructions.</t>
  </si>
  <si>
    <t>(c)  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t>
  </si>
  <si>
    <t>(d)  Boiler supply piping and domestic hot water supply piping located in unconditioned spaces shall be insulated to R-3 or higher</t>
  </si>
  <si>
    <t>Photo of water piping in unconditioned space.  Or, note "N/A, no piping in unconditioned space".</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</si>
  <si>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Accountability Form for HVAC System Performance Testing is provided to the verifier:</t>
    </r>
  </si>
  <si>
    <t>(a)  Start-up procedure is performed in accordance with the manufacturer's instructions</t>
  </si>
  <si>
    <t>(b)  Burner is set to fire at input level listed on nameplate (combustion equipment)</t>
  </si>
  <si>
    <r>
      <rPr>
        <b/>
        <sz val="11"/>
        <color theme="1"/>
        <rFont val="Calibri"/>
        <family val="2"/>
        <scheme val="minor"/>
      </rPr>
      <t>HVAC contractor and service technician are certified.</t>
    </r>
    <r>
      <rPr>
        <sz val="11"/>
        <color theme="1"/>
        <rFont val="Calibri"/>
        <family val="2"/>
        <scheme val="minor"/>
      </rPr>
      <t xml:space="preserve">  Nationally or regionally recognized program (e.g. North American Technician Excellence, Inc. (NATE), Air Conditioning Contractors of America's Quality Assured Program (ACCA/QA), Building Performance Institute (BPI), or a manufacturer's training program is acceptable.  The Accountability Form for Certification of HVAC contractor and technician shall be provided. </t>
    </r>
  </si>
  <si>
    <t>1.3.1</t>
  </si>
  <si>
    <t>1.4.1</t>
  </si>
  <si>
    <t>Zero or 2</t>
  </si>
  <si>
    <t>Greater than 3.00 ACH50</t>
  </si>
  <si>
    <t>No Points</t>
  </si>
  <si>
    <t>Less than or equal to 3.00 ACH50</t>
  </si>
  <si>
    <t>2 Points</t>
  </si>
  <si>
    <t>1.5.1</t>
  </si>
  <si>
    <r>
      <t>Energy consumption control.</t>
    </r>
    <r>
      <rPr>
        <sz val="11"/>
        <rFont val="Calibri"/>
        <family val="2"/>
        <scheme val="minor"/>
      </rPr>
      <t xml:space="preserve">  A whole-building or whole-dwelling unit device is installed that controls or monitors energy consumption, as shown below (1 point each):
   (a) Programmable communicating thermostat
   (b) Energy-monitoring device
   (c) Energy management control system                                         </t>
    </r>
  </si>
  <si>
    <t>Maximum of 2</t>
  </si>
  <si>
    <t>Must provide a photo of the energy consumption control device.</t>
  </si>
  <si>
    <t>1.5.2</t>
  </si>
  <si>
    <r>
      <t xml:space="preserve">Passive cooling design, </t>
    </r>
    <r>
      <rPr>
        <sz val="11"/>
        <color theme="1"/>
        <rFont val="Calibri"/>
        <family val="2"/>
        <scheme val="minor"/>
      </rPr>
      <t>including at least 3 of the following practices:</t>
    </r>
  </si>
  <si>
    <t>(a)  At least 75% shading of east and west facing windows using physical structures or vegetation</t>
  </si>
  <si>
    <t>(b)  South-facing glass shall be shaded in accordance with the following table that shows the required south-facing window overhang depth:</t>
  </si>
  <si>
    <t>Vertical Distance Between Bottom of Overhang and Top of Window Sill</t>
  </si>
  <si>
    <r>
      <rPr>
        <b/>
        <sz val="11"/>
        <color theme="1"/>
        <rFont val="Calibri"/>
        <family val="2"/>
      </rPr>
      <t>≤</t>
    </r>
    <r>
      <rPr>
        <b/>
        <sz val="11"/>
        <color theme="1"/>
        <rFont val="Calibri"/>
        <family val="2"/>
        <scheme val="minor"/>
      </rPr>
      <t xml:space="preserve"> 7'-4"</t>
    </r>
  </si>
  <si>
    <r>
      <rPr>
        <b/>
        <sz val="11"/>
        <color theme="1"/>
        <rFont val="Calibri"/>
        <family val="2"/>
      </rPr>
      <t>≤</t>
    </r>
    <r>
      <rPr>
        <b/>
        <sz val="11"/>
        <color theme="1"/>
        <rFont val="Calibri"/>
        <family val="2"/>
        <scheme val="minor"/>
      </rPr>
      <t xml:space="preserve"> 6'-4"</t>
    </r>
  </si>
  <si>
    <r>
      <rPr>
        <b/>
        <sz val="11"/>
        <color theme="1"/>
        <rFont val="Calibri"/>
        <family val="2"/>
      </rPr>
      <t>≤</t>
    </r>
    <r>
      <rPr>
        <b/>
        <sz val="11"/>
        <color theme="1"/>
        <rFont val="Calibri"/>
        <family val="2"/>
        <scheme val="minor"/>
      </rPr>
      <t xml:space="preserve"> 5'-4"</t>
    </r>
  </si>
  <si>
    <r>
      <rPr>
        <b/>
        <sz val="11"/>
        <color theme="1"/>
        <rFont val="Calibri"/>
        <family val="2"/>
      </rPr>
      <t>≤</t>
    </r>
    <r>
      <rPr>
        <b/>
        <sz val="11"/>
        <color theme="1"/>
        <rFont val="Calibri"/>
        <family val="2"/>
        <scheme val="minor"/>
      </rPr>
      <t xml:space="preserve"> 4'-4"</t>
    </r>
  </si>
  <si>
    <r>
      <rPr>
        <b/>
        <sz val="11"/>
        <color theme="1"/>
        <rFont val="Calibri"/>
        <family val="2"/>
      </rPr>
      <t>≤</t>
    </r>
    <r>
      <rPr>
        <b/>
        <sz val="11"/>
        <color theme="1"/>
        <rFont val="Calibri"/>
        <family val="2"/>
        <scheme val="minor"/>
      </rPr>
      <t xml:space="preserve"> 3'-4"</t>
    </r>
  </si>
  <si>
    <t>Climate Zone 3 Overhang Depth</t>
  </si>
  <si>
    <t>2'-8"</t>
  </si>
  <si>
    <t>2'-4"</t>
  </si>
  <si>
    <t>2'-0"</t>
  </si>
  <si>
    <t>Climate Zones 4, 5 &amp; 6 Overhang Depth</t>
  </si>
  <si>
    <t>1'-8"</t>
  </si>
  <si>
    <t>Climate Zone 7 Overhang Depth</t>
  </si>
  <si>
    <t>1'-4"</t>
  </si>
  <si>
    <t>1'-0"</t>
  </si>
  <si>
    <t>(c)  Cross-ventilation is provided using appropriately placed windows and/or skylights</t>
  </si>
  <si>
    <t>1.5.3</t>
  </si>
  <si>
    <t>(a)</t>
  </si>
  <si>
    <t>(b)</t>
  </si>
  <si>
    <t>(c)</t>
  </si>
  <si>
    <t>(e)</t>
  </si>
  <si>
    <t>2 -- WATER EFFICIENCY</t>
  </si>
  <si>
    <t>2.1 - Indoor Water Use Efficiency Practices</t>
  </si>
  <si>
    <t>2.1.1</t>
  </si>
  <si>
    <r>
      <t>WEiR index points for indoor water use.</t>
    </r>
    <r>
      <rPr>
        <sz val="11"/>
        <color theme="1"/>
        <rFont val="Calibri"/>
        <family val="2"/>
        <scheme val="minor"/>
      </rPr>
      <t xml:space="preserve">  Points awarded equal 100 less the WEiR index achieved.  WaterSense water fixtures and ENERGY STAR water appliances set the minimum WEiR Index.  Complete the WEiR Index spreadsheet to tabulate the score.</t>
    </r>
  </si>
  <si>
    <t>WEiR Index from WEiR Index spreadsheet</t>
  </si>
  <si>
    <t>See details &amp; specifications on WEiR Index sheet</t>
  </si>
  <si>
    <t>2.1.2</t>
  </si>
  <si>
    <t xml:space="preserve">Domestic hot water distribution systems with circulation pumps.  </t>
  </si>
  <si>
    <t>2.2 - Outdoor Water Use Efficiency Practices</t>
  </si>
  <si>
    <t>2.2.1</t>
  </si>
  <si>
    <t>(c)  Native landscaping requiring no irrigation after being established is used for the entire landscape.  Points cannot be awarded for this practice if points awarded for either of 2.2.1(a) or 2.2.1(b).</t>
  </si>
  <si>
    <t>2.2.2</t>
  </si>
  <si>
    <r>
      <rPr>
        <b/>
        <sz val="11"/>
        <color theme="1"/>
        <rFont val="Calibri"/>
        <family val="2"/>
        <scheme val="minor"/>
      </rPr>
      <t>Irrigation System.</t>
    </r>
    <r>
      <rPr>
        <sz val="11"/>
        <color theme="1"/>
        <rFont val="Calibri"/>
        <family val="2"/>
        <scheme val="minor"/>
      </rPr>
      <t xml:space="preserve">  Points may be awarded for the following landscape irrigation practices:
</t>
    </r>
  </si>
  <si>
    <t>(c)  Automatic sprinkler and drip irrigation controls are installed and cover 80% or more of new plants and turf (1.5 points front, 1.5 points rear, 3 point both)</t>
  </si>
  <si>
    <t>1.5, Max 3</t>
  </si>
  <si>
    <t>(d)  Rain sensor or soil moisture sensor is part of Irrigation controls</t>
  </si>
  <si>
    <t>2.3 - Water Capture and Re-use</t>
  </si>
  <si>
    <t>2.3.1</t>
  </si>
  <si>
    <t>Rainwater is diverted or captured for beneficial use on the property.</t>
  </si>
  <si>
    <t xml:space="preserve">Provide photos of water storage tanks showing sizes.  Provide photos of rainwater diversion to planted swales.  </t>
  </si>
  <si>
    <t>(a)  Rainwater is captured in storage tank for reuse at .5 point per 200 gallons storage up to 5 points</t>
  </si>
  <si>
    <t>0 - 5.0</t>
  </si>
  <si>
    <t>(b)  Rainwater is diverted by gravity to planted swales for direct use (.5 point per 25% of remaining covered roof area not used for rainwater storage capture )</t>
  </si>
  <si>
    <t>0 - 2.0</t>
  </si>
  <si>
    <t>2.3.2</t>
  </si>
  <si>
    <r>
      <rPr>
        <b/>
        <sz val="11"/>
        <color theme="1"/>
        <rFont val="Calibri"/>
        <family val="2"/>
        <scheme val="minor"/>
      </rPr>
      <t>Greywater (or other waste water) from indoor use is diverted or captured</t>
    </r>
    <r>
      <rPr>
        <sz val="11"/>
        <color theme="1"/>
        <rFont val="Calibri"/>
        <family val="2"/>
        <scheme val="minor"/>
      </rPr>
      <t xml:space="preserve"> for reuse in a safe and approved manner.  These points are automatically calculated from information entered on the '4 WEiR Index' sheet.</t>
    </r>
  </si>
  <si>
    <t>These points are automatically calculated based on information input on '4 WEiR Index' sheet.  Provide photos showing grey water line and valves to divert to black water line.</t>
  </si>
  <si>
    <t>2.4 - Other Water Efficiency Practices</t>
  </si>
  <si>
    <t>2.4.1</t>
  </si>
  <si>
    <r>
      <t xml:space="preserve">(a)  Excess water flow automatic shutoff </t>
    </r>
    <r>
      <rPr>
        <b/>
        <sz val="11"/>
        <color theme="1"/>
        <rFont val="Calibri"/>
        <family val="2"/>
        <scheme val="minor"/>
      </rPr>
      <t>OR</t>
    </r>
  </si>
  <si>
    <t>(b)  Leak detection system with automatic shutoff</t>
  </si>
  <si>
    <t>2.4.2</t>
  </si>
  <si>
    <t>2.4.3</t>
  </si>
  <si>
    <t>2.4.4</t>
  </si>
  <si>
    <t>2.4.5</t>
  </si>
  <si>
    <t>2.4.6</t>
  </si>
  <si>
    <t>2.4.7</t>
  </si>
  <si>
    <t>2.4.8</t>
  </si>
  <si>
    <t>0 - 1.0</t>
  </si>
  <si>
    <t>2.4.9</t>
  </si>
  <si>
    <t>2.4.10</t>
  </si>
  <si>
    <t>(d)</t>
  </si>
  <si>
    <t>3 -- INDOOR AIR QUALITY</t>
  </si>
  <si>
    <r>
      <t xml:space="preserve">3.1 - Spot Ventilation    </t>
    </r>
    <r>
      <rPr>
        <b/>
        <sz val="9"/>
        <color theme="0"/>
        <rFont val="Calibri"/>
        <family val="2"/>
        <scheme val="minor"/>
      </rPr>
      <t xml:space="preserve">(Minimize potential for mold or other irritants resulting from condensation or water intrusion)
</t>
    </r>
  </si>
  <si>
    <t>3.1.1</t>
  </si>
  <si>
    <r>
      <rPr>
        <b/>
        <sz val="11"/>
        <color theme="1"/>
        <rFont val="Calibri"/>
        <family val="2"/>
        <scheme val="minor"/>
      </rPr>
      <t>Spot ventilation</t>
    </r>
    <r>
      <rPr>
        <sz val="11"/>
        <color theme="1"/>
        <rFont val="Calibri"/>
        <family val="2"/>
        <scheme val="minor"/>
      </rPr>
      <t xml:space="preserve"> is provided as described below:</t>
    </r>
  </si>
  <si>
    <r>
      <rPr>
        <b/>
        <sz val="11"/>
        <color theme="1"/>
        <rFont val="Calibri"/>
        <family val="2"/>
        <scheme val="minor"/>
      </rPr>
      <t>Mandatory</t>
    </r>
    <r>
      <rPr>
        <sz val="11"/>
        <color theme="1"/>
        <rFont val="Calibri"/>
        <family val="2"/>
        <scheme val="minor"/>
      </rPr>
      <t xml:space="preserve">
1 Point if CFM Verified</t>
    </r>
  </si>
  <si>
    <r>
      <t xml:space="preserve">(d)  Humidistat, timer, motion sensor or part of whole-house ventilation in master </t>
    </r>
    <r>
      <rPr>
        <b/>
        <sz val="11"/>
        <color theme="1"/>
        <rFont val="Calibri"/>
        <family val="2"/>
        <scheme val="minor"/>
      </rPr>
      <t>AND</t>
    </r>
    <r>
      <rPr>
        <sz val="11"/>
        <color theme="1"/>
        <rFont val="Calibri"/>
        <family val="2"/>
        <scheme val="minor"/>
      </rPr>
      <t xml:space="preserve"> 1 other bath minimum</t>
    </r>
  </si>
  <si>
    <t>(e)  Exhaust fans are Energy Star rated (1 point per fan max 2 pts)</t>
  </si>
  <si>
    <t>(f)  Exhaust fans are Energy Star rated and operate at 1 sone or less (1 point per 2 fans with 2 pts max)</t>
  </si>
  <si>
    <t>3.2 - Whole building ventilation systems</t>
  </si>
  <si>
    <t>3.2.1</t>
  </si>
  <si>
    <r>
      <t xml:space="preserve">Tested Whole Building Ventilation in CFM </t>
    </r>
    <r>
      <rPr>
        <sz val="11"/>
        <color theme="1"/>
        <rFont val="Calibri"/>
        <family val="2"/>
      </rPr>
      <t>↓</t>
    </r>
  </si>
  <si>
    <t>(c)  ERV or HRV system installed and tested and meeting ASHRAE 62.2 whole-house ventilation requirements described above.</t>
  </si>
  <si>
    <t>3.3 - Space Heating and Water Heating Options</t>
  </si>
  <si>
    <t>3.3.1</t>
  </si>
  <si>
    <t>3.3.2</t>
  </si>
  <si>
    <t>3.3.3</t>
  </si>
  <si>
    <t>Heating equipment is direct vent or power vent.</t>
  </si>
  <si>
    <t>3.3.4</t>
  </si>
  <si>
    <t>3.3.5</t>
  </si>
  <si>
    <t>Water heating equipment is direct vent or power vent.</t>
  </si>
  <si>
    <t>3.3.6</t>
  </si>
  <si>
    <t>3.4 - Solid fuel-burning appliances</t>
  </si>
  <si>
    <t>3.4.1</t>
  </si>
  <si>
    <t>3.4.2</t>
  </si>
  <si>
    <t>3.4.3</t>
  </si>
  <si>
    <r>
      <rPr>
        <b/>
        <sz val="11"/>
        <color theme="1"/>
        <rFont val="Calibri"/>
        <family val="2"/>
        <scheme val="minor"/>
      </rPr>
      <t>Site built masonry wood burning fireplaces</t>
    </r>
    <r>
      <rPr>
        <sz val="11"/>
        <color theme="1"/>
        <rFont val="Calibri"/>
        <family val="2"/>
        <scheme val="minor"/>
      </rPr>
      <t xml:space="preserve"> are equipped with outside combustion air and a means of sealing the flue and the combustion air outlets to minimize interior air (heat) loss when not in operation.</t>
    </r>
  </si>
  <si>
    <t>3.4.4</t>
  </si>
  <si>
    <t>3.4.5</t>
  </si>
  <si>
    <t>No fireplace, wood stove, pellet stove or masonry heater is installed.</t>
  </si>
  <si>
    <t>3.5 - Garages</t>
  </si>
  <si>
    <t>3.5.1</t>
  </si>
  <si>
    <t>3.5.2</t>
  </si>
  <si>
    <t>A carport is installed, the garage is detached from the building or no garage is installed.</t>
  </si>
  <si>
    <t>3.6 - Carbon Monoxide and Radon Gas</t>
  </si>
  <si>
    <t>3.6.1</t>
  </si>
  <si>
    <r>
      <rPr>
        <b/>
        <sz val="11"/>
        <color theme="1"/>
        <rFont val="Calibri"/>
        <family val="2"/>
        <scheme val="minor"/>
      </rPr>
      <t>CO alarm</t>
    </r>
    <r>
      <rPr>
        <sz val="11"/>
        <color theme="1"/>
        <rFont val="Calibri"/>
        <family val="2"/>
        <scheme val="minor"/>
      </rPr>
      <t xml:space="preserve"> is installed per IRC 3.15</t>
    </r>
  </si>
  <si>
    <t>3.6.2</t>
  </si>
  <si>
    <t>3.6.3</t>
  </si>
  <si>
    <t>3.6.4</t>
  </si>
  <si>
    <t>3.7 - Materials</t>
  </si>
  <si>
    <t>3.7.1</t>
  </si>
  <si>
    <t>3.7.2</t>
  </si>
  <si>
    <r>
      <rPr>
        <b/>
        <sz val="11"/>
        <color theme="1"/>
        <rFont val="Calibri"/>
        <family val="2"/>
        <scheme val="minor"/>
      </rPr>
      <t>Wood Materials.</t>
    </r>
    <r>
      <rPr>
        <sz val="11"/>
        <color theme="1"/>
        <rFont val="Calibri"/>
        <family val="2"/>
        <scheme val="minor"/>
      </rPr>
      <t xml:space="preserve">  For each product group below, a minimum of 85% of material within the product group is manufactured in accordance with the following requirements for the wood product groups:
  </t>
    </r>
    <r>
      <rPr>
        <sz val="11"/>
        <color theme="1"/>
        <rFont val="Calibri"/>
        <family val="2"/>
      </rPr>
      <t>•</t>
    </r>
    <r>
      <rPr>
        <sz val="10.45"/>
        <color theme="1"/>
        <rFont val="Calibri"/>
        <family val="2"/>
      </rPr>
      <t xml:space="preserve">  </t>
    </r>
    <r>
      <rPr>
        <sz val="11"/>
        <color theme="1"/>
        <rFont val="Calibri"/>
        <family val="2"/>
        <scheme val="minor"/>
      </rPr>
      <t xml:space="preserve">Particleboard and MDF (medium density fiberboard) is manufactured and  labeled in accordance with CPA A208.1 and CPA A208.2, respectively.
  </t>
    </r>
    <r>
      <rPr>
        <sz val="11"/>
        <color theme="1"/>
        <rFont val="Calibri"/>
        <family val="2"/>
      </rPr>
      <t xml:space="preserve">• </t>
    </r>
    <r>
      <rPr>
        <sz val="10.45"/>
        <color theme="1"/>
        <rFont val="Calibri"/>
        <family val="2"/>
      </rPr>
      <t xml:space="preserve"> </t>
    </r>
    <r>
      <rPr>
        <sz val="11"/>
        <color theme="1"/>
        <rFont val="Calibri"/>
        <family val="2"/>
        <scheme val="minor"/>
      </rPr>
      <t xml:space="preserve">Hardwood plywood in accordance with HPVA HP-1.
  </t>
    </r>
    <r>
      <rPr>
        <sz val="11"/>
        <color theme="1"/>
        <rFont val="Calibri"/>
        <family val="2"/>
      </rPr>
      <t xml:space="preserve">•  </t>
    </r>
    <r>
      <rPr>
        <sz val="11"/>
        <color theme="1"/>
        <rFont val="Calibri"/>
        <family val="2"/>
        <scheme val="minor"/>
      </rPr>
      <t xml:space="preserve">Particleboard, MDF, or hardwood plywood is in accordance with CPA4.
  </t>
    </r>
    <r>
      <rPr>
        <sz val="11"/>
        <color theme="1"/>
        <rFont val="Calibri"/>
        <family val="2"/>
      </rPr>
      <t>•</t>
    </r>
    <r>
      <rPr>
        <sz val="10.45"/>
        <color theme="1"/>
        <rFont val="Calibri"/>
        <family val="2"/>
      </rPr>
      <t xml:space="preserve">  </t>
    </r>
    <r>
      <rPr>
        <sz val="11"/>
        <color theme="1"/>
        <rFont val="Calibri"/>
        <family val="2"/>
        <scheme val="minor"/>
      </rPr>
      <t xml:space="preserve">Composite wood or agrifiber panel products contain no added urea-formaldehyde or are in accordance with the CARB Composite Wood Air Toxic Contaminant Measure Standard.
  </t>
    </r>
    <r>
      <rPr>
        <sz val="11"/>
        <color theme="1"/>
        <rFont val="Calibri"/>
        <family val="2"/>
      </rPr>
      <t>•</t>
    </r>
    <r>
      <rPr>
        <sz val="10.45"/>
        <color theme="1"/>
        <rFont val="Calibri"/>
        <family val="2"/>
      </rPr>
      <t xml:space="preserve">  </t>
    </r>
    <r>
      <rPr>
        <sz val="11"/>
        <color theme="1"/>
        <rFont val="Calibri"/>
        <family val="2"/>
        <scheme val="minor"/>
      </rPr>
      <t>Non-emitting products.  
Provide photos of products and specification labels or specification sheets.</t>
    </r>
  </si>
  <si>
    <t>Builder must have documentation available for verifier if claiming points for these practices</t>
  </si>
  <si>
    <t>(a)  Counter tops</t>
  </si>
  <si>
    <t>(b)  Composite trim</t>
  </si>
  <si>
    <t>(c)  Custom wood work</t>
  </si>
  <si>
    <t>(d)  Shelving</t>
  </si>
  <si>
    <t>3.7.3</t>
  </si>
  <si>
    <t>(a)  All parts of the cabinet are made of solid wood or non-formaldehyde emitting materials such as metal or glass.</t>
  </si>
  <si>
    <t>3.7.4</t>
  </si>
  <si>
    <r>
      <rPr>
        <b/>
        <sz val="11"/>
        <color theme="1"/>
        <rFont val="Calibri"/>
        <family val="2"/>
        <scheme val="minor"/>
      </rPr>
      <t>Carpets.</t>
    </r>
    <r>
      <rPr>
        <sz val="11"/>
        <color theme="1"/>
        <rFont val="Calibri"/>
        <family val="2"/>
        <scheme val="minor"/>
      </rPr>
      <t xml:space="preserve">  Carpets are in accordance with the following:</t>
    </r>
  </si>
  <si>
    <t>Provide photos of products and specification labels or specification sheets.</t>
  </si>
  <si>
    <t>(a)  Carpet is not installed in wet areas around tubs, toilets or showers</t>
  </si>
  <si>
    <t xml:space="preserve">(b)  Carpets are third-party program certified to ISO Guide 65 (i.e. CRI Green Label Plus).  Builder must provide verifier documentation support. </t>
  </si>
  <si>
    <t>3.7.5</t>
  </si>
  <si>
    <t>(a)  Hard surface flooring meeting these requirements covers 20% to 50% of conditioned floor area, or</t>
  </si>
  <si>
    <t>(b)  Hard surface flooring meeting these requirements covers more than 50% of conditioned floor area.</t>
  </si>
  <si>
    <t>3.7.6</t>
  </si>
  <si>
    <t>(a)  GreenSeal GS-11 certified - any interior architectural coating</t>
  </si>
  <si>
    <t>(b)  Zero VOC as determined by EPA Method 24 - any interior architectural coating</t>
  </si>
  <si>
    <t>(c)  Flat paint - 50 grams/liter</t>
  </si>
  <si>
    <t>(d)  Non-flat paint - 100 grams/liter</t>
  </si>
  <si>
    <t>(e)  Non-flat high-gloss paint - 150 grams/liter</t>
  </si>
  <si>
    <t>(f)  Faux finish coatings - 350 grams/liter</t>
  </si>
  <si>
    <t>(g)  Fire resistive coatings - 350 grams/liter</t>
  </si>
  <si>
    <t>(h)  Floor coatings - 100 grams/liter</t>
  </si>
  <si>
    <t>(i)  Primers, sealers and undercoatings - 100 grams/liter</t>
  </si>
  <si>
    <t>(j)  Rust preventative coatings - 250 grams/liter</t>
  </si>
  <si>
    <t>(k)  Concrete or masonry sealers - 100 grams/liter</t>
  </si>
  <si>
    <t>(l)  Shellacs, clear - 730 grams/liter</t>
  </si>
  <si>
    <t>(m)  Stains - 250 grams/liter</t>
  </si>
  <si>
    <t>(n)  Waterproofing membranes - 250 grams/liter</t>
  </si>
  <si>
    <t>(o)  Wood coatings - 275 grams/liter</t>
  </si>
  <si>
    <t>3.7.7</t>
  </si>
  <si>
    <t>(a)  Indoor carpet pad &amp; carpet adhesives or sealants - 50 grams/liter</t>
  </si>
  <si>
    <r>
      <t xml:space="preserve">Number of compliant product categories </t>
    </r>
    <r>
      <rPr>
        <b/>
        <sz val="8.5"/>
        <color theme="1"/>
        <rFont val="Calibri"/>
        <family val="2"/>
      </rPr>
      <t>↓</t>
    </r>
  </si>
  <si>
    <t>(b)  Wood flooring adhesives - 100 grams/liter</t>
  </si>
  <si>
    <t>(c)  Subfloor adhesives - 50 grams/liter</t>
  </si>
  <si>
    <t>(d)  Ceramic tile adhesives - 65 grams/liter</t>
  </si>
  <si>
    <t>(e)  Drywall and panel adhesives - 50 grams/liter</t>
  </si>
  <si>
    <t>3.7.8</t>
  </si>
  <si>
    <r>
      <rPr>
        <b/>
        <sz val="11"/>
        <color theme="1"/>
        <rFont val="Calibri"/>
        <family val="2"/>
        <scheme val="minor"/>
      </rPr>
      <t>Insulation.</t>
    </r>
    <r>
      <rPr>
        <sz val="11"/>
        <color theme="1"/>
        <rFont val="Calibri"/>
        <family val="2"/>
        <scheme val="minor"/>
      </rPr>
      <t xml:space="preserve">  A minimum of 85% of wall, ceiling and floor insulation materials are third-party program certified to ISO Guide 65, such as, but not limited to, GREENGUARD Environmental Institute Children and Schools Certification Program or Scientific Certification Systems (SCS) Indoor Advantage Gold Program.
</t>
    </r>
  </si>
  <si>
    <t>3.8 - Other Indoor Air Quality Practices</t>
  </si>
  <si>
    <t>3.8.1</t>
  </si>
  <si>
    <r>
      <rPr>
        <b/>
        <sz val="11"/>
        <color theme="1"/>
        <rFont val="Calibri"/>
        <family val="2"/>
        <scheme val="minor"/>
      </rPr>
      <t>Central vacuum system</t>
    </r>
    <r>
      <rPr>
        <sz val="11"/>
        <color theme="1"/>
        <rFont val="Calibri"/>
        <family val="2"/>
        <scheme val="minor"/>
      </rPr>
      <t xml:space="preserve"> is installed and vented to the outside</t>
    </r>
  </si>
  <si>
    <t>4 -- SUSTAINABILITY</t>
  </si>
  <si>
    <t>Penalty of 1 point for each 300 sf above benchmark, or add 1 point for each increment below</t>
  </si>
  <si>
    <t>0</t>
  </si>
  <si>
    <t>1</t>
  </si>
  <si>
    <t>2</t>
  </si>
  <si>
    <t>3</t>
  </si>
  <si>
    <t>4</t>
  </si>
  <si>
    <t>5</t>
  </si>
  <si>
    <t>6</t>
  </si>
  <si>
    <t>4.2 - Lot Design</t>
  </si>
  <si>
    <t>4.2.1</t>
  </si>
  <si>
    <t>4.2.2</t>
  </si>
  <si>
    <t>4.2.3</t>
  </si>
  <si>
    <t>4.2.4</t>
  </si>
  <si>
    <t>4.2.5</t>
  </si>
  <si>
    <t>4.2.6</t>
  </si>
  <si>
    <t>4.2.7</t>
  </si>
  <si>
    <t>4.2.8</t>
  </si>
  <si>
    <t>4.2.9</t>
  </si>
  <si>
    <t>4.2.10</t>
  </si>
  <si>
    <t>4.3 - Durability</t>
  </si>
  <si>
    <t>4.3.1</t>
  </si>
  <si>
    <r>
      <rPr>
        <b/>
        <sz val="11"/>
        <rFont val="Calibri"/>
        <family val="2"/>
        <scheme val="minor"/>
      </rPr>
      <t>Continuous physical foundation termite barrier or low toxicity treatment</t>
    </r>
    <r>
      <rPr>
        <sz val="11"/>
        <rFont val="Calibri"/>
        <family val="2"/>
        <scheme val="minor"/>
      </rPr>
      <t xml:space="preserve"> including all structural walls, floors, exterior claddings within the first 3 feet above the top of the foundation for termite protection is installed. </t>
    </r>
  </si>
  <si>
    <t>4.3.2</t>
  </si>
  <si>
    <r>
      <rPr>
        <b/>
        <sz val="11"/>
        <color theme="1"/>
        <rFont val="Calibri"/>
        <family val="2"/>
        <scheme val="minor"/>
      </rPr>
      <t>Exterior doors are protected</t>
    </r>
    <r>
      <rPr>
        <sz val="11"/>
        <color theme="1"/>
        <rFont val="Calibri"/>
        <family val="2"/>
        <scheme val="minor"/>
      </rPr>
      <t xml:space="preserve"> by an overhang with a minimum 0.375 projection factor. Eastern and western facing entries in Climate Zones 1, 2, and 3 have a projection factor 1.0 minimum. (PF = A/B; A = overhang depth, B = bottom of overhang to bottom of door) (1 point per covered door with a maximum of 4 points).</t>
    </r>
  </si>
  <si>
    <t>4.3.3</t>
  </si>
  <si>
    <r>
      <rPr>
        <b/>
        <sz val="11"/>
        <color theme="1"/>
        <rFont val="Calibri"/>
        <family val="2"/>
        <scheme val="minor"/>
      </rPr>
      <t>Roof overhangs</t>
    </r>
    <r>
      <rPr>
        <sz val="11"/>
        <color theme="1"/>
        <rFont val="Calibri"/>
        <family val="2"/>
        <scheme val="minor"/>
      </rPr>
      <t xml:space="preserve"> are 12" deep or enhanced waterproofing (extra waterproof layer of sheathing over drainage layer with no penetrations on top) is used on parapets.  Builder to provide details for Verifier.</t>
    </r>
  </si>
  <si>
    <t>4.3.4</t>
  </si>
  <si>
    <r>
      <rPr>
        <b/>
        <sz val="11"/>
        <color theme="1"/>
        <rFont val="Calibri"/>
        <family val="2"/>
        <scheme val="minor"/>
      </rPr>
      <t>A gutter and downspout system or splash blocks and effective grading</t>
    </r>
    <r>
      <rPr>
        <sz val="11"/>
        <color theme="1"/>
        <rFont val="Calibri"/>
        <family val="2"/>
        <scheme val="minor"/>
      </rPr>
      <t xml:space="preserve"> are provided to carry water a minimum of five feet away from perimeter foundation walls. Finished grade is at all sides of a building is sloped to provide a minimum of six inches of fall within ten feet or 2% slope if less than ten feet.</t>
    </r>
  </si>
  <si>
    <t xml:space="preserve">4.4 - Recycling, Renewable and Engineered products </t>
  </si>
  <si>
    <t>4.4.1</t>
  </si>
  <si>
    <t>4.4.2</t>
  </si>
  <si>
    <t>4.4.3</t>
  </si>
  <si>
    <r>
      <rPr>
        <b/>
        <sz val="11"/>
        <color theme="1"/>
        <rFont val="Calibri"/>
        <family val="2"/>
        <scheme val="minor"/>
      </rPr>
      <t>Home owner recycling is facilitated</t>
    </r>
    <r>
      <rPr>
        <sz val="11"/>
        <color theme="1"/>
        <rFont val="Calibri"/>
        <family val="2"/>
        <scheme val="minor"/>
      </rPr>
      <t xml:space="preserve"> with recycling space in the kitchen and a collection space in the garage or other protected area on the property.</t>
    </r>
  </si>
  <si>
    <t>4.4.4</t>
  </si>
  <si>
    <r>
      <rPr>
        <b/>
        <sz val="11"/>
        <color theme="1"/>
        <rFont val="Calibri"/>
        <family val="2"/>
        <scheme val="minor"/>
      </rPr>
      <t>Prefabricated components</t>
    </r>
    <r>
      <rPr>
        <sz val="11"/>
        <color theme="1"/>
        <rFont val="Calibri"/>
        <family val="2"/>
        <scheme val="minor"/>
      </rPr>
      <t xml:space="preserve"> for</t>
    </r>
  </si>
  <si>
    <t>(a) floor system</t>
  </si>
  <si>
    <t>(b) wall system</t>
  </si>
  <si>
    <t>(c) roof system</t>
  </si>
  <si>
    <t>4.4.5</t>
  </si>
  <si>
    <r>
      <rPr>
        <b/>
        <sz val="11"/>
        <color theme="1"/>
        <rFont val="Calibri"/>
        <family val="2"/>
        <scheme val="minor"/>
      </rPr>
      <t>Modular construction</t>
    </r>
    <r>
      <rPr>
        <sz val="11"/>
        <color theme="1"/>
        <rFont val="Calibri"/>
        <family val="2"/>
        <scheme val="minor"/>
      </rPr>
      <t xml:space="preserve"> for home</t>
    </r>
  </si>
  <si>
    <t xml:space="preserve">4.5 - Universal Design </t>
  </si>
  <si>
    <t>4.5.1</t>
  </si>
  <si>
    <t>4.5.2</t>
  </si>
  <si>
    <t>4.5.3</t>
  </si>
  <si>
    <t>4.5.4</t>
  </si>
  <si>
    <t>4.6 - Building Owner Education</t>
  </si>
  <si>
    <t>4.6.1</t>
  </si>
  <si>
    <r>
      <rPr>
        <b/>
        <sz val="11"/>
        <color theme="1"/>
        <rFont val="Calibri"/>
        <family val="2"/>
        <scheme val="minor"/>
      </rPr>
      <t>Placeholder</t>
    </r>
    <r>
      <rPr>
        <sz val="11"/>
        <color theme="1"/>
        <rFont val="Calibri"/>
        <family val="2"/>
        <scheme val="minor"/>
      </rPr>
      <t xml:space="preserve"> for Build Green NM Certificate (to be provided by BGNM) and HERS Certificate.</t>
    </r>
  </si>
  <si>
    <t>Provided By BGNM</t>
  </si>
  <si>
    <t>4.6.2</t>
  </si>
  <si>
    <r>
      <rPr>
        <b/>
        <sz val="11"/>
        <color theme="1"/>
        <rFont val="Calibri"/>
        <family val="2"/>
        <scheme val="minor"/>
      </rPr>
      <t>Label of BGNM certification for home</t>
    </r>
    <r>
      <rPr>
        <sz val="11"/>
        <color theme="1"/>
        <rFont val="Calibri"/>
        <family val="2"/>
        <scheme val="minor"/>
      </rPr>
      <t xml:space="preserve"> (provided by Build Green NM) to be installed by owner or builder.</t>
    </r>
  </si>
  <si>
    <t>4.6.3</t>
  </si>
  <si>
    <r>
      <rPr>
        <b/>
        <sz val="11"/>
        <color theme="1"/>
        <rFont val="Calibri"/>
        <family val="2"/>
        <scheme val="minor"/>
      </rPr>
      <t>Placeholder for Certification Checklist</t>
    </r>
    <r>
      <rPr>
        <sz val="11"/>
        <color theme="1"/>
        <rFont val="Calibri"/>
        <family val="2"/>
        <scheme val="minor"/>
      </rPr>
      <t xml:space="preserve"> as verified and certified by Build Green NM (including builder claimed practices) .</t>
    </r>
  </si>
  <si>
    <t>4.6.4</t>
  </si>
  <si>
    <t>4.6.5</t>
  </si>
  <si>
    <t>4.6.6</t>
  </si>
  <si>
    <t>What is this column needed for?</t>
  </si>
  <si>
    <t>Indoor Water Efficiency Rating (WEiR)</t>
  </si>
  <si>
    <t>(from '2 Project
Information Page)</t>
  </si>
  <si>
    <t>Indoor Water Fixtures and Appliances</t>
  </si>
  <si>
    <t>Water Fixture or Appliance</t>
  </si>
  <si>
    <t>Notes
(see below)</t>
  </si>
  <si>
    <t>Industry Baseline</t>
  </si>
  <si>
    <t>BGNM
Baseline</t>
  </si>
  <si>
    <t>Proposed (Preliminary) or Final Verification (Use average if various flow rates)</t>
  </si>
  <si>
    <t>Fixture or Appliance Installed in Home?</t>
  </si>
  <si>
    <t>Required for Grey Water Reuse Calculations</t>
  </si>
  <si>
    <r>
      <t xml:space="preserve">Number of Fixtures or Appliances
</t>
    </r>
    <r>
      <rPr>
        <b/>
        <i/>
        <sz val="8"/>
        <color theme="0"/>
        <rFont val="Calibri"/>
        <family val="2"/>
        <scheme val="minor"/>
      </rPr>
      <t>(HIDDEN FOR BGNM)</t>
    </r>
  </si>
  <si>
    <t>Quantity Multiplier (If Column G = Yes)</t>
  </si>
  <si>
    <t>Occupants</t>
  </si>
  <si>
    <t>Frequency</t>
  </si>
  <si>
    <t>Industry Baseline Gal/Day</t>
  </si>
  <si>
    <t>BGNM Baseline Gal/Day</t>
  </si>
  <si>
    <t>Proposed or Actual Daily Use in Gallons</t>
  </si>
  <si>
    <t>Gallons saved</t>
  </si>
  <si>
    <t>Percent Saved
Per Fixture</t>
  </si>
  <si>
    <r>
      <t xml:space="preserve">EXPECTED
Percent of Overall Use </t>
    </r>
    <r>
      <rPr>
        <i/>
        <sz val="6"/>
        <color theme="0"/>
        <rFont val="Calibri"/>
        <family val="2"/>
        <scheme val="minor"/>
      </rPr>
      <t>(AWWA)</t>
    </r>
  </si>
  <si>
    <t>ACTUAL
Percent of Overall Use</t>
  </si>
  <si>
    <t>Installation or Testing Confirmed?
(For final certification, ALL rows below must be verified 'Yes'.</t>
  </si>
  <si>
    <t>Notes About How Practice is Satisfied</t>
  </si>
  <si>
    <t>Total Number of Fixtures Installed</t>
  </si>
  <si>
    <t>Number of Fixtures Plumbed for Grey Water Reuse</t>
  </si>
  <si>
    <t>Occupants
(Bedrooms +1) LINKED</t>
  </si>
  <si>
    <t>Duration (minutes) LINKED</t>
  </si>
  <si>
    <t>Uses/Day/Occupant
LINKED</t>
  </si>
  <si>
    <t>A</t>
  </si>
  <si>
    <t>Toilets (GPF)</t>
  </si>
  <si>
    <t>(a), (b)</t>
  </si>
  <si>
    <t>B</t>
  </si>
  <si>
    <t>Showerheads (GPM)</t>
  </si>
  <si>
    <t>(a), (c)</t>
  </si>
  <si>
    <t>C</t>
  </si>
  <si>
    <t>Bathtubs</t>
  </si>
  <si>
    <t>(k)</t>
  </si>
  <si>
    <t>For Greywater Calcs</t>
  </si>
  <si>
    <t>D</t>
  </si>
  <si>
    <t>Lavatory Faucets (GPM)</t>
  </si>
  <si>
    <t>(a), (d)</t>
  </si>
  <si>
    <t>E</t>
  </si>
  <si>
    <t>Kitchen Faucets (GPM)</t>
  </si>
  <si>
    <t>(a), (e)</t>
  </si>
  <si>
    <t>F</t>
  </si>
  <si>
    <t>Dishwashers (GPC)</t>
  </si>
  <si>
    <t>(f)</t>
  </si>
  <si>
    <t xml:space="preserve">  </t>
  </si>
  <si>
    <t>G</t>
  </si>
  <si>
    <t>Clothes Washer Water Efficiency (WF)</t>
  </si>
  <si>
    <t>(g)</t>
  </si>
  <si>
    <t>H</t>
  </si>
  <si>
    <t>Water used to reach 100 degrees (Gallons)</t>
  </si>
  <si>
    <t>(h)</t>
  </si>
  <si>
    <t>I</t>
  </si>
  <si>
    <t>Rainwater captured for indoor water use</t>
  </si>
  <si>
    <t>(i), (j)</t>
  </si>
  <si>
    <t>Totals</t>
  </si>
  <si>
    <t>Projected Gallons Saved per Day</t>
  </si>
  <si>
    <t>The WEiR (Water Efficiency indoor Rating) Index can range from
0 to greater than 100 with a lower index number being better.</t>
  </si>
  <si>
    <t>WEiR index for this project is</t>
  </si>
  <si>
    <t>Indoor Gallons Saved per Day</t>
  </si>
  <si>
    <t>Annual Indoor Gallons Saved</t>
  </si>
  <si>
    <t>Notes</t>
  </si>
  <si>
    <t>GPF = Gallons/Flush; GPM = Gallons/Minute</t>
  </si>
  <si>
    <t>If more than one toilet is installed in the home, average the GPF of all the toilets for the WEiR index.</t>
  </si>
  <si>
    <t>If more than one showerhead is installed in the home, average the GPM of all the showerheads for the WEiR index.</t>
  </si>
  <si>
    <t>If more than one lavatory faucet is installed in the home, average the GPM of all the lavatory faucets for the WEiR index.</t>
  </si>
  <si>
    <t>If more than one kitchen faucet is installed in the home, count only the faucet that serves the sink next to the dishwasher.</t>
  </si>
  <si>
    <r>
      <t xml:space="preserve">If more than one dishwasher is installed in the home, average the gallons per cycle (GPC) of all the dishwashers for the </t>
    </r>
    <r>
      <rPr>
        <b/>
        <sz val="11"/>
        <color theme="1"/>
        <rFont val="Calibri"/>
        <family val="2"/>
        <scheme val="minor"/>
      </rPr>
      <t>WEiR</t>
    </r>
    <r>
      <rPr>
        <sz val="11"/>
        <color theme="1"/>
        <rFont val="Calibri"/>
        <family val="2"/>
        <scheme val="minor"/>
      </rPr>
      <t xml:space="preserve"> index.  A source for determining GPC of dishwashers is http://www.energystar.gov/productfinder/product/certified-residential-dishwashers/.</t>
    </r>
  </si>
  <si>
    <t>To determine the water used (wasted) to reach 100 degrees the verifier must do the following:</t>
  </si>
  <si>
    <t>(1)</t>
  </si>
  <si>
    <r>
      <rPr>
        <b/>
        <sz val="11"/>
        <color theme="1"/>
        <rFont val="Calibri"/>
        <family val="2"/>
        <scheme val="minor"/>
      </rPr>
      <t xml:space="preserve">For </t>
    </r>
    <r>
      <rPr>
        <b/>
        <i/>
        <sz val="11"/>
        <color theme="1"/>
        <rFont val="Calibri"/>
        <family val="2"/>
        <scheme val="minor"/>
      </rPr>
      <t>non-circulation</t>
    </r>
    <r>
      <rPr>
        <b/>
        <sz val="11"/>
        <color theme="1"/>
        <rFont val="Calibri"/>
        <family val="2"/>
        <scheme val="minor"/>
      </rPr>
      <t xml:space="preserve"> systems (all types)</t>
    </r>
    <r>
      <rPr>
        <sz val="11"/>
        <color theme="1"/>
        <rFont val="Calibri"/>
        <family val="2"/>
        <scheme val="minor"/>
      </rPr>
      <t xml:space="preserve"> - Determine the water fixture to be tested.  This fixture shall be the showerhead or kitchen faucet (closest to the dishwasher if more than one) that is farthest from the hot water source (hot water heater or storage tank).  Run no hot water through the system for 1 hour.  Perform the measurement as follows.  Run hot water only (no cold water) from the fixture to be tested into a measurement container.  Using a fast-reading digital thermometer, stop the flow when the temperature from the fixture reaches 100 degrees.  Record the amount of water wasted before reaching 100 degrees in the WEiR table above.  </t>
    </r>
  </si>
  <si>
    <t>2)</t>
  </si>
  <si>
    <r>
      <rPr>
        <b/>
        <sz val="11"/>
        <color theme="1"/>
        <rFont val="Calibri"/>
        <family val="2"/>
        <scheme val="minor"/>
      </rPr>
      <t xml:space="preserve">For all </t>
    </r>
    <r>
      <rPr>
        <b/>
        <i/>
        <sz val="11"/>
        <color theme="1"/>
        <rFont val="Calibri"/>
        <family val="2"/>
        <scheme val="minor"/>
      </rPr>
      <t>circulation</t>
    </r>
    <r>
      <rPr>
        <b/>
        <sz val="11"/>
        <color theme="1"/>
        <rFont val="Calibri"/>
        <family val="2"/>
        <scheme val="minor"/>
      </rPr>
      <t xml:space="preserve"> systems</t>
    </r>
    <r>
      <rPr>
        <sz val="11"/>
        <color theme="1"/>
        <rFont val="Calibri"/>
        <family val="2"/>
        <scheme val="minor"/>
      </rPr>
      <t xml:space="preserve"> - Fixtures to be tested include all showerheads (including each showerhead in enclosures with multiple showerheads) and the kitchen faucet closest to the dishwasher.  Initiate the circulation system for 2 minutes before starting the test.  Perform the test on each fixture as follows.  Run hot water only (no cold water) from the fixture to be tested into a measurement container.  Using a fast-reading digital thermometer, stop the flow when the temperature from the fixture reaches 100 degrees.  Note the amount of water wasted before 100 degrees.  Repeat for all required fixtures.  Record the worst-case amount of water wasted before reaching 100 degrees in the WEiR table above.  </t>
    </r>
  </si>
  <si>
    <t>(i)</t>
  </si>
  <si>
    <t>Rainwater capture (or other legal water capture and reuse such as greywater, etc.) for reuse indoors:  Chart for calculations is under development.</t>
  </si>
  <si>
    <t>(j)</t>
  </si>
  <si>
    <t>Water savings can not exceed water use of fixtures supplied with rainwater (or other legal reused water).  Fixtures must be piped with 'purple pipe'.</t>
  </si>
  <si>
    <t>Bathtub input is not used for the WEiR index calculation but is used for greywater reuse calculations if a greywater system is installed.</t>
  </si>
  <si>
    <t>Indoor Values</t>
  </si>
  <si>
    <t>EPA 1992</t>
  </si>
  <si>
    <t>Baseline Fixtures, per EPAct 1992</t>
  </si>
  <si>
    <t>Fixture Use</t>
  </si>
  <si>
    <t>(INDUSTRY)</t>
  </si>
  <si>
    <t>Fixture</t>
  </si>
  <si>
    <t>Flow Rate</t>
  </si>
  <si>
    <t>Duration (sec)</t>
  </si>
  <si>
    <t>Uses/Day/Occupant</t>
  </si>
  <si>
    <t>Gallons/Use</t>
  </si>
  <si>
    <t>Baseline Toilets (GPF)</t>
  </si>
  <si>
    <t>-</t>
  </si>
  <si>
    <t>Baseline Urinals (GPF)</t>
  </si>
  <si>
    <t>Baseline Showerheads (GPM)</t>
  </si>
  <si>
    <t>Tub Faucet (GPM)</t>
  </si>
  <si>
    <t>Steve Vollstedt entered 10 gallons per use to use for grey water calculations</t>
  </si>
  <si>
    <t>Baseline Bathroom Faucets (GPM)</t>
  </si>
  <si>
    <t>Baseline Kitchen Faucets (GPM)</t>
  </si>
  <si>
    <t>Steve Hale requested kitchen faucet use per day for each occupant for hot water draws be changed to 1 from 4.</t>
  </si>
  <si>
    <t>Dishwasher (GPC)</t>
  </si>
  <si>
    <t>Washing Machine Water Factor (WF) - Water consumption per load divided by clothes washer capacity in cubic feet</t>
  </si>
  <si>
    <t>PREVIOUS WORDING OF CELL B11 -- Washing Machine (WF) water factor / water efficiency</t>
  </si>
  <si>
    <t>Clothes Washer Gallons per Load per H2ouse.org</t>
  </si>
  <si>
    <t>STEVE VOLLSTEDT ADDED THIS ROW</t>
  </si>
  <si>
    <t>Hot water recirculation loop</t>
  </si>
  <si>
    <t>USES PER DAY PER OCCUPANT (GENERAL)</t>
  </si>
  <si>
    <t>STEVE HALE NOTES:</t>
  </si>
  <si>
    <t>BGNM</t>
  </si>
  <si>
    <t>Baseline Fixtures, per BGNM</t>
  </si>
  <si>
    <t>NEED BASE LINE INDUSTRY STANDARD COLUMN FOR "100"</t>
  </si>
  <si>
    <t>NEED ANOTHER COLUMN TO SHOW BUILDING PROGRAM REQUIREMENTS (BGNM IS ENERGY STAR &amp; WATER SENSE)</t>
  </si>
  <si>
    <t>PREVIOUS WORDING OF CELL B25 -- Washing Machine (WF) water factor / water efficiency
Uses per Day per Occupant = 0.2 per Steve Hale.</t>
  </si>
  <si>
    <t>AWWA</t>
  </si>
  <si>
    <t>PERCENT USE per AWWA</t>
  </si>
  <si>
    <t>http://www.home-water-works.org/indoor-use</t>
  </si>
  <si>
    <t>Percent of Overall use</t>
  </si>
  <si>
    <t>Baseline Toilets</t>
  </si>
  <si>
    <t>http://www.home-water-works.org/indoor-use/toilets</t>
  </si>
  <si>
    <t>Baseline Urinals</t>
  </si>
  <si>
    <t>Baseline Showerheads</t>
  </si>
  <si>
    <t>http://www.home-water-works.org/indoor-use/showers</t>
  </si>
  <si>
    <t>Bath</t>
  </si>
  <si>
    <t>Baseline Lavatory Faucets</t>
  </si>
  <si>
    <t>http://www.home-water-works.org/indoor-use/faucet</t>
  </si>
  <si>
    <t>Baseline Kitchen Faucets</t>
  </si>
  <si>
    <t>Dishwasher</t>
  </si>
  <si>
    <t>http://www.home-water-works.org/indoor-use/dishwasher</t>
  </si>
  <si>
    <t>Clothes Washer</t>
  </si>
  <si>
    <t>http://www.home-water-works.org/indoor-use/clothes-washer</t>
  </si>
  <si>
    <t>Leak</t>
  </si>
  <si>
    <t>http://www.home-water-works.org/indoor-use/leaks</t>
  </si>
  <si>
    <t>WEiR Index
Verification &amp; Testing of Indoor Water Fixtures &amp; Appliances</t>
  </si>
  <si>
    <t>H O M E   A D D R E S S   A N D   V E R I F I E R   I N F O R M A T I O N</t>
  </si>
  <si>
    <t>Name of Verifier:</t>
  </si>
  <si>
    <t>Verifier's Company Name:</t>
  </si>
  <si>
    <t>Verifier's Email Address:</t>
  </si>
  <si>
    <t>Builder:</t>
  </si>
  <si>
    <t>Date(s) of Testing &amp; Verification:</t>
  </si>
  <si>
    <t>Hot Water Circulation System</t>
  </si>
  <si>
    <t xml:space="preserve">Verifier must determine if the home has hot water recirculation system(s) that services all shower areas and the kitchen.  If the home does not have hot water recirculation system(s) that services all shower areas and the kitchen, the verifier must determine the volume of structural water waste from the shower head or kitchen sink faucet that is farthest from the hot water heater.  If the home does have hot water recirculation system(s) that services all shower areas and the kitchen, the verifier must determine the volume of structural water waste from every shower head and the kitchen faucet and the worst-case of those measurements shall be the structural water waste for the home. </t>
  </si>
  <si>
    <t>Does the home have hot water recirculation system(s) that services all showers and kitchen sink? ---&gt;</t>
  </si>
  <si>
    <t>If Yes, type of hot water recirculation system? ---&gt;</t>
  </si>
  <si>
    <t>Is there an aquastat sensor? ---&gt;</t>
  </si>
  <si>
    <t xml:space="preserve">If No, what fixture is farthest from water heater? ---&gt;  </t>
  </si>
  <si>
    <t>Structural Hot Water Waste  (Water Wasted Before Temperature Reaches 100° at 'Worst Case' Fixture)</t>
  </si>
  <si>
    <r>
      <t xml:space="preserve">Gallons    </t>
    </r>
    <r>
      <rPr>
        <b/>
        <sz val="11"/>
        <color theme="3"/>
        <rFont val="Calibri"/>
        <family val="2"/>
        <scheme val="minor"/>
      </rPr>
      <t>ENTER ON WEiR TAB.</t>
    </r>
    <r>
      <rPr>
        <sz val="11"/>
        <color theme="1"/>
        <rFont val="Calibri"/>
        <family val="2"/>
        <scheme val="minor"/>
      </rPr>
      <t xml:space="preserve">  This comes from the information below in the Kitchen Faucets and Shower Heads sections.</t>
    </r>
  </si>
  <si>
    <t>Kitchen Faucets</t>
  </si>
  <si>
    <r>
      <t xml:space="preserve">Kitchen faucet flow rates per manufacturer must be determined for each different faucet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faucet model installed in each home.  For production builders, verification of flow rates for a model of faucet may be discontinued after verifier has tested flow rates of 5 faucets of that model.   Water wasted before reaching 100° must be measured by verifier for kitchen faucet nearest to the dishwasher as follows.  If the home has a hot water recirculation loop, the amount of water discharged from the faucet before the temperature rises to 100° must be measured.  If the home does not have a hot water recirculation loop, the amount of water discharged from the faucet nearest to the dishwasher before the temperature rises to 100° must be measured.</t>
    </r>
  </si>
  <si>
    <t>Number of Faucets</t>
  </si>
  <si>
    <t>Location</t>
  </si>
  <si>
    <t>GPM per Manufacturer Specification</t>
  </si>
  <si>
    <t>Manufacturer and Model Number of Faucet (or how GPM determined)</t>
  </si>
  <si>
    <t>Tested GPM Flow Rate (test each model installed)</t>
  </si>
  <si>
    <r>
      <t>Ounces before 100</t>
    </r>
    <r>
      <rPr>
        <sz val="9.5"/>
        <color theme="1"/>
        <rFont val="Calibri"/>
        <family val="2"/>
      </rPr>
      <t>°</t>
    </r>
  </si>
  <si>
    <r>
      <t>Gallons before 100</t>
    </r>
    <r>
      <rPr>
        <sz val="9.5"/>
        <color theme="1"/>
        <rFont val="Calibri"/>
        <family val="2"/>
      </rPr>
      <t>°</t>
    </r>
  </si>
  <si>
    <t>Explanation of How Ounces of Water Wasted Before Temperature Reaches 100° Was Measured</t>
  </si>
  <si>
    <t>Kitchen faucet closest to dishwasher</t>
  </si>
  <si>
    <t>Average GPM --&gt;</t>
  </si>
  <si>
    <t>&lt;-- ENTER ON WEiR TAB.</t>
  </si>
  <si>
    <t>Shower Heads</t>
  </si>
  <si>
    <r>
      <t xml:space="preserve">Showerhead flow rates per manufacturer must be determined for each different showerhead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showerhead model installed in each home.  For production builders, verification of flow rates for a model of showerhead may be discontinued after verifier has tested flow rates of 5 showerheads of that model.   Water wasted before reaching 100° must be measured by verifier as follows.  If the home has a hot water recirculation loop, the amount of water discharged from every showerhead before the temperature rises to 100° must be measured.  If the home does not have a hot water recirculation loop, the amount of water discharged from the showerhead furthest from the hot water source before the temperature rises to 100° must be measured.</t>
    </r>
  </si>
  <si>
    <t>Number of Showerheads</t>
  </si>
  <si>
    <t>Manufacturer and Model Number of Showerhead (or how GPM determined)</t>
  </si>
  <si>
    <t>Average GPM per Manufacturer --&gt;</t>
  </si>
  <si>
    <t>Lavatory Faucets</t>
  </si>
  <si>
    <r>
      <t xml:space="preserve">Lavatory faucet flow rates per manufacturer must be determined for each different faucet model installed.  If verifier cannot determine flow rate per manufacturer, verifier should measure the flow rate and enter the GPM flow rate rounded </t>
    </r>
    <r>
      <rPr>
        <b/>
        <i/>
        <sz val="11"/>
        <color theme="1"/>
        <rFont val="Calibri"/>
        <family val="2"/>
        <scheme val="minor"/>
      </rPr>
      <t>Up</t>
    </r>
    <r>
      <rPr>
        <sz val="11"/>
        <color theme="1"/>
        <rFont val="Calibri"/>
        <family val="2"/>
        <scheme val="minor"/>
      </rPr>
      <t xml:space="preserve"> to the next 0.5 gallon.  Verifier must test GPM flow rate of each different faucet model installed in each home.  For production builders, verification of flow rates for a model of faucets may be discontinued after verifier has tested flow rates of 5 faucets of that model.</t>
    </r>
  </si>
  <si>
    <t>Manufacturer and Model Number of Lavatory Faucet (or how GPM determined)</t>
  </si>
  <si>
    <t>Toilets</t>
  </si>
  <si>
    <t>Toilet flush volumes per manufacturer must be determined but no testing is required.</t>
  </si>
  <si>
    <t>Number of Toilets</t>
  </si>
  <si>
    <t>GPF per Mfr Spec</t>
  </si>
  <si>
    <t>How was GPF volume determined? - Label on toilet, manufacturer's specification sheet, WaterSense label, etc.</t>
  </si>
  <si>
    <t>Average GPF per Manufacturer --&gt;</t>
  </si>
  <si>
    <t>Dishwashers</t>
  </si>
  <si>
    <t>Verify must determine GPC of water used for dishwashers.  A source for this information is www.energystar.gov/productfinder/product/certified-residential-dishwashers/.</t>
  </si>
  <si>
    <t>Number of Dishwashers</t>
  </si>
  <si>
    <t>GPC per Manufacturer Specification</t>
  </si>
  <si>
    <t>Manufacturer and Model Number of Dishwasher</t>
  </si>
  <si>
    <t>Average GPC --&gt;</t>
  </si>
  <si>
    <t>Clothes Washers</t>
  </si>
  <si>
    <t>Manufacturer, Brand and Model Number</t>
  </si>
  <si>
    <t>Capacity (cu. ft.)</t>
  </si>
  <si>
    <t>Maximum Integrated Water Factor (IWF) --&gt;</t>
  </si>
  <si>
    <t>Water Leakage Test</t>
  </si>
  <si>
    <t>Was a Water Leakage Test Performed?</t>
  </si>
  <si>
    <t>Beginning Water Pressure (PSI)</t>
  </si>
  <si>
    <t>Ending Water Pressure (PSI)</t>
  </si>
  <si>
    <t>Water Leakage Test Result - Pass or Fail</t>
  </si>
  <si>
    <t>Verifier Notes &amp; Comments - Other</t>
  </si>
  <si>
    <t>BGNM Documentation and Photo Requirements</t>
  </si>
  <si>
    <t>HVAC Accountability Form</t>
  </si>
  <si>
    <t>Project Data</t>
  </si>
  <si>
    <t>Building Practice Summary</t>
  </si>
  <si>
    <t>Was This Practice Satisfied?</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</si>
  <si>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  </t>
    </r>
    <r>
      <rPr>
        <b/>
        <sz val="11"/>
        <color theme="1"/>
        <rFont val="Calibri"/>
        <family val="2"/>
        <scheme val="minor"/>
      </rPr>
      <t>MANDATORY</t>
    </r>
  </si>
  <si>
    <t>I declare that the practices claimed by my company, subcontractors and or suppliers meet the requirements necessary to comply with the practices claimed above.</t>
  </si>
  <si>
    <t>HVAC Contractor 1</t>
  </si>
  <si>
    <t>Company Name</t>
  </si>
  <si>
    <t>Name of Responsible Contractor</t>
  </si>
  <si>
    <t>Contact Email</t>
  </si>
  <si>
    <t>Contact Phone Number</t>
  </si>
  <si>
    <t>Signature of Responsible Contractor</t>
  </si>
  <si>
    <t>HVAC Contractor 2</t>
  </si>
  <si>
    <t>Address of Project Home:</t>
  </si>
  <si>
    <t>Thermal Enclosure System Checklist</t>
  </si>
  <si>
    <t>Verification List</t>
  </si>
  <si>
    <t>OK</t>
  </si>
  <si>
    <t>See Note, below</t>
  </si>
  <si>
    <t>Climate Zone of Project Home:</t>
  </si>
  <si>
    <t>Thermal Enclosure System Practice</t>
  </si>
  <si>
    <t>Corrections Needed</t>
  </si>
  <si>
    <t>Rater
Verified</t>
  </si>
  <si>
    <t>Not
Applicable</t>
  </si>
  <si>
    <t>Photo of Correction Provided</t>
  </si>
  <si>
    <t>Reinspected by Verifier</t>
  </si>
  <si>
    <t>BGNM's Thermal Enclosure System Checklist is similar to the ENERGY STAR Certified Homes Thermal Enclosure System Rater Checklist, Version 3.  Further interpretations, definitions and guidance for BGNM's Thermal Enclosure System Checklist may be found in the Notes and guidelines provided with the ENERGY STAR Certified Homes Thermal Enclosure System Rater Checklist.  For homes that are ENERGY STAR-certified, BGNM will accept the current version of the ENERGY STAR Thermal Enclosure System Rater Checklist in lieu of this BGNM Thermal Enclosure System Checklist to minimize duplicative requirements.</t>
  </si>
  <si>
    <t>2.  Quality-Installed Insulation</t>
  </si>
  <si>
    <t>All ceiling, wall, floor and slab insulation shall achieve RESNET-defined Grade I installation or, alternatively, Grade II for surfaces that contain a layer of continuous, air impermeable insulation with R-value of at least R-3 in Climate Zones 1 to 4, and R-5 in Climate Zones 5 to 8.</t>
  </si>
  <si>
    <t>3.  Fully-Aligned Air Barriers</t>
  </si>
  <si>
    <t>At each insulated location below, a complete air barrier shall be provided that is fully aligned with the insulation as follows:
*  At interior or exterior surfaces of ceilings in Climate Zones 1-3; at interior surfaces of ceilings in Climate Zones 4-8.  Also, include barrier at interior edge of attic eave in all climate zones using a wind baffle that extends to the full height of the insulation.  Include a baffle in every bay or a tabbed baffle in each bay with a soffit vent that will also prevent wind washing of insulation in adjacent bays
*  At exterior surface of walls in all climate zones; and also at interior surface  of walls for Climate Zones 4-8 
*  At interior surfaces of floors in all climate zones, including supports to ensure permanent contact and blocking at exposed edges</t>
  </si>
  <si>
    <t>Walls</t>
  </si>
  <si>
    <t>Walls behind showers and tubs</t>
  </si>
  <si>
    <t>3.1.2</t>
  </si>
  <si>
    <t>Walls behind fireplaces</t>
  </si>
  <si>
    <t>3.1.3</t>
  </si>
  <si>
    <t>Attic knee walls</t>
  </si>
  <si>
    <t>3.1.4</t>
  </si>
  <si>
    <t>Skylight shaft walls</t>
  </si>
  <si>
    <t>3.1.5</t>
  </si>
  <si>
    <t>Walls adjoining porch roofs</t>
  </si>
  <si>
    <t>3.1.6</t>
  </si>
  <si>
    <t>Staircase walls</t>
  </si>
  <si>
    <t>3.1.7</t>
  </si>
  <si>
    <t>Double walls</t>
  </si>
  <si>
    <t>3.1.8</t>
  </si>
  <si>
    <t>Garage rim/band joists adjoining conditioned space</t>
  </si>
  <si>
    <t>3.1.9</t>
  </si>
  <si>
    <t>All other exterior walls</t>
  </si>
  <si>
    <t>Floors</t>
  </si>
  <si>
    <t>Floors above garage</t>
  </si>
  <si>
    <t>3.2.2</t>
  </si>
  <si>
    <t>Cantilevered floors</t>
  </si>
  <si>
    <t>3.2.3</t>
  </si>
  <si>
    <t>Floors above unconditioned basements or unconditioned crawlspaces</t>
  </si>
  <si>
    <t>Ceilings</t>
  </si>
  <si>
    <t>Dropped ceilings/soffits below unconditioned attics</t>
  </si>
  <si>
    <t>All other ceilings</t>
  </si>
  <si>
    <t>4.  Reduced Thermal Bridging</t>
  </si>
  <si>
    <t>For insulated ceilings with attic space above (i.e. non-cathedral), Grade I installation extends to the inside face of the exterior wall below at theses levels:  CZ 1-5: at least R-21; CZ 6-8: at least R-30</t>
  </si>
  <si>
    <t>For slabs on grade in CZ 4 and higher, 100% of slab edge insulated to at least R-5 at the depth specified by the 2009 IECC and aligned with thermal boundary of the walls</t>
  </si>
  <si>
    <t>Insulation beneath attic platforms (e.g., HVAC platforms, walkways) at least R-21 in CZ 1-5; at least R-30 in CZ 6-8</t>
  </si>
  <si>
    <t>Reduced thermal bridging at above-grade walls separating conditioned from unconditioned spaces (rim/band joists exempted) using one or more of the following options:</t>
  </si>
  <si>
    <r>
      <t xml:space="preserve">Continuous rigid insulation, insulated siding, or combination of the two; at least R-3 in CZ 1-4, at least R-5 in CZ 5-8, </t>
    </r>
    <r>
      <rPr>
        <b/>
        <sz val="11"/>
        <color theme="1"/>
        <rFont val="Calibri"/>
        <family val="2"/>
        <scheme val="minor"/>
      </rPr>
      <t>OR;</t>
    </r>
  </si>
  <si>
    <r>
      <t xml:space="preserve">Structural insulated panels (SIPs), </t>
    </r>
    <r>
      <rPr>
        <b/>
        <sz val="11"/>
        <color theme="1"/>
        <rFont val="Calibri"/>
        <family val="2"/>
        <scheme val="minor"/>
      </rPr>
      <t>OR;</t>
    </r>
  </si>
  <si>
    <r>
      <t xml:space="preserve">Insulated concrete forms (ICFs), </t>
    </r>
    <r>
      <rPr>
        <b/>
        <sz val="11"/>
        <color theme="1"/>
        <rFont val="Calibri"/>
        <family val="2"/>
        <scheme val="minor"/>
      </rPr>
      <t>OR;</t>
    </r>
  </si>
  <si>
    <r>
      <t xml:space="preserve">Double-wall framing, </t>
    </r>
    <r>
      <rPr>
        <b/>
        <sz val="11"/>
        <color theme="1"/>
        <rFont val="Calibri"/>
        <family val="2"/>
        <scheme val="minor"/>
      </rPr>
      <t>OR;</t>
    </r>
  </si>
  <si>
    <t>Advanced framing including all of the items below:</t>
  </si>
  <si>
    <t>4.4.5.1</t>
  </si>
  <si>
    <r>
      <t xml:space="preserve">All corners insulated to at least R-6, </t>
    </r>
    <r>
      <rPr>
        <b/>
        <sz val="11"/>
        <color theme="1"/>
        <rFont val="Calibri"/>
        <family val="2"/>
        <scheme val="minor"/>
      </rPr>
      <t>AND;</t>
    </r>
  </si>
  <si>
    <t>4.4.5.2</t>
  </si>
  <si>
    <r>
      <t xml:space="preserve">All headers above windows and doors insulated to at least R-3 for 2x4 framing or equivalent cavity width, and at least R-5 for all other assemblies (e.g., with 2x6 framing), </t>
    </r>
    <r>
      <rPr>
        <b/>
        <sz val="11"/>
        <color theme="1"/>
        <rFont val="Calibri"/>
        <family val="2"/>
        <scheme val="minor"/>
      </rPr>
      <t>AND;</t>
    </r>
  </si>
  <si>
    <t>4.4.5.3</t>
  </si>
  <si>
    <r>
      <t xml:space="preserve">Framing limited at all windows and doors to one pair of king studs, plus one pair of jack studs per window opening to support the header and sill, </t>
    </r>
    <r>
      <rPr>
        <b/>
        <sz val="11"/>
        <color theme="1"/>
        <rFont val="Calibri"/>
        <family val="2"/>
        <scheme val="minor"/>
      </rPr>
      <t>AND;</t>
    </r>
  </si>
  <si>
    <t>4.4.5.4</t>
  </si>
  <si>
    <r>
      <t xml:space="preserve">All interior/exterior wall intersections insulated to the same R-value as the rest of the exterior wall, </t>
    </r>
    <r>
      <rPr>
        <b/>
        <sz val="11"/>
        <color theme="1"/>
        <rFont val="Calibri"/>
        <family val="2"/>
        <scheme val="minor"/>
      </rPr>
      <t>AND;</t>
    </r>
  </si>
  <si>
    <t>4.4.5.5</t>
  </si>
  <si>
    <t>Stud spacing of 16 in. o.c. for 2x4 framing in all Climate Zones and, in CZs 5-8, 24 in. o.c. for 2x6 framing</t>
  </si>
  <si>
    <t>5.  Air Sealing</t>
  </si>
  <si>
    <t>Penetrations to unconditioned spaces fully sealed with solid blocking or flashing as needed and gaps sealed with caulk or foam</t>
  </si>
  <si>
    <t>5.1.1</t>
  </si>
  <si>
    <t>Duct and flue shafts</t>
  </si>
  <si>
    <t>5.1.2</t>
  </si>
  <si>
    <t>Plumbing and piping</t>
  </si>
  <si>
    <t>5.1.3</t>
  </si>
  <si>
    <t>Electrical wiring</t>
  </si>
  <si>
    <t>5.1.4</t>
  </si>
  <si>
    <t>Exhaust fans</t>
  </si>
  <si>
    <t>5.1.5</t>
  </si>
  <si>
    <t>Recessed lighting fixtures adjacent to unconditioned spaces are insulation-contact, air-tight (ICAT) labeled and fully gasketed.  Also, if in insulated ceiling with attic space above, exterior surface of fixture insulated to at least R-10 in CZ 4 and higher to minimize condensation potential.</t>
  </si>
  <si>
    <t>5.1.6</t>
  </si>
  <si>
    <t>Light tubes adjacent to unconditioned spaces include lenses separating unconditioned and conditioned spaces and are fully gasketed.</t>
  </si>
  <si>
    <t>Cracks in the building enclosure fully sealed</t>
  </si>
  <si>
    <t>5.2.1</t>
  </si>
  <si>
    <t>All above-grade sill plates adjacent to conditioned spaces sealed to foundations or sub-floors with caulk, foam, or equivalent material.  Foam gasket also placed beneath above-grade sill plate if resting atop concrete or masonry and adjacent to conditioned space</t>
  </si>
  <si>
    <t>5.2.2</t>
  </si>
  <si>
    <t>At tops of walls adjoining unconditioned spaces, continuous top plates or sealed blocking using caulk, foam, or equivalent material</t>
  </si>
  <si>
    <t>5.2.3</t>
  </si>
  <si>
    <r>
      <rPr>
        <b/>
        <sz val="11"/>
        <color theme="1"/>
        <rFont val="Calibri"/>
        <family val="2"/>
        <scheme val="minor"/>
      </rPr>
      <t xml:space="preserve">FOR BGNM CERTIFICATIONS THIS PRACTICE IS NOT REQUIRED BUT BGNM ENCOURAGES IMPLEMENTING THIS PRACTICE.  </t>
    </r>
    <r>
      <rPr>
        <sz val="11"/>
        <color theme="1"/>
        <rFont val="Calibri"/>
        <family val="2"/>
        <scheme val="minor"/>
      </rPr>
      <t>Drywall sealed to top plates at all unconditioned attic to wall interfaces using caulk, foam, drywall adhesive (but not other construction adhesives), or equivalent material.  Either apply sealant directly between drywall and top plate or to the seam between the two from the attic above.</t>
    </r>
  </si>
  <si>
    <t>5.2.4</t>
  </si>
  <si>
    <t>Rough openings around windows and exterior doors sealed with caulk or foam</t>
  </si>
  <si>
    <t>5.2.5</t>
  </si>
  <si>
    <t>Marriage joints between modular home modules at all exterior boundary conditions fully sealed with gasket &amp; foam</t>
  </si>
  <si>
    <t>5.2.6</t>
  </si>
  <si>
    <t>All seams between Structural Insulated Panels (SIPs) foamed and/or taped per manufacturer's instructions</t>
  </si>
  <si>
    <t>5.2.7</t>
  </si>
  <si>
    <t>In multifamily buildings, the gap between the common wall (e.g. the drywall shaft wall) and the structural framing between units fully sealed at all exterior boundaries</t>
  </si>
  <si>
    <t>Other openings</t>
  </si>
  <si>
    <t>5.3.1</t>
  </si>
  <si>
    <t>Doors adjacent to unconditioned spaces (e.g. attics, garages, basements) or ambient conditions made substantially air-tight with weather-stripping or equivalent gasket</t>
  </si>
  <si>
    <t>5.3.2</t>
  </si>
  <si>
    <t>Attic access panels and dropdown stairs equipped with a durable insulated cover of at least R-10 that is gasketed (not caulked) to produce continuous air seal when occupant is not accessing the attic</t>
  </si>
  <si>
    <t>5.3.3</t>
  </si>
  <si>
    <t>Whole-house fans equipped with a durable insulated cover of at least R-10 that is gasketed and either installed on the house side or mechanically operated</t>
  </si>
  <si>
    <t>VERIFIER &amp; BUILDER NOTES  (Reference back to Practice # above)</t>
  </si>
  <si>
    <t>REQUIRED SIGNATURES FOR VERIFICATIONS AND INSPECTIONS</t>
  </si>
  <si>
    <t>Rater Company Name</t>
  </si>
  <si>
    <t>Rater Name</t>
  </si>
  <si>
    <t>Rater Signature</t>
  </si>
  <si>
    <t>Builder Company Name</t>
  </si>
  <si>
    <t>Builder Representative Name</t>
  </si>
  <si>
    <t>Builder Representative Signature</t>
  </si>
  <si>
    <t>Date(s) of Rough Inspection(s):</t>
  </si>
  <si>
    <t>Date(s) of Final Inspection(s)</t>
  </si>
  <si>
    <t>END OF THERMAL ENCLOSURE SYSTEM CHECKLIST</t>
  </si>
  <si>
    <t>New Mexico
Climate Zones</t>
  </si>
  <si>
    <t>City</t>
  </si>
  <si>
    <t>County</t>
  </si>
  <si>
    <t>Elevation
(feet)</t>
  </si>
  <si>
    <t>Heating Degree
Days (HDD,
 65° F)</t>
  </si>
  <si>
    <t>Cooling Degree
Days (CDD,
 XX°F)</t>
  </si>
  <si>
    <t>Climate
Zone</t>
  </si>
  <si>
    <t>The information in the table below is from Table 301.2 in Section 14.7.6.11 of the New Mexico Administrative Code.  Locations not listed in the table below shall use either Table 301.1, Section 301.3, or the building official may designate a climate zone consistent with the elevation, HDD and CDD from the table below for the unlisted location.  BGNM encourages users to refer back to the NM Administrative Code to determine if any changes have been made since the information below was obtained.</t>
  </si>
  <si>
    <t>Abiquiu Dam</t>
  </si>
  <si>
    <t>Rio Arriba</t>
  </si>
  <si>
    <t>5-B</t>
  </si>
  <si>
    <t>Angel Fire</t>
  </si>
  <si>
    <t>Colfax</t>
  </si>
  <si>
    <t>7-B</t>
  </si>
  <si>
    <t>Otero</t>
  </si>
  <si>
    <t>3-B</t>
  </si>
  <si>
    <t>Albuquerque</t>
  </si>
  <si>
    <t>Bernalillo</t>
  </si>
  <si>
    <t>4-B</t>
  </si>
  <si>
    <t>Artesia</t>
  </si>
  <si>
    <t>Eddy</t>
  </si>
  <si>
    <t>Aztec Ruins</t>
  </si>
  <si>
    <t>San Juan</t>
  </si>
  <si>
    <t>Belen</t>
  </si>
  <si>
    <t>Valencia</t>
  </si>
  <si>
    <t>Sandoval</t>
  </si>
  <si>
    <t>Bloomfield</t>
  </si>
  <si>
    <t>Bosque del Apache</t>
  </si>
  <si>
    <t>Socorro</t>
  </si>
  <si>
    <t>Carlsbad</t>
  </si>
  <si>
    <t>Carrizozo</t>
  </si>
  <si>
    <t>Lincoln</t>
  </si>
  <si>
    <t>Cedar Crest</t>
  </si>
  <si>
    <t>Chaco Canyon</t>
  </si>
  <si>
    <t>Chama</t>
  </si>
  <si>
    <t>6-B</t>
  </si>
  <si>
    <t>Clayton</t>
  </si>
  <si>
    <t>Union</t>
  </si>
  <si>
    <t>Cloudcroft</t>
  </si>
  <si>
    <t>Clovis</t>
  </si>
  <si>
    <t>Curry</t>
  </si>
  <si>
    <t>Corona</t>
  </si>
  <si>
    <t>Cuba</t>
  </si>
  <si>
    <t>Deming</t>
  </si>
  <si>
    <t>Luna</t>
  </si>
  <si>
    <t>Dulce</t>
  </si>
  <si>
    <t>Eagle Nest</t>
  </si>
  <si>
    <t>Edgewood</t>
  </si>
  <si>
    <t>Santa Fe</t>
  </si>
  <si>
    <t>Espanola</t>
  </si>
  <si>
    <t>Farmington</t>
  </si>
  <si>
    <t>Fence Lake</t>
  </si>
  <si>
    <t>Cibola</t>
  </si>
  <si>
    <t>Fort Sumner</t>
  </si>
  <si>
    <t>De Baca</t>
  </si>
  <si>
    <t>Gallup</t>
  </si>
  <si>
    <t>McKinley</t>
  </si>
  <si>
    <t>Glenwood</t>
  </si>
  <si>
    <t>Catron</t>
  </si>
  <si>
    <t>Grants</t>
  </si>
  <si>
    <t>Hatch</t>
  </si>
  <si>
    <t>Dona Ana</t>
  </si>
  <si>
    <t>Hobbs</t>
  </si>
  <si>
    <t>Lea</t>
  </si>
  <si>
    <t>Jemez Springs</t>
  </si>
  <si>
    <t>Las Cruces</t>
  </si>
  <si>
    <t>Las Vegas</t>
  </si>
  <si>
    <t>San Miguel</t>
  </si>
  <si>
    <t>Lordsburg</t>
  </si>
  <si>
    <t>Hidalgo</t>
  </si>
  <si>
    <t>Los Alamos</t>
  </si>
  <si>
    <t>Los Lunas</t>
  </si>
  <si>
    <t>Magdalena</t>
  </si>
  <si>
    <t>Mescalero</t>
  </si>
  <si>
    <t>Moriarty</t>
  </si>
  <si>
    <t>Torrance</t>
  </si>
  <si>
    <t>Mosquero</t>
  </si>
  <si>
    <t>Harding</t>
  </si>
  <si>
    <t>Mountainair</t>
  </si>
  <si>
    <t>Organ</t>
  </si>
  <si>
    <t>Placitas</t>
  </si>
  <si>
    <t>Portales</t>
  </si>
  <si>
    <t>Roosevelt</t>
  </si>
  <si>
    <t>Raton</t>
  </si>
  <si>
    <t>Red River</t>
  </si>
  <si>
    <t>Taos</t>
  </si>
  <si>
    <t>Reserve</t>
  </si>
  <si>
    <t>Rio Rancho</t>
  </si>
  <si>
    <t>Roswell</t>
  </si>
  <si>
    <t>Chaves</t>
  </si>
  <si>
    <t>Ruidoso</t>
  </si>
  <si>
    <t>Sandia Crest</t>
  </si>
  <si>
    <t>Sandia Park</t>
  </si>
  <si>
    <t>Santa Rosa</t>
  </si>
  <si>
    <t>Guadalupe</t>
  </si>
  <si>
    <t>Shiprock</t>
  </si>
  <si>
    <t>Silver City</t>
  </si>
  <si>
    <t>Grant</t>
  </si>
  <si>
    <t>Springer</t>
  </si>
  <si>
    <t>Taos Ski Valley</t>
  </si>
  <si>
    <t>Tatum</t>
  </si>
  <si>
    <t>Thoreau</t>
  </si>
  <si>
    <t>Tierra Amarilla</t>
  </si>
  <si>
    <t>Tijeras</t>
  </si>
  <si>
    <t>Tohatchi</t>
  </si>
  <si>
    <t>Truth or Consequences</t>
  </si>
  <si>
    <t>Sierra</t>
  </si>
  <si>
    <t>Tucumcari</t>
  </si>
  <si>
    <t>Quay</t>
  </si>
  <si>
    <t>Tularosa</t>
  </si>
  <si>
    <t>Zuni</t>
  </si>
  <si>
    <r>
      <rPr>
        <b/>
        <sz val="12"/>
        <color rgb="FFFAAA96"/>
        <rFont val="Calibri"/>
        <family val="2"/>
        <scheme val="minor"/>
      </rPr>
      <t>2009 IECC</t>
    </r>
    <r>
      <rPr>
        <b/>
        <sz val="12"/>
        <color theme="0"/>
        <rFont val="Calibri"/>
        <family val="2"/>
        <scheme val="minor"/>
      </rPr>
      <t xml:space="preserve"> -- Table 402.1.1
Insulation and Fenestration Requirements by Component (a)
The insulation requirements below is from the 2009 International Energy Conservation Code (IECC).  This information is reproduced below for your convenience.  You should refer to the 2009 IECC for the footnote references and to the general IECC requirements for the building thermal envelope.</t>
    </r>
  </si>
  <si>
    <t>Fenestration
U-Factor (b)</t>
  </si>
  <si>
    <t>Skylight
U-Factor (b)</t>
  </si>
  <si>
    <t>Glazed
Fenestration
SHGC (b) (e)</t>
  </si>
  <si>
    <t>Ceiling
R-Value</t>
  </si>
  <si>
    <t>Wood
Frame Wall
R-Value</t>
  </si>
  <si>
    <t>Mass
Wall
R-Value (i)</t>
  </si>
  <si>
    <t>Floor
R-Value</t>
  </si>
  <si>
    <t>Basement
Wall
R-Value (c)</t>
  </si>
  <si>
    <t>Slab
R-Value
&amp; Depth (d)</t>
  </si>
  <si>
    <t>Crawl Space
Wall
R-Value (c)</t>
  </si>
  <si>
    <t>0.50 (j)</t>
  </si>
  <si>
    <t>5/8</t>
  </si>
  <si>
    <t>5/13 (f)</t>
  </si>
  <si>
    <t>5/13</t>
  </si>
  <si>
    <t>No Requirement</t>
  </si>
  <si>
    <t>5/10</t>
  </si>
  <si>
    <t>10/13</t>
  </si>
  <si>
    <t>10, 2 ft.</t>
  </si>
  <si>
    <t>20 or 13+5 (h)</t>
  </si>
  <si>
    <t>13/17</t>
  </si>
  <si>
    <t>30 (g)</t>
  </si>
  <si>
    <t>15/19</t>
  </si>
  <si>
    <t>10, 4 ft.</t>
  </si>
  <si>
    <t>19/21</t>
  </si>
  <si>
    <r>
      <rPr>
        <b/>
        <sz val="12"/>
        <color rgb="FFFAAA96"/>
        <rFont val="Calibri"/>
        <family val="2"/>
        <scheme val="minor"/>
      </rPr>
      <t>2015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</si>
  <si>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Glazed
Fenestration
SHGC (b)</t>
  </si>
  <si>
    <t>Ceiling
R-Value (z)</t>
  </si>
  <si>
    <t>8/13</t>
  </si>
  <si>
    <t>20+5 or 13+10 (h)</t>
  </si>
  <si>
    <t>15/20</t>
  </si>
  <si>
    <t>38 (g)</t>
  </si>
  <si>
    <t>Footnotes:</t>
  </si>
  <si>
    <t>(a)  R-values are minimums.  U-factors and SHGCs are maximums.  When insulation is installed in a cavity which is less than the label or design thickness of the insulation, the installed R-value of the insulation shall not be less than the R-value specified in the table.</t>
  </si>
  <si>
    <t xml:space="preserve">(b)  The fenestration U-factor column excludes skylights.  The SHGC column applies to all glazed fenestration.  Exception: Skylights may be excluded from glazed fenestration SHGC requirements in Climate Zones 1 through 3 where the SHGC for such skylights does not exceed 0.30. </t>
  </si>
  <si>
    <t>(c)  "15/19" means R-15 continuous insulation on the interior or exterior of the home or R-19 cavity insulation at the interior of the basement wall.  "15/19" shall be permitted to be met with R-13 cavity insulation on the interior of the basement wall plus R-5 continuous insulation on the interior or exterior of the home.  "10/13" means R-10 continuous insulation on the interior or exterior of the home or R-13 cavity insulation at the interior of the basement wall.</t>
  </si>
  <si>
    <t>Errata of
Version Changes</t>
  </si>
  <si>
    <t>Date</t>
  </si>
  <si>
    <t>Version</t>
  </si>
  <si>
    <t>Correction or Change</t>
  </si>
  <si>
    <t>z</t>
  </si>
  <si>
    <t>The 2014 version was based on the 2012 and 2015 IECC, ASHRAE 62.2 and the 2012 NGBS ICC-700 and extensively modified for the southwest.</t>
  </si>
  <si>
    <t>Code Plus</t>
  </si>
  <si>
    <t>Code Plus certification is a different way to certify a home above current energy codes.  It also incorporates water efficiency and puts a focus on the proper setup and operation of building ventilation systems.  Code Plus is a more expedient path for certification and is for builders that want third-party verification of compliance to the 2018 IECC.</t>
  </si>
  <si>
    <t>The Silver level of certification requires completion of all Mandatory Practices and additional points as indicated in the chart below.</t>
  </si>
  <si>
    <t>Code Plus Level</t>
  </si>
  <si>
    <t>Meet Code Plus requirements for ventilation</t>
  </si>
  <si>
    <t>HERS Index &lt;= 57 in CZ 3 &amp;  HERS index &lt;= 60 in Other CZs</t>
  </si>
  <si>
    <t>Number of Stories:</t>
  </si>
  <si>
    <t>Contact Information</t>
  </si>
  <si>
    <t>Was project built by Owner/Builder? (Yes or No):</t>
  </si>
  <si>
    <t>HERS Rater &amp; Green Rater Information</t>
  </si>
  <si>
    <t>HERS Rater/Green Verifier Name</t>
  </si>
  <si>
    <t>PDF of '6 Thermal Enclosure Checklist' page (or approved substitute) sent by Verifier.  Must be after any corrections are made and indicate who was responsible for verifying any corrections.</t>
  </si>
  <si>
    <t>PDF of 2018 IECC Energy UA Compliance report from HERS Rater.</t>
  </si>
  <si>
    <t>Thermal Bypass Checklist.  This form, or an approved substitute, must be submitted for certification.</t>
  </si>
  <si>
    <t>Measured Volume of Water Wasted Before 100° Temperature</t>
  </si>
  <si>
    <t>Verifier can perform a water leakage test to earn a point for practice 2.4.13.  To perform the test, follow these steps:  (1) attach a water pressure gauge, (2) measure &amp; record the beginning pressure, (3) turn the main water valve off, (4) wait at least 10 minutes, (5) measure &amp; record the ending pressure, (6) turn the main water valve back on.  If the beginning and ending water pressure measurements the is no water leak and the home passes the water leakage test.</t>
  </si>
  <si>
    <r>
      <t xml:space="preserve">Boiler supply piping and domestic hot water supply piping located in unconditioned spaces shall be insulated to R-3, or higher.  </t>
    </r>
    <r>
      <rPr>
        <b/>
        <sz val="11"/>
        <color theme="1"/>
        <rFont val="Calibri"/>
        <family val="2"/>
        <scheme val="minor"/>
      </rPr>
      <t>MANDATORY</t>
    </r>
  </si>
  <si>
    <t>Verifier must determine the Water Factor (WF) for clothes washers to determine WEiR. The WF for clothes washers is the gallons of water used per cycle divided by the clothes washer capacity in cubic feet.  A source for the WF is www.energystar.gov/productfinder/product/certified-clothes-washers/.</t>
  </si>
  <si>
    <t>Water Factor (WF)</t>
  </si>
  <si>
    <r>
      <t xml:space="preserve">Start-up procedure is performed in accordance with the manufacturer's instructions.  </t>
    </r>
    <r>
      <rPr>
        <b/>
        <sz val="11"/>
        <color theme="1"/>
        <rFont val="Calibri"/>
        <family val="2"/>
        <scheme val="minor"/>
      </rPr>
      <t>MANDATORY</t>
    </r>
  </si>
  <si>
    <t>Burner is set to fire at input level listed on nameplate (combustion equipment).</t>
  </si>
  <si>
    <t>Photo provided</t>
  </si>
  <si>
    <t>No, saw photo</t>
  </si>
  <si>
    <r>
      <rPr>
        <b/>
        <sz val="12"/>
        <color rgb="FFFAAA96"/>
        <rFont val="Calibri"/>
        <family val="2"/>
        <scheme val="minor"/>
      </rPr>
      <t>2018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</si>
  <si>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Alamogordo</t>
  </si>
  <si>
    <t>HERS Index achieved &amp; applicable for BGNM certification (actual HERS Index of as-built home)</t>
  </si>
  <si>
    <t xml:space="preserve">These maximum HERS indexes are required for certification for the various certification levels and climate zones.  </t>
  </si>
  <si>
    <r>
      <t xml:space="preserve">Certification Level </t>
    </r>
    <r>
      <rPr>
        <b/>
        <sz val="11"/>
        <color theme="1"/>
        <rFont val="Calibri"/>
        <family val="2"/>
      </rPr>
      <t>↓                Climate Zone →</t>
    </r>
  </si>
  <si>
    <t>Maximum HERS Index Requirements by Certification Level and Climate Zone</t>
  </si>
  <si>
    <t>HERS_Prov1 = 58-75 - Code Plus</t>
  </si>
  <si>
    <t>HERS_Prov1 &gt; 75 - Cannot be Certified</t>
  </si>
  <si>
    <t>HERS_Prov1 = 52-57 - Silver</t>
  </si>
  <si>
    <t>HERS_Prov1 = 42-51 - Gold</t>
  </si>
  <si>
    <t>HERS_Prov1 &lt; 42 - Emerald</t>
  </si>
  <si>
    <t>CZ=3</t>
  </si>
  <si>
    <t>CZ=4</t>
  </si>
  <si>
    <t>CZ=5</t>
  </si>
  <si>
    <t>CZ=6</t>
  </si>
  <si>
    <t>CZ=7</t>
  </si>
  <si>
    <t>HERS_Prov1 = 61-75 - Code Plus</t>
  </si>
  <si>
    <t>HERS_Prov1 = 55-60 - Silver</t>
  </si>
  <si>
    <t>HERS_Prov1 = 44-54 - Gold</t>
  </si>
  <si>
    <t>HERS_Prov1 &lt; 44 - Emerald</t>
  </si>
  <si>
    <t>HERS_Prov1 = 56-60 - Silver</t>
  </si>
  <si>
    <t>HERS_Prov1 = 45-55 - Gold</t>
  </si>
  <si>
    <t>HERS_Prov1 &lt; 45 - Emerald</t>
  </si>
  <si>
    <t>HERS_Prov1 = 54-60 - Silver</t>
  </si>
  <si>
    <t>HERS_Prov1 = 43-53 - Gold</t>
  </si>
  <si>
    <t>HERS_Prov1 &lt; 43 - Emerald</t>
  </si>
  <si>
    <t>Max Cert #:</t>
  </si>
  <si>
    <t>Date Building Permit Was Issued</t>
  </si>
  <si>
    <t>Building Permit Date:</t>
  </si>
  <si>
    <t>0.5 Point/HERS Index Point Below Required Silver HERS Index, 25 Maximum</t>
  </si>
  <si>
    <r>
      <t>Additional points if HERS index is less than HERS Index required for Silver level certification, up to a maximum of 25 additional points.</t>
    </r>
    <r>
      <rPr>
        <sz val="11"/>
        <color theme="1"/>
        <rFont val="Calibri"/>
        <family val="2"/>
        <scheme val="minor"/>
      </rPr>
      <t xml:space="preserve">  A better HERS index can be used to earn these points.  RESNET-certified HERS rater shall provide copy of Home Energy Rating Certificate for as-built home showing RESNET Registry ID number.  Points will be automatically calculated based on the HERS index entered.</t>
    </r>
  </si>
  <si>
    <t>CALCULATIONS FOR EXTRA POINTS FOR HERS INDEX LESS THAN SILVER LEVEL</t>
  </si>
  <si>
    <t>HERS Index Achieved</t>
  </si>
  <si>
    <t>Required HERS Index for Silver Level</t>
  </si>
  <si>
    <t>Number of HERS Index points better than Silver</t>
  </si>
  <si>
    <t>Extra Points for Better HERS Index</t>
  </si>
  <si>
    <t>1.2 - New Mexico Energy Code Requirements for Homes Certified by BGNM</t>
  </si>
  <si>
    <r>
      <t>Other New Mexico Energy Conservation Code (NM ECC) requirements</t>
    </r>
    <r>
      <rPr>
        <sz val="11"/>
        <color theme="1"/>
        <rFont val="Calibri"/>
        <family val="2"/>
        <scheme val="minor"/>
      </rPr>
      <t xml:space="preserve"> - BGNM requires that the following energy code requirements mandated by the State of New Mexico be satisfied for any BGNM certification levels.  </t>
    </r>
    <r>
      <rPr>
        <b/>
        <sz val="11"/>
        <color rgb="FFFF0000"/>
        <rFont val="Calibri"/>
        <family val="2"/>
        <scheme val="minor"/>
      </rPr>
      <t>NOTE: SV IS NOT SURE HOW TO DEAL WITH THIS.  THESE REQUIREMENTS ARE PER THE TABLE PROVIDED IN STEVE ONSTAD'S EMAIL DATED DECEMBER 26.</t>
    </r>
  </si>
  <si>
    <t>1.3 - Space Heating and Space Cooling</t>
  </si>
  <si>
    <t>1.3.2</t>
  </si>
  <si>
    <t>1.3.3</t>
  </si>
  <si>
    <t>Super-heat method</t>
  </si>
  <si>
    <t>Sub-cooling method</t>
  </si>
  <si>
    <t>PointList38</t>
  </si>
  <si>
    <t>1.3.4</t>
  </si>
  <si>
    <t>1.4 - Fenestration</t>
  </si>
  <si>
    <t>Other - See explanation in Notes</t>
  </si>
  <si>
    <t>1.5 - Air Sealing and Insulation</t>
  </si>
  <si>
    <t>1.6 - Other Energy Efficiency Practices</t>
  </si>
  <si>
    <r>
      <t>Building enclosure leakage testing.</t>
    </r>
    <r>
      <rPr>
        <sz val="11"/>
        <rFont val="Calibri"/>
        <family val="2"/>
        <scheme val="minor"/>
      </rPr>
      <t xml:space="preserve">  A blower door test is performed by a third-party in accordance with RESNET protocols.  The blower test result in air changes per hour at 50 Pascals pressure difference (ACH50) is reported and additional points awarded for superior building enclosure air-tightness in accordance with the tables below.</t>
    </r>
  </si>
  <si>
    <t>Homes Permitted BEFORE March 1, 2021:</t>
  </si>
  <si>
    <t>Homes Permitted AFTER February 28, 2021:</t>
  </si>
  <si>
    <t>Greater than 3.00 ACH50 but less than or equal to 4.00 ACH50</t>
  </si>
  <si>
    <t>Greater than 4.00 ACH50</t>
  </si>
  <si>
    <t>BGNM CANNOT CERTIFY</t>
  </si>
  <si>
    <t>Enter
Tested ACH50
Here ----------&gt;</t>
  </si>
  <si>
    <r>
      <t xml:space="preserve">Tested ACH50 </t>
    </r>
    <r>
      <rPr>
        <b/>
        <sz val="11"/>
        <color theme="1"/>
        <rFont val="Calibri"/>
        <family val="2"/>
      </rPr>
      <t>↓</t>
    </r>
  </si>
  <si>
    <t xml:space="preserve">
Verifier must submit Air Leakage Report.</t>
  </si>
  <si>
    <t>CALCULATIONS POINTS FOR BUILDING AIR LEAKAGE</t>
  </si>
  <si>
    <t>Permitted before March 1, 2021</t>
  </si>
  <si>
    <t>Tested ACH50 leakage</t>
  </si>
  <si>
    <t>Points earned</t>
  </si>
  <si>
    <t>Permitted before February 28, 2021</t>
  </si>
  <si>
    <t>1.6.1</t>
  </si>
  <si>
    <t>1.6.2</t>
  </si>
  <si>
    <t>1.3.2 (a)</t>
  </si>
  <si>
    <t>1.3.2 (b)</t>
  </si>
  <si>
    <t>1.3.2 (c)</t>
  </si>
  <si>
    <t>1.3.2 (d)</t>
  </si>
  <si>
    <t>1.3.3 (a)</t>
  </si>
  <si>
    <t>132.3 (b)</t>
  </si>
  <si>
    <t>1.3.3 (c)</t>
  </si>
  <si>
    <t>1.3.3 (d)</t>
  </si>
  <si>
    <t>1.3.3 (e)</t>
  </si>
  <si>
    <t>IEEC applicable for this project based on date the project is permitted --------------------&gt;</t>
  </si>
  <si>
    <r>
      <t xml:space="preserve">Heating and cooling distribution systems using ducting shall be sized and designed in accordance with ACCA Manual D, or equivalent.  Heating and cooling distribution systems not requiring ducting shall be designed following appropriate industry guidelines and practices.  </t>
    </r>
    <r>
      <rPr>
        <b/>
        <sz val="11"/>
        <color theme="1"/>
        <rFont val="Calibri"/>
        <family val="2"/>
        <scheme val="minor"/>
      </rPr>
      <t>MANDATORY</t>
    </r>
  </si>
  <si>
    <t>HVAC Contractors Declaration of Compliance</t>
  </si>
  <si>
    <t>BGNM requires that the name of the HVAC technician be documented along with the compliant certification program.</t>
  </si>
  <si>
    <t>Notes:</t>
  </si>
  <si>
    <t>Overall certification level achieved for Energy Efficiency</t>
  </si>
  <si>
    <t>Pts. Available --&gt;</t>
  </si>
  <si>
    <t>&lt;-- Pts. Earned</t>
  </si>
  <si>
    <t>R-value of insulation installed in ceilings over top plates (use worst-case if various)</t>
  </si>
  <si>
    <t>1.6.3</t>
  </si>
  <si>
    <t>(a)  At least 75% shading of east and west facing windows using physical structures or vegetation to minimize overheating in cooling season.</t>
  </si>
  <si>
    <t>(b)  South-facing glass shall be shaded in accordance with the following table that shows the required south-facing window overhang depth (to minimize overheating in cooling season):</t>
  </si>
  <si>
    <r>
      <t xml:space="preserve">Passive heating design, </t>
    </r>
    <r>
      <rPr>
        <sz val="11"/>
        <color theme="1"/>
        <rFont val="Calibri"/>
        <family val="2"/>
        <scheme val="minor"/>
      </rPr>
      <t>including at least 2 of the following practices:</t>
    </r>
  </si>
  <si>
    <t>(d)  Solar-reflective roof or radiant barrier is installed in CZ 3 and CZ 4</t>
  </si>
  <si>
    <t>Does this home meet the Overall UA requirements of the applicable energy code? -----&gt;</t>
  </si>
  <si>
    <t>Name of Builder or Owner/Builder:</t>
  </si>
  <si>
    <t>8  IECC Insulation Requirements</t>
  </si>
  <si>
    <t>Name of Permitting Authority:</t>
  </si>
  <si>
    <t>HERS Rater Information</t>
  </si>
  <si>
    <t>Green Verifier Information (if different)</t>
  </si>
  <si>
    <t>This tab may be used for projects when ONLY the Code Plus certification level is desired.  Projects for which Silver, Gold or Emerald level certification are desired should use the '3 Scoring &amp; Verification' tab.</t>
  </si>
  <si>
    <t>Steve Hale instructed me to remove this from this sheet because it is not done by HVAC contractor.</t>
  </si>
  <si>
    <t>1.3.2 (f)</t>
  </si>
  <si>
    <t>(d)  A return air path shall be provided for every room with a door (i.e. return ducts or transfer grills) for forced-air heating and cooling distribution systems.  Return ducts or transfer grills are not required for bathrooms, kitchens, closets, pantries, and laundry rooms.</t>
  </si>
  <si>
    <t>1.3.5</t>
  </si>
  <si>
    <t>Boiler supply piping and domestic hot water supply piping located in unconditioned spaces shall be insulated to R-3, or higher.</t>
  </si>
  <si>
    <t>Refrigerant charge is verified by super-heat and/or sub-cooling method.
HVAC contractor must provide date and method of verification of refrigerant charge.</t>
  </si>
  <si>
    <t>Skylights and tubular daylighting devices.  Skylights or tubular daylighting devices installed in areas/rooms without windows OR areas/rooms without windows equipped with motion and light sensors to automatically turn lighting on if ambient light is low and the space is occupied and turn lighting off if the space is not occupied.  Allow 1 point for one area without windows or 2 points for 2 or more areas.</t>
  </si>
  <si>
    <t>Submit 1 photo if 1 point is claimed and 2 photos if 2 points are claimed.</t>
  </si>
  <si>
    <t>(c)  Internal exposed thermal mass of at least three inches thick for a minimum of one-third of gross finished floor area.</t>
  </si>
  <si>
    <t>1/Tree, Max 3</t>
  </si>
  <si>
    <t>Overall certification level achieved for Water Efficiency</t>
  </si>
  <si>
    <t>Points earned  toward certification in Water section ----------&gt;</t>
  </si>
  <si>
    <t>Points earned  toward certification in Energy section ----------&gt;</t>
  </si>
  <si>
    <t>Whose address is this? ----------&gt;</t>
  </si>
  <si>
    <r>
      <rPr>
        <b/>
        <sz val="11"/>
        <color theme="1"/>
        <rFont val="Calibri"/>
        <family val="2"/>
        <scheme val="minor"/>
      </rPr>
      <t>Return ductwork and air handling equipment is not located in the garage</t>
    </r>
    <r>
      <rPr>
        <sz val="11"/>
        <color theme="1"/>
        <rFont val="Calibri"/>
        <family val="2"/>
        <scheme val="minor"/>
      </rPr>
      <t xml:space="preserve"> unless placed in sealed mechanical room that has an outdoor air source. A framed plenum under furnace must be ducted and sealed with approved ducting material. </t>
    </r>
    <r>
      <rPr>
        <sz val="11"/>
        <color rgb="FFFF0000"/>
        <rFont val="Calibri"/>
        <family val="2"/>
        <scheme val="minor"/>
      </rPr>
      <t xml:space="preserve"> Provide photo of return air plenum, if applicable, taken at rough inspection showing sealing completed and not in bare frame enclosure.</t>
    </r>
  </si>
  <si>
    <r>
      <rPr>
        <b/>
        <sz val="11"/>
        <color theme="1"/>
        <rFont val="Calibri"/>
        <family val="2"/>
        <scheme val="minor"/>
      </rPr>
      <t>Interior architectural coatings.</t>
    </r>
    <r>
      <rPr>
        <sz val="11"/>
        <color theme="1"/>
        <rFont val="Calibri"/>
        <family val="2"/>
        <scheme val="minor"/>
      </rPr>
      <t xml:space="preserve">  A minimum of 85% of interior (within the air pressure boundary of the home) architectural coatings are in accordance with the following maximum VOC content (allow 0.25 points per category, up to maximum of 1.5 points):
</t>
    </r>
  </si>
  <si>
    <t>PointList39</t>
  </si>
  <si>
    <t>PointList40</t>
  </si>
  <si>
    <t>PointList41</t>
  </si>
  <si>
    <r>
      <rPr>
        <b/>
        <sz val="11"/>
        <color theme="1"/>
        <rFont val="Calibri"/>
        <family val="2"/>
        <scheme val="minor"/>
      </rPr>
      <t>Interior adhesives and sealants.</t>
    </r>
    <r>
      <rPr>
        <sz val="11"/>
        <color theme="1"/>
        <rFont val="Calibri"/>
        <family val="2"/>
        <scheme val="minor"/>
      </rPr>
      <t xml:space="preserve">  A minimum of 85% of site-applied interior (within the air pressure boundary ) adhesives and sealants are in accordance with the following maximum VOC content or are GreenSeal GS-36 certified (0.25 point for each product category, up to maximum of 1.25 points):
</t>
    </r>
  </si>
  <si>
    <t xml:space="preserve">Describe passive heating design elements below:
</t>
  </si>
  <si>
    <t xml:space="preserve">Describe passive cooling design elements below:
</t>
  </si>
  <si>
    <t>(d)  R-5 insulation shall be provided under the full slab area of a heated slab in addition to the required slab edge insulation R-value for slabs as indicated in the table.  The slab edge insulation for heated slabs shall not be required to extend below the slab.</t>
  </si>
  <si>
    <t>(i)  Mass wall shall be in accordance with Section R402.2.5.  The second R-value applies where more than half of the insulation is on the interior of the mass wall.</t>
  </si>
  <si>
    <t>Overall certification level achieved for Indoor Air Quality</t>
  </si>
  <si>
    <t>Overall certification level achieved for Other Sustainability</t>
  </si>
  <si>
    <t>2 -- WATER EFFICIENCY PRACTICES - SUMMARY</t>
  </si>
  <si>
    <t>1 -- ENERGY EFFICIENCY PRACTICES - SUMMARY</t>
  </si>
  <si>
    <t>3 -- INDOOR AIR QUALITY PRACTICES - SUMMARY</t>
  </si>
  <si>
    <t>4 -- OTHER SUSTAINABILITY PRACTICES - SUMMARY</t>
  </si>
  <si>
    <t>PointList42</t>
  </si>
  <si>
    <t>Tested whole building ventilation in CFM ----------&gt;</t>
  </si>
  <si>
    <t>Minimum ventilation requirement to satisfy ASHRAE 62.2 per Air Leakage Report ----------&gt;</t>
  </si>
  <si>
    <t>Is ASHRAE 62.2 minimum ventilation requirement satisfied for this project? ----------&gt;</t>
  </si>
  <si>
    <t>Points earned  toward certification in Indoor Air Quality section ----------&gt;</t>
  </si>
  <si>
    <t>Points earned  toward certification in Other Sustainability section ----------&gt;</t>
  </si>
  <si>
    <t>OVERALL BGNM CERTIFICATION RESULT</t>
  </si>
  <si>
    <t xml:space="preserve">Overall Build Green New Mexico Certification Level </t>
  </si>
  <si>
    <t>Points earned  toward certification - Overall ----------&gt;</t>
  </si>
  <si>
    <t>Highest Certification Level Achieved in Each Certification Section:</t>
  </si>
  <si>
    <t>Energy Efficiency</t>
  </si>
  <si>
    <t>Water Efficiency</t>
  </si>
  <si>
    <t>Indoor Air Quality</t>
  </si>
  <si>
    <t>Other Sustainability Practices</t>
  </si>
  <si>
    <t>Additional Points Required from Any Section - Highest Certification Level Achieved</t>
  </si>
  <si>
    <t xml:space="preserve">Total points required for each certification level:  Code Plus - 0, Silver - 40, Gold - 70, or Emerald - 100. </t>
  </si>
  <si>
    <t>Third-party Verifier's Name</t>
  </si>
  <si>
    <t>Signature of Third-party Verifier (Electronic Signature is Okay) -----------------&gt;</t>
  </si>
  <si>
    <t>PDF of Home Energy Rating Certificate without solar photovoltaics or wind energy generation from HERS Rater.</t>
  </si>
  <si>
    <t xml:space="preserve">This tab provides the information for practice 1.4.3 on tab '3 Scoring &amp; Verification' for insulation and fenestration required by the 2018 International Energy Conservation Code (IECC). </t>
  </si>
  <si>
    <t>THIS SHEET SHALL ONLY BE USED FOR HOMES TO BE CERTIFIED TO THE 'CODE PLUS' LEVEL !!!         DO NOT USE THIS SHEET FOR HIGHER LEVELS OF CERTIFICATION !!!</t>
  </si>
  <si>
    <t>Code Plus Certification Requirements</t>
  </si>
  <si>
    <t>Documentation Required by BGNM</t>
  </si>
  <si>
    <t>PDF copies of '4a WEiR Index' tab and '4b Indoor Water Testing' tab</t>
  </si>
  <si>
    <t>HERS Index &lt;= 75</t>
  </si>
  <si>
    <t>Building Air Leakage (ACH 50) -------&gt;</t>
  </si>
  <si>
    <t>WEiR Index achieved -------&gt;</t>
  </si>
  <si>
    <t>DuctTestCond</t>
  </si>
  <si>
    <t>Duct Leakage Test Result Requirement</t>
  </si>
  <si>
    <t>PDF of Air Leakage Report</t>
  </si>
  <si>
    <t>Are ALL issues on the checklist resolved? -------&gt;</t>
  </si>
  <si>
    <t>Does home have spot ventilation fans in ALL bathrooms and laundry room with All vented to outdoors? -------&gt;</t>
  </si>
  <si>
    <t>Does home have a clothes dryer rough-in with exhaust vented to outdoors? -------&gt;</t>
  </si>
  <si>
    <t>Spot Ventilation to Outdoors Test</t>
  </si>
  <si>
    <t>Bath &amp; Laundry Fans</t>
  </si>
  <si>
    <t>Clothes Dryer Exhaust</t>
  </si>
  <si>
    <t>Tested whole building ventilation in CFM -------&gt;</t>
  </si>
  <si>
    <t>Supporting Documentation Requirements -- Are the required supporting documents included in the BGNM certification submission?</t>
  </si>
  <si>
    <t xml:space="preserve">Photos showing all sides of home. </t>
  </si>
  <si>
    <t>PDF of '2 Project Information' tab.</t>
  </si>
  <si>
    <t>PDF copy of '4a WEiR Index tab.</t>
  </si>
  <si>
    <t>PDF copy of '4b Indoor Water Testing' tab.</t>
  </si>
  <si>
    <t>PDF copy of '6 Thermal Enclosure Checklist' tab.</t>
  </si>
  <si>
    <t>PDF copy of Home Energy Rating Certificate showing HERS Index of 75, or less.</t>
  </si>
  <si>
    <t>PDF copy of Air Leakage Report.</t>
  </si>
  <si>
    <t>Third-party Verifier's Company Name</t>
  </si>
  <si>
    <t>SupDocsList</t>
  </si>
  <si>
    <t>Not Applicable, See Note Below</t>
  </si>
  <si>
    <t>PDF of 2018 IECC Building UA Compliance Report</t>
  </si>
  <si>
    <t>Does home have domestic hot water recirculation system servicing remote hot water fixtures? -------&gt;</t>
  </si>
  <si>
    <t>PDF copy of this tab '3b Code Plus Verification'</t>
  </si>
  <si>
    <t>HIDDEN CELLS BELOW ARE SOME FORMULAS FOR THIS SHEET -- MUST CHANGE FORMAT FROM RED TEXT TO RED FILL TO SEE THE INFORMATION</t>
  </si>
  <si>
    <t>Signed '3a Scoring &amp; Verification' page in PDF format signed &amp; sent by Verifier (electronic signature is okay).</t>
  </si>
  <si>
    <t>Signed '3b Code Plus Verification' page in PDF format signed &amp; sent by Verifier (electronic signature is okay).</t>
  </si>
  <si>
    <t>Verifier must retain photos for possible audit by BGNM.</t>
  </si>
  <si>
    <t xml:space="preserve">Water factor  (WF) is the quotient of the total weighted per-cycle water consumption divided by the capacity of the clothes washer.  More water-efficient clothes washers have lower water factors.  Sources for determining the WF of clothes washers are https://cacertappliances.energy.ca.gov/Pages/Appliance/ApplianceDetail.aspx and https://www.energystar.gov/productfinder/product/certified-clothes-washers/results
as potential resources.
</t>
  </si>
  <si>
    <r>
      <t xml:space="preserve">(a)  Irrigation system water supply is stubbed below the frost line for </t>
    </r>
    <r>
      <rPr>
        <b/>
        <sz val="14"/>
        <color rgb="FFFF0000"/>
        <rFont val="Calibri"/>
        <family val="2"/>
        <scheme val="minor"/>
      </rPr>
      <t>front</t>
    </r>
    <r>
      <rPr>
        <sz val="11"/>
        <color theme="1"/>
        <rFont val="Calibri"/>
        <family val="2"/>
        <scheme val="minor"/>
      </rPr>
      <t xml:space="preserve"> landscape irrigation with either a power supply or wiring for irrigation valve controls provided.  </t>
    </r>
    <r>
      <rPr>
        <b/>
        <sz val="11"/>
        <color rgb="FFFF0000"/>
        <rFont val="Calibri"/>
        <family val="2"/>
        <scheme val="minor"/>
      </rPr>
      <t>Be aware that irrigation system water supply stub outs below the frost line is required for NM SBTC.</t>
    </r>
  </si>
  <si>
    <r>
      <t xml:space="preserve">(b)  Irrigation system water supply is stubbed below the frost line for </t>
    </r>
    <r>
      <rPr>
        <b/>
        <sz val="14"/>
        <color rgb="FFFF0000"/>
        <rFont val="Calibri"/>
        <family val="2"/>
        <scheme val="minor"/>
      </rPr>
      <t>rear</t>
    </r>
    <r>
      <rPr>
        <sz val="11"/>
        <color theme="1"/>
        <rFont val="Calibri"/>
        <family val="2"/>
        <scheme val="minor"/>
      </rPr>
      <t xml:space="preserve"> landscape irrigation with either a power supply or wiring for irrigation valve controls provided.  </t>
    </r>
    <r>
      <rPr>
        <b/>
        <sz val="11"/>
        <color rgb="FFFF0000"/>
        <rFont val="Calibri"/>
        <family val="2"/>
        <scheme val="minor"/>
      </rPr>
      <t>Be aware that irrigation system water supply stub outs below the frost line is required for NM SBTC.</t>
    </r>
  </si>
  <si>
    <t>Describe below how the home satisfied whole building  ventilation requirements of ASHRAE 62.2 and retain required photos for possible audit by BGNM.</t>
  </si>
  <si>
    <t>3a Scoring &amp; Verification</t>
  </si>
  <si>
    <t>3b Code Plus Verification</t>
  </si>
  <si>
    <t>To start scoring or verification proceed to '3a Scoring &amp; Verification' tab</t>
  </si>
  <si>
    <t>This 2021 version captures the State of NM upgrades to the 2018 IECC.  It has been 9 years since the last energy code was adopted - the 2009 IECC.  BGNM also changed the "Bronze" level of certification to "Code Plus".   This version incorporates the significant aspects of the 2018 IECC, requires specified levels of tested and measured water efficiency based on BGNM's indoor water efficiency index (WEiR Index), and requires specified building ventilation that is confirmed by testing to ensure good indoor air quality.  One significant variance from the 2018 IECC is a change for whole-building air leakage from the 2009 IECC requirement of 7 ACH 50 to a maximum building air leakage of 4 ACH 50 in accordance with the code as adopted by the State of NM.  The unaltered 2019 IECC required building air leakage to be no greater than 3 ACH 50.  It is the opinion of BGNM that forcing builders to a level of 3 ACH 50 has more potential for poor indoor air quality than the benefit from energy savings for homes with a lower air leakage.  A home at 3 ACH 50 or lower should incorporate a more sophisticated method for ventilation.</t>
  </si>
  <si>
    <t>The WEiR Index is an indoor water use index designed specifically by and for Build Green NM.  The WEiR index score shows the efficiency of indoor water use in a single number.  It works like the HERS Index in that it compares industry standard water use rates with installed fixtures and appliances.  All industry standard appliances and fixtures would have a WEiR Index of 100.  The maximum allowed WEiR Index is based on using all WaterSense fixtures, hot water waste of 0.75 gallons and an Energy Star dishwasher.  The Build Green NM required WEiR Index is 75 or lower for certification.  If a circulation system is installed for reducing hot water waste, it is required to be a demand controlled pump.  WaterSense sets the bar for flow rates, however all fixtures are not required to be WaterSense labeled as long as they meet the average WaterSense flow rates overall throughout the home.</t>
  </si>
  <si>
    <t>BGNM "Code Plus" Certification</t>
  </si>
  <si>
    <t>Higher Levels of BGNM Certification</t>
  </si>
  <si>
    <t>The three higher levels of BGNM certification -- Silver, Gold and Emerald levels of certification -- will ensure that homes are better than Code Plus by ensuring additional green and sustainable building practices are incorporated in homes and are third-pary verified.  While energy efficiency is at the forefront of a "green" home, higher levels of BGNM certification ensures better water efficiency and indoor air quality as well as requiring other sustainable building practices.  BGNM's certification program uses RESNET-certified HERS Raters that go through BGNM training to also perform verification of building practices that fall outside of the energy efficiency requirements of the BGNM certification program.  HERS Raters can provide valuable advice to builders and also test for building air leakage, leakage of air from HVAC duct systems, and quality of insulation installation.  These are tests and inspections not performed by code officials.  For these higher levels of certification, one must begin by completing the '2 Project Information' tab and then complete the '3a Scoring &amp; Verification' tab.  Links to those tabs are below.</t>
  </si>
  <si>
    <t>The Emerald certification level is for the builder and/or homeowner who wants the most green and sustainable home.  Energy efficiency as measured by the HERS index must be at least 20% better than what is required for Gold certification.  In addition, a higher level of water efficiency is required as well as an ERV or HRV whole-house ventilation system for optimal indoor air quality and there are additional point requirements from any of the sustainable building practices categories.  Recommended for Emerald level certification:  (1) a water catchment system for rain or grey water with at least 500 gallons of storage capacity, (2) 50% of any roof area from with rain water is not collected in a storage cistern should be directed to planting swales or other storage, and (3) although outdoor landscaping is not required to be complete, all turf must be in and be limited to 10% of landscape area.  Front landscaping must be complete and irrigated with all low flow (drip) irrigation in place.</t>
  </si>
  <si>
    <t>Go to '2 Project Information' tab.</t>
  </si>
  <si>
    <t>After filling in the above project information, click one of the links below to proceed with project verification:</t>
  </si>
  <si>
    <t>For Code Plus Certification --&gt;</t>
  </si>
  <si>
    <t>Go to '3b Code Plus Verification' tab.</t>
  </si>
  <si>
    <t>For Higher Levels of Certification --&gt;</t>
  </si>
  <si>
    <t>Go to '3a Scoring &amp; Verification' tab.</t>
  </si>
  <si>
    <t>Go to this tab</t>
  </si>
  <si>
    <t>Go to top</t>
  </si>
  <si>
    <t>1.1.1</t>
  </si>
  <si>
    <t>HERS Index per Home Energy Rating Certificate ----&gt;</t>
  </si>
  <si>
    <t>Verifier's Notes or Explanations ----&gt;</t>
  </si>
  <si>
    <r>
      <rPr>
        <b/>
        <sz val="12"/>
        <color theme="1"/>
        <rFont val="Calibri"/>
        <family val="2"/>
        <scheme val="minor"/>
      </rPr>
      <t>2018 IECC Overall UA of Thermal Enclosure System</t>
    </r>
    <r>
      <rPr>
        <sz val="12"/>
        <color theme="1"/>
        <rFont val="Calibri"/>
        <family val="2"/>
        <scheme val="minor"/>
      </rPr>
      <t xml:space="preserve"> - Overall UA or as-built home must be equal to or less than overall UA of reference home.</t>
    </r>
  </si>
  <si>
    <r>
      <rPr>
        <b/>
        <sz val="12"/>
        <color theme="1"/>
        <rFont val="Calibri"/>
        <family val="2"/>
        <scheme val="minor"/>
      </rPr>
      <t>HERS Index</t>
    </r>
    <r>
      <rPr>
        <sz val="12"/>
        <color theme="1"/>
        <rFont val="Calibri"/>
        <family val="2"/>
        <scheme val="minor"/>
      </rPr>
      <t xml:space="preserve"> - HERS Index must be equal to or less than 75.</t>
    </r>
  </si>
  <si>
    <t>Overall UA of as-built home ----&gt;</t>
  </si>
  <si>
    <r>
      <rPr>
        <b/>
        <sz val="12"/>
        <color theme="1"/>
        <rFont val="Calibri"/>
        <family val="2"/>
        <scheme val="minor"/>
      </rPr>
      <t xml:space="preserve">ACCA Manual J Load Report and ACCA Manual S Equipment Sizing Report </t>
    </r>
    <r>
      <rPr>
        <sz val="12"/>
        <color theme="1"/>
        <rFont val="Calibri"/>
        <family val="2"/>
        <scheme val="minor"/>
      </rPr>
      <t>- Space heating and/or cooling equipment must be based on these reports or other approved heating and cooling sizing methods.</t>
    </r>
  </si>
  <si>
    <t>Verifier must review the ACCA Manual J Load Report and the ACCA Manual S Equipment Sizing Report for reasonableness and retain copies of the reports for possible audit by BGNM.</t>
  </si>
  <si>
    <t>Was ACCA Manual J load calculation done for this home? ----&gt;</t>
  </si>
  <si>
    <t>Was heating and/or cooling equipment selected based on ACCA Manual S report? ----&gt;</t>
  </si>
  <si>
    <t>Practice Satisfied?
Yes or No</t>
  </si>
  <si>
    <t>Duct leakage testing conditions? ----&gt;</t>
  </si>
  <si>
    <t>With air handler</t>
  </si>
  <si>
    <t>Without air handler</t>
  </si>
  <si>
    <t>Duct leakage in CFM? ----&gt;</t>
  </si>
  <si>
    <t>Verifier's Notes ----&gt;</t>
  </si>
  <si>
    <r>
      <t>Duct leakage in CFM per 100 ft</t>
    </r>
    <r>
      <rPr>
        <b/>
        <vertAlign val="superscript"/>
        <sz val="12"/>
        <color theme="1"/>
        <rFont val="Calibri"/>
        <family val="2"/>
        <scheme val="minor"/>
      </rPr>
      <t>2</t>
    </r>
    <r>
      <rPr>
        <b/>
        <sz val="12"/>
        <color theme="1"/>
        <rFont val="Calibri"/>
        <family val="2"/>
        <scheme val="minor"/>
      </rPr>
      <t xml:space="preserve"> of CFA? ----&gt;</t>
    </r>
  </si>
  <si>
    <r>
      <rPr>
        <b/>
        <sz val="11"/>
        <color theme="1"/>
        <rFont val="Calibri"/>
        <family val="2"/>
        <scheme val="minor"/>
      </rPr>
      <t>Thermal Enclosure Checklist.</t>
    </r>
    <r>
      <rPr>
        <sz val="11"/>
        <color theme="1"/>
        <rFont val="Calibri"/>
        <family val="2"/>
        <scheme val="minor"/>
      </rPr>
      <t xml:space="preserve">  BGNM requires that '6 Thermal Enclosure Checklist', or a substantially similar checklist approved by BGNM, be completed.  Note that the checklist must be completed by the Verifier and submitted to both the builder and BGNM.  See '6 Thermal Enclosure Checklist' for form.</t>
    </r>
  </si>
  <si>
    <r>
      <rPr>
        <b/>
        <sz val="12"/>
        <color theme="1"/>
        <rFont val="Calibri"/>
        <family val="2"/>
        <scheme val="minor"/>
      </rPr>
      <t>Thermal Enclosure System Checklist</t>
    </r>
    <r>
      <rPr>
        <sz val="12"/>
        <color theme="1"/>
        <rFont val="Calibri"/>
        <family val="2"/>
        <scheme val="minor"/>
      </rPr>
      <t xml:space="preserve"> - The '6 Thermal Enclosure Checklist', or a substantially similar checklist approved by BGNM, must  be completed.</t>
    </r>
  </si>
  <si>
    <t>PDF copy of '6 Thermal Enclosure Checklist' evidencing no unresolved issues.  This report must also be given to the builder.</t>
  </si>
  <si>
    <r>
      <rPr>
        <b/>
        <sz val="12"/>
        <color theme="1"/>
        <rFont val="Calibri"/>
        <family val="2"/>
        <scheme val="minor"/>
      </rPr>
      <t xml:space="preserve">Building Enclosure Air Leakage Test </t>
    </r>
    <r>
      <rPr>
        <sz val="12"/>
        <color theme="1"/>
        <rFont val="Calibri"/>
        <family val="2"/>
        <scheme val="minor"/>
      </rPr>
      <t>- Building air leakage must be equal to or less than 4.0 air changes per hour tested at 50 Pascals pressure difference.</t>
    </r>
  </si>
  <si>
    <r>
      <rPr>
        <b/>
        <sz val="12"/>
        <color theme="1"/>
        <rFont val="Calibri"/>
        <family val="2"/>
        <scheme val="minor"/>
      </rPr>
      <t xml:space="preserve">Water Efficiency Index (WEiR Index) </t>
    </r>
    <r>
      <rPr>
        <sz val="12"/>
        <color theme="1"/>
        <rFont val="Calibri"/>
        <family val="2"/>
        <scheme val="minor"/>
      </rPr>
      <t>- The WEiR Index which measures indoor water efficiency must be equal to or less than 75.  Tab '4a WEiR Index' must be completed first.</t>
    </r>
  </si>
  <si>
    <t>Verifier must describe the domestic hot water recirculation system in the Note, below.</t>
  </si>
  <si>
    <t>Verifier should retain copies of photos taken at rough inspection showing venting from ventilation fans to outdoors and clothes dryer rough-in with exhaust vented to outdoors for possible audit by BGNM.</t>
  </si>
  <si>
    <t>Minimum ventilation requirement to satisfy
ASHRAE 62.2 -------&gt;</t>
  </si>
  <si>
    <t>Is ASHRAE 62.2 minimum ventilation requirement
satisfied for this home? -------&gt;</t>
  </si>
  <si>
    <t>PDF copy of 2018 IECC Building UA Compliance Report.</t>
  </si>
  <si>
    <r>
      <t xml:space="preserve">Photos taken at rough inspection showing venting from clothes dryer vent to outdoors </t>
    </r>
    <r>
      <rPr>
        <sz val="12"/>
        <color rgb="FFFF0000"/>
        <rFont val="Calibri"/>
        <family val="2"/>
        <scheme val="minor"/>
      </rPr>
      <t>should be retained by Verifier for possible audit by BGNM</t>
    </r>
    <r>
      <rPr>
        <sz val="12"/>
        <color theme="1"/>
        <rFont val="Calibri"/>
        <family val="2"/>
        <scheme val="minor"/>
      </rPr>
      <t>.</t>
    </r>
  </si>
  <si>
    <t>PDF copy of receipt for payment of $100 BGNM certification fee.  Can submit fee at CertifiedGreenNM.org.</t>
  </si>
  <si>
    <t>PDF of final Home Energy Rating Certificate showing confirmed  HERS Index of 75 or lower</t>
  </si>
  <si>
    <t>Overall UA of 2018 IECC reference home ----&gt;</t>
  </si>
  <si>
    <r>
      <t xml:space="preserve">1.3.2 (d)
</t>
    </r>
    <r>
      <rPr>
        <b/>
        <sz val="11"/>
        <color rgb="FFFF0000"/>
        <rFont val="Calibri"/>
        <family val="2"/>
        <scheme val="minor"/>
      </rPr>
      <t>NOT HVAC</t>
    </r>
  </si>
  <si>
    <t>1.3.6</t>
  </si>
  <si>
    <r>
      <t xml:space="preserve">HVAC contractor and service technician are certified.  Nationally or regionally recognized program (e.g. North American Technician Excellence, Inc. (NATE), Air Conditioning Contractors of America Quality Assured Program (ACCA/QA), Building Performance Institute (BPI), or a manufacturer's training program is acceptable.  </t>
    </r>
    <r>
      <rPr>
        <sz val="11"/>
        <color rgb="FFFF0000"/>
        <rFont val="Calibri"/>
        <family val="2"/>
        <scheme val="minor"/>
      </rPr>
      <t>Service technician and certification program used must be documented.</t>
    </r>
  </si>
  <si>
    <t>Practice
Number</t>
  </si>
  <si>
    <r>
      <rPr>
        <b/>
        <sz val="12"/>
        <color theme="1"/>
        <rFont val="Calibri"/>
        <family val="2"/>
        <scheme val="minor"/>
      </rPr>
      <t>Spot Ventilation Systems Vented to Outdoors</t>
    </r>
    <r>
      <rPr>
        <sz val="12"/>
        <color theme="1"/>
        <rFont val="Calibri"/>
        <family val="2"/>
        <scheme val="minor"/>
      </rPr>
      <t xml:space="preserve"> - Homes must have spot ventilation fans vented to outdoors in kitchen, all bathrooms and laundry room, and clothes dryer rough-in with exhaust vented to outdoors.</t>
    </r>
  </si>
  <si>
    <r>
      <t xml:space="preserve">Photos taken at rough inspection showing venting from kitchen, bathroom and laundry room ventilation fans to outdoors </t>
    </r>
    <r>
      <rPr>
        <sz val="12"/>
        <color rgb="FFFF0000"/>
        <rFont val="Calibri"/>
        <family val="2"/>
        <scheme val="minor"/>
      </rPr>
      <t>should be retained by Verifier for possible audit by BGNM</t>
    </r>
    <r>
      <rPr>
        <sz val="12"/>
        <color theme="1"/>
        <rFont val="Calibri"/>
        <family val="2"/>
        <scheme val="minor"/>
      </rPr>
      <t>.</t>
    </r>
  </si>
  <si>
    <r>
      <t xml:space="preserve">Must submit Tab 6, "6 Thermal Enclosure Checklist" from this workbook. </t>
    </r>
    <r>
      <rPr>
        <sz val="11"/>
        <color rgb="FFFF0000"/>
        <rFont val="Calibri"/>
        <family val="2"/>
        <scheme val="minor"/>
      </rPr>
      <t xml:space="preserve"> All corrections shall have been corrected.  </t>
    </r>
  </si>
  <si>
    <r>
      <rPr>
        <sz val="9"/>
        <color rgb="FFFF0000"/>
        <rFont val="Calibri"/>
        <family val="2"/>
        <scheme val="minor"/>
      </rPr>
      <t>Provide photos of valve manifold within irrigation boxes</t>
    </r>
    <r>
      <rPr>
        <sz val="9"/>
        <color theme="1"/>
        <rFont val="Calibri"/>
        <family val="2"/>
        <scheme val="minor"/>
      </rPr>
      <t>.  If there is a single water supply for both front and rear, describe how the water supply gets from the front to back, or vice-versa.</t>
    </r>
  </si>
  <si>
    <t>Click here to go to '3b Code Plus Verification' tab.</t>
  </si>
  <si>
    <r>
      <t xml:space="preserve">Complete and submit HVAC Accountability Form at tab 5.
</t>
    </r>
    <r>
      <rPr>
        <sz val="11"/>
        <color rgb="FFFF0000"/>
        <rFont val="Calibri"/>
        <family val="2"/>
        <scheme val="minor"/>
      </rPr>
      <t>Verifier must provide a photo of the return air path from the master bedroom.</t>
    </r>
  </si>
  <si>
    <t>Method used to verify refrigerant charge ----&gt;</t>
  </si>
  <si>
    <t>Name of certified HVAC technician ----&gt;</t>
  </si>
  <si>
    <t>Is certification program compliant with BGNM's requirements?
Describe certification program in Notes column. ----&gt;</t>
  </si>
  <si>
    <t>1.3.2 (e)</t>
  </si>
  <si>
    <r>
      <t xml:space="preserve">Complete and submit HVAC Accountability Form at tab 5.
</t>
    </r>
    <r>
      <rPr>
        <sz val="11"/>
        <color rgb="FFFF0000"/>
        <rFont val="Calibri"/>
        <family val="2"/>
        <scheme val="minor"/>
      </rPr>
      <t>Verifier shall retain copy of evidence of training program that shall include the name of the HVAC technician that performed the HVAC performance tests.</t>
    </r>
  </si>
  <si>
    <t>If points are awarded, photos showing compliance for each practice must be submitted.</t>
  </si>
  <si>
    <r>
      <t xml:space="preserve">If a passive heating design is employed, any fenestration used for the passive heating design is exempt from any SHGC requirements of the energy codes. </t>
    </r>
    <r>
      <rPr>
        <sz val="11"/>
        <color rgb="FFFF0000"/>
        <rFont val="Calibri"/>
        <family val="2"/>
        <scheme val="minor"/>
      </rPr>
      <t xml:space="preserve"> If points are awarded, photos showing compliance for each practice must be submitted.</t>
    </r>
  </si>
  <si>
    <r>
      <t xml:space="preserve">(a)  Front is landscaped with 80% low water use plantings meeting the requirements described above, and turf grass cannot exceed 10% of the front yard area.  </t>
    </r>
    <r>
      <rPr>
        <sz val="11"/>
        <color rgb="FFFF0000"/>
        <rFont val="Calibri"/>
        <family val="2"/>
        <scheme val="minor"/>
      </rPr>
      <t xml:space="preserve">Qualifying plants must be listed in Notes for points </t>
    </r>
  </si>
  <si>
    <r>
      <t xml:space="preserve">(b)  Back is landscaped with overall low water use plantings and ground cover with turf not exceeding 1500 sf or 20% (whichever is less) of total landscape area (front and back).  </t>
    </r>
    <r>
      <rPr>
        <sz val="11"/>
        <color rgb="FFFF0000"/>
        <rFont val="Calibri"/>
        <family val="2"/>
        <scheme val="minor"/>
      </rPr>
      <t xml:space="preserve">Qualifying plants must be listed in Notes for points. </t>
    </r>
  </si>
  <si>
    <r>
      <rPr>
        <b/>
        <sz val="11"/>
        <color theme="1"/>
        <rFont val="Calibri"/>
        <family val="2"/>
        <scheme val="minor"/>
      </rPr>
      <t>Automatic shutoff water device.</t>
    </r>
    <r>
      <rPr>
        <sz val="11"/>
        <color theme="1"/>
        <rFont val="Calibri"/>
        <family val="2"/>
        <scheme val="minor"/>
      </rPr>
      <t xml:space="preserve">  One of the following automatic shutoff water supply devices is installed.  Where a fire sprinkler system is present, installer is to ensure the device will not interfere with the operation of the fire sprinkler system. </t>
    </r>
    <r>
      <rPr>
        <sz val="11"/>
        <color rgb="FFFF0000"/>
        <rFont val="Calibri"/>
        <family val="2"/>
        <scheme val="minor"/>
      </rPr>
      <t xml:space="preserve"> Photos of device(s) must be provided.</t>
    </r>
  </si>
  <si>
    <r>
      <rPr>
        <b/>
        <sz val="11"/>
        <color theme="1"/>
        <rFont val="Calibri"/>
        <family val="2"/>
        <scheme val="minor"/>
      </rPr>
      <t xml:space="preserve">Water softener systems.  </t>
    </r>
    <r>
      <rPr>
        <sz val="11"/>
        <color theme="1"/>
        <rFont val="Calibri"/>
        <family val="2"/>
        <scheme val="minor"/>
      </rPr>
      <t xml:space="preserve">Certified to NSF/ANSI Standard 44, including voluntary efficiency rating standards in Section 7 of that standard.  Contact BGNM for information about how to score.  </t>
    </r>
    <r>
      <rPr>
        <sz val="11"/>
        <color rgb="FFFF0000"/>
        <rFont val="Calibri"/>
        <family val="2"/>
        <scheme val="minor"/>
      </rPr>
      <t>Must provide photo of device and certification label.</t>
    </r>
  </si>
  <si>
    <r>
      <t xml:space="preserve">Hands free faucets installed in kitchen and lavatories.  </t>
    </r>
    <r>
      <rPr>
        <sz val="11"/>
        <color rgb="FFFF0000"/>
        <rFont val="Calibri"/>
        <family val="2"/>
        <scheme val="minor"/>
      </rPr>
      <t>Photos must be provided.</t>
    </r>
  </si>
  <si>
    <r>
      <t xml:space="preserve">Water shutoff mechanism is installed on showerheads </t>
    </r>
    <r>
      <rPr>
        <sz val="11"/>
        <color theme="1"/>
        <rFont val="Calibri"/>
        <family val="2"/>
        <scheme val="minor"/>
      </rPr>
      <t xml:space="preserve">to </t>
    </r>
    <r>
      <rPr>
        <u/>
        <sz val="11"/>
        <color theme="1"/>
        <rFont val="Calibri"/>
        <family val="2"/>
        <scheme val="minor"/>
      </rPr>
      <t>automatically</t>
    </r>
    <r>
      <rPr>
        <sz val="11"/>
        <color theme="1"/>
        <rFont val="Calibri"/>
        <family val="2"/>
        <scheme val="minor"/>
      </rPr>
      <t xml:space="preserve"> decrease water flow to showerhead to</t>
    </r>
    <r>
      <rPr>
        <u/>
        <sz val="11"/>
        <color theme="1"/>
        <rFont val="Calibri"/>
        <family val="2"/>
        <scheme val="minor"/>
      </rPr>
      <t xml:space="preserve"> &lt;= 8 ounces/minute</t>
    </r>
    <r>
      <rPr>
        <sz val="11"/>
        <color theme="1"/>
        <rFont val="Calibri"/>
        <family val="2"/>
        <scheme val="minor"/>
      </rPr>
      <t xml:space="preserve"> when the water temperature at the showerhead reaches =&gt; 95° and which allows occupant to 'switch' the showerhead flow to normal flow when ready for shower.  Allow 0.5 points per showerhead up to maximum of 1 point. </t>
    </r>
    <r>
      <rPr>
        <sz val="11"/>
        <color rgb="FFFF0000"/>
        <rFont val="Calibri"/>
        <family val="2"/>
        <scheme val="minor"/>
      </rPr>
      <t xml:space="preserve"> Must provide photos of devices.</t>
    </r>
  </si>
  <si>
    <r>
      <t xml:space="preserve">Water treatment backflush water beneficially reused.  </t>
    </r>
    <r>
      <rPr>
        <sz val="11"/>
        <color rgb="FFFF0000"/>
        <rFont val="Calibri"/>
        <family val="2"/>
        <scheme val="minor"/>
      </rPr>
      <t>Must provide photos evidencing compliance.</t>
    </r>
  </si>
  <si>
    <r>
      <t xml:space="preserve">Water use monitoring system is installed.  </t>
    </r>
    <r>
      <rPr>
        <sz val="11"/>
        <color rgb="FFFF0000"/>
        <rFont val="Calibri"/>
        <family val="2"/>
        <scheme val="minor"/>
      </rPr>
      <t>Must provide photos of devices.</t>
    </r>
  </si>
  <si>
    <r>
      <t xml:space="preserve">Greywater stub out.  </t>
    </r>
    <r>
      <rPr>
        <sz val="11"/>
        <color rgb="FFFF0000"/>
        <rFont val="Calibri"/>
        <family val="2"/>
        <scheme val="minor"/>
      </rPr>
      <t>Must provide photos evidencing compliance.</t>
    </r>
  </si>
  <si>
    <r>
      <t xml:space="preserve">Purple pipe stub out.  </t>
    </r>
    <r>
      <rPr>
        <sz val="11"/>
        <color rgb="FFFF0000"/>
        <rFont val="Calibri"/>
        <family val="2"/>
        <scheme val="minor"/>
      </rPr>
      <t>Must provide photos evidencing compliance.</t>
    </r>
  </si>
  <si>
    <r>
      <t xml:space="preserve">Water leakage testing completed </t>
    </r>
    <r>
      <rPr>
        <sz val="11"/>
        <color theme="1"/>
        <rFont val="Calibri"/>
        <family val="2"/>
        <scheme val="minor"/>
      </rPr>
      <t xml:space="preserve">and results available for builder or homeowner.  (For data collection purposes)  </t>
    </r>
    <r>
      <rPr>
        <sz val="11"/>
        <color rgb="FFFF0000"/>
        <rFont val="Calibri"/>
        <family val="2"/>
        <scheme val="minor"/>
      </rPr>
      <t>Must provide photo of pressure gauge and description of test.</t>
    </r>
  </si>
  <si>
    <r>
      <t xml:space="preserve">(a)  Clothes dryers are vented to the outdoors.  </t>
    </r>
    <r>
      <rPr>
        <sz val="11"/>
        <color rgb="FFFF0000"/>
        <rFont val="Calibri"/>
        <family val="2"/>
        <scheme val="minor"/>
      </rPr>
      <t>Verifier should retain copies of photos taken at rough inspection showing venting from clothes dryer vent to outdoors for possible audit by BGNM.</t>
    </r>
  </si>
  <si>
    <r>
      <t xml:space="preserve">(b)  Bathroom and laundry fans are vented to the outdoors. Fans shall be tested and verified to have a minimum ventilation rate of 50 cfm for intermittent operation or 20 cfm for continuous operation.  </t>
    </r>
    <r>
      <rPr>
        <sz val="11"/>
        <color rgb="FFFF0000"/>
        <rFont val="Calibri"/>
        <family val="2"/>
        <scheme val="minor"/>
      </rPr>
      <t>Results to be listed in notes column.</t>
    </r>
  </si>
  <si>
    <r>
      <rPr>
        <b/>
        <sz val="11"/>
        <color theme="1"/>
        <rFont val="Calibri"/>
        <family val="2"/>
        <scheme val="minor"/>
      </rPr>
      <t>Whole building ventilation</t>
    </r>
    <r>
      <rPr>
        <sz val="11"/>
        <color theme="1"/>
        <rFont val="Calibri"/>
        <family val="2"/>
        <scheme val="minor"/>
      </rPr>
      <t xml:space="preserve"> is implemented in accordance with ASHRAE 62.2.  </t>
    </r>
    <r>
      <rPr>
        <sz val="11"/>
        <color rgb="FFFF0000"/>
        <rFont val="Calibri"/>
        <family val="2"/>
        <scheme val="minor"/>
      </rPr>
      <t>Verifier should retain copies of photos taken at rough inspection showing venting from ventilation fans to outdoors for possible audit by BGNM.</t>
    </r>
  </si>
  <si>
    <t>PointList43</t>
  </si>
  <si>
    <r>
      <rPr>
        <b/>
        <sz val="11"/>
        <color theme="1"/>
        <rFont val="Calibri"/>
        <family val="2"/>
        <scheme val="minor"/>
      </rPr>
      <t>Supply and return openings are covered during construction</t>
    </r>
    <r>
      <rPr>
        <sz val="11"/>
        <color theme="1"/>
        <rFont val="Calibri"/>
        <family val="2"/>
        <scheme val="minor"/>
      </rPr>
      <t xml:space="preserve"> or vacuumed before occupancy by builder; spot check by verifier for compliance.  </t>
    </r>
    <r>
      <rPr>
        <sz val="11"/>
        <color rgb="FFFF0000"/>
        <rFont val="Calibri"/>
        <family val="2"/>
        <scheme val="minor"/>
      </rPr>
      <t>Describe in Note column how ducts were protected during construction or cleaned before final.</t>
    </r>
  </si>
  <si>
    <r>
      <rPr>
        <b/>
        <sz val="11"/>
        <color theme="1"/>
        <rFont val="Calibri"/>
        <family val="2"/>
        <scheme val="minor"/>
      </rPr>
      <t>Gas fireplaces and direct heating equipment</t>
    </r>
    <r>
      <rPr>
        <sz val="11"/>
        <color theme="1"/>
        <rFont val="Calibri"/>
        <family val="2"/>
        <scheme val="minor"/>
      </rPr>
      <t xml:space="preserve"> is listed and is installed in accordance with the NFPA National Fuel Gas Code or ICC International Fuel Gas Code or the applicable local gas appliance installation code.  Gas fired fireplaces and direct heating equipment are vented to the outdoors. </t>
    </r>
    <r>
      <rPr>
        <sz val="11"/>
        <color rgb="FFFF0000"/>
        <rFont val="Calibri"/>
        <family val="2"/>
        <scheme val="minor"/>
      </rPr>
      <t xml:space="preserve"> Provide photo of specification label.</t>
    </r>
  </si>
  <si>
    <r>
      <rPr>
        <b/>
        <sz val="11"/>
        <color theme="1"/>
        <rFont val="Calibri"/>
        <family val="2"/>
        <scheme val="minor"/>
      </rPr>
      <t>Gas fireplaces</t>
    </r>
    <r>
      <rPr>
        <sz val="11"/>
        <color theme="1"/>
        <rFont val="Calibri"/>
        <family val="2"/>
        <scheme val="minor"/>
      </rPr>
      <t xml:space="preserve"> are direct vented and have permanently fixed glass fronts or gasketed doors and comply with CSA ANSI Z21.88 or CSA ANSI Z21.50b / CSA 2.22b.  </t>
    </r>
    <r>
      <rPr>
        <sz val="11"/>
        <color rgb="FFFF0000"/>
        <rFont val="Calibri"/>
        <family val="2"/>
        <scheme val="minor"/>
      </rPr>
      <t>Provide photo of specification label.</t>
    </r>
  </si>
  <si>
    <r>
      <rPr>
        <b/>
        <sz val="11"/>
        <color theme="1"/>
        <rFont val="Calibri"/>
        <family val="2"/>
        <scheme val="minor"/>
      </rPr>
      <t>Manufactured fireplaces, wood stoves and pellet stoves</t>
    </r>
    <r>
      <rPr>
        <sz val="11"/>
        <color theme="1"/>
        <rFont val="Calibri"/>
        <family val="2"/>
        <scheme val="minor"/>
      </rPr>
      <t xml:space="preserve"> are in compliance with appropriate requirements and follow emission requirements of the EPA per their category.  </t>
    </r>
    <r>
      <rPr>
        <sz val="11"/>
        <color rgb="FFFF0000"/>
        <rFont val="Calibri"/>
        <family val="2"/>
        <scheme val="minor"/>
      </rPr>
      <t>Provide photo of specification label.</t>
    </r>
  </si>
  <si>
    <r>
      <rPr>
        <b/>
        <sz val="11"/>
        <color theme="1"/>
        <rFont val="Calibri"/>
        <family val="2"/>
        <scheme val="minor"/>
      </rPr>
      <t>A 100 cfm or greater exhaust fan is installed and vented to the outdoors</t>
    </r>
    <r>
      <rPr>
        <sz val="11"/>
        <color theme="1"/>
        <rFont val="Calibri"/>
        <family val="2"/>
        <scheme val="minor"/>
      </rPr>
      <t xml:space="preserve">, and is designed for continuous operation or has controls to activate and run for 1 hour each time the garage door is operated.  </t>
    </r>
    <r>
      <rPr>
        <sz val="11"/>
        <color rgb="FFFF0000"/>
        <rFont val="Calibri"/>
        <family val="2"/>
        <scheme val="minor"/>
      </rPr>
      <t>Provide photo and describe how system operates.</t>
    </r>
  </si>
  <si>
    <r>
      <rPr>
        <b/>
        <sz val="11"/>
        <color theme="1"/>
        <rFont val="Calibri"/>
        <family val="2"/>
        <scheme val="minor"/>
      </rPr>
      <t>CO monitors are installed.</t>
    </r>
    <r>
      <rPr>
        <sz val="11"/>
        <color theme="1"/>
        <rFont val="Calibri"/>
        <family val="2"/>
        <scheme val="minor"/>
      </rPr>
      <t xml:space="preserve">  (Note: a basic CO alarm is NOT a CO monitor.) </t>
    </r>
    <r>
      <rPr>
        <sz val="11"/>
        <color rgb="FFFF0000"/>
        <rFont val="Calibri"/>
        <family val="2"/>
        <scheme val="minor"/>
      </rPr>
      <t xml:space="preserve"> Provide photo of CO monitor.</t>
    </r>
  </si>
  <si>
    <r>
      <rPr>
        <b/>
        <sz val="11"/>
        <color theme="1"/>
        <rFont val="Calibri"/>
        <family val="2"/>
        <scheme val="minor"/>
      </rPr>
      <t>For Radon Zone 1,</t>
    </r>
    <r>
      <rPr>
        <sz val="11"/>
        <color theme="1"/>
        <rFont val="Calibri"/>
        <family val="2"/>
        <scheme val="minor"/>
      </rPr>
      <t xml:space="preserve"> a passive or active radon mitigation system is installed with description detailed in the owner's manual.  </t>
    </r>
    <r>
      <rPr>
        <sz val="11"/>
        <color rgb="FFFF0000"/>
        <rFont val="Calibri"/>
        <family val="2"/>
        <scheme val="minor"/>
      </rPr>
      <t>Provide photo of labeled radon vent at rough inspection.</t>
    </r>
  </si>
  <si>
    <r>
      <rPr>
        <b/>
        <sz val="11"/>
        <color theme="1"/>
        <rFont val="Calibri"/>
        <family val="2"/>
        <scheme val="minor"/>
      </rPr>
      <t>For Radon Zones 2 and 3</t>
    </r>
    <r>
      <rPr>
        <sz val="11"/>
        <color theme="1"/>
        <rFont val="Calibri"/>
        <family val="2"/>
        <scheme val="minor"/>
      </rPr>
      <t xml:space="preserve">, a passive or active radon mitigation system is installed with description detailed in the owner's manual.  </t>
    </r>
    <r>
      <rPr>
        <sz val="11"/>
        <color rgb="FFFF0000"/>
        <rFont val="Calibri"/>
        <family val="2"/>
        <scheme val="minor"/>
      </rPr>
      <t>Provide photo of labeled radon vent at rough inspection.</t>
    </r>
  </si>
  <si>
    <r>
      <rPr>
        <b/>
        <sz val="11"/>
        <color theme="1"/>
        <rFont val="Calibri"/>
        <family val="2"/>
        <scheme val="minor"/>
      </rPr>
      <t xml:space="preserve">Structural plywood. </t>
    </r>
    <r>
      <rPr>
        <sz val="11"/>
        <color theme="1"/>
        <rFont val="Calibri"/>
        <family val="2"/>
        <scheme val="minor"/>
      </rPr>
      <t xml:space="preserve"> Structural plywood used for floor, wall, and/or roof sheathing is compliant with DOC PS1 and/or DOC PS 2.  OSB used for floor, wall, and/or roof sheathing is compliant with DOC PS 2.  The panels are made with moisture-resistant adhesives.  The trademark indicates these adhesives as follows:  Exposure 1 or Exterior for plywood, and Exposure 1 for OSB. </t>
    </r>
    <r>
      <rPr>
        <sz val="11"/>
        <color rgb="FFFF0000"/>
        <rFont val="Calibri"/>
        <family val="2"/>
        <scheme val="minor"/>
      </rPr>
      <t xml:space="preserve"> Provide photo of stamped label on sheathing at rough inspection or specification sheet.</t>
    </r>
  </si>
  <si>
    <t>For each product, Verifier must retain specification sheets but the spec sheets do not have to be provided to BGNM.</t>
  </si>
  <si>
    <t>Verifier should retain specification sheet in files.</t>
  </si>
  <si>
    <r>
      <t xml:space="preserve">Document below the percentage of area treated with compliant interior architectural coatings and list the coatings and their VOC content.  </t>
    </r>
    <r>
      <rPr>
        <sz val="11"/>
        <color rgb="FFFF0000"/>
        <rFont val="Calibri"/>
        <family val="2"/>
        <scheme val="minor"/>
      </rPr>
      <t>Verifier should retain copies of specification sheets in files.</t>
    </r>
  </si>
  <si>
    <r>
      <t xml:space="preserve">Document below the percentage of interior adhesives &amp; sealants and list the interior adhesives &amp; sealants and their VOC content. </t>
    </r>
    <r>
      <rPr>
        <sz val="11"/>
        <color rgb="FFFF0000"/>
        <rFont val="Calibri"/>
        <family val="2"/>
        <scheme val="minor"/>
      </rPr>
      <t xml:space="preserve"> Verifier should retain copies of specification in files.</t>
    </r>
  </si>
  <si>
    <r>
      <t xml:space="preserve">Document below the percentage of insulation in compliance with the requirements and list the insulation products used and the certification program used for certification.  </t>
    </r>
    <r>
      <rPr>
        <sz val="11"/>
        <color rgb="FFFF0000"/>
        <rFont val="Calibri"/>
        <family val="2"/>
        <scheme val="minor"/>
      </rPr>
      <t>Must retain specification sheets in files.</t>
    </r>
  </si>
  <si>
    <r>
      <rPr>
        <b/>
        <sz val="11"/>
        <color theme="1"/>
        <rFont val="Calibri"/>
        <family val="2"/>
        <scheme val="minor"/>
      </rPr>
      <t>Limits of clearing and grading</t>
    </r>
    <r>
      <rPr>
        <sz val="11"/>
        <color theme="1"/>
        <rFont val="Calibri"/>
        <family val="2"/>
        <scheme val="minor"/>
      </rPr>
      <t xml:space="preserve"> and any natural resources to be protected are fenced or otherwise marked off on the site.  Adjacent lots, common areas are protected from damage.  </t>
    </r>
    <r>
      <rPr>
        <sz val="11"/>
        <color rgb="FFFF0000"/>
        <rFont val="Calibri"/>
        <family val="2"/>
        <scheme val="minor"/>
      </rPr>
      <t>Provide photos - can be exterior photos, previously taken.</t>
    </r>
  </si>
  <si>
    <r>
      <rPr>
        <b/>
        <sz val="11"/>
        <rFont val="Calibri"/>
        <family val="2"/>
        <scheme val="minor"/>
      </rPr>
      <t>Impervious surfaces are minimized</t>
    </r>
    <r>
      <rPr>
        <sz val="11"/>
        <rFont val="Calibri"/>
        <family val="2"/>
        <scheme val="minor"/>
      </rPr>
      <t xml:space="preserve"> and permeable materials are used for driveways, walkways and patios. .5 point per 25% converte</t>
    </r>
    <r>
      <rPr>
        <sz val="11"/>
        <color theme="1"/>
        <rFont val="Calibri"/>
        <family val="2"/>
        <scheme val="minor"/>
      </rPr>
      <t xml:space="preserve">d.  </t>
    </r>
    <r>
      <rPr>
        <sz val="11"/>
        <color rgb="FFFF0000"/>
        <rFont val="Calibri"/>
        <family val="2"/>
        <scheme val="minor"/>
      </rPr>
      <t>Provide photos - can be exterior photos, previously taken.</t>
    </r>
  </si>
  <si>
    <r>
      <rPr>
        <b/>
        <sz val="11"/>
        <color theme="1"/>
        <rFont val="Calibri"/>
        <family val="2"/>
        <scheme val="minor"/>
      </rPr>
      <t xml:space="preserve"> A lot is selected in a Green Certified Subdivision</t>
    </r>
    <r>
      <rPr>
        <sz val="11"/>
        <color theme="1"/>
        <rFont val="Calibri"/>
        <family val="2"/>
        <scheme val="minor"/>
      </rPr>
      <t xml:space="preserve"> (note certification program). </t>
    </r>
    <r>
      <rPr>
        <sz val="11"/>
        <color rgb="FFFF0000"/>
        <rFont val="Calibri"/>
        <family val="2"/>
        <scheme val="minor"/>
      </rPr>
      <t xml:space="preserve"> Provide copy of certificate.</t>
    </r>
  </si>
  <si>
    <r>
      <rPr>
        <b/>
        <sz val="11"/>
        <rFont val="Calibri"/>
        <family val="2"/>
        <scheme val="minor"/>
      </rPr>
      <t>An infill lot is selected with public infrastructure to the lot</t>
    </r>
    <r>
      <rPr>
        <sz val="11"/>
        <rFont val="Calibri"/>
        <family val="2"/>
        <scheme val="minor"/>
      </rPr>
      <t xml:space="preserve"> and six or more public resources within one mile (shops, library, restaurants, public transportation, schools, etc.). </t>
    </r>
    <r>
      <rPr>
        <sz val="11"/>
        <color rgb="FFFF0000"/>
        <rFont val="Calibri"/>
        <family val="2"/>
        <scheme val="minor"/>
      </rPr>
      <t>List resources and distances in Notes column.</t>
    </r>
  </si>
  <si>
    <r>
      <rPr>
        <b/>
        <sz val="11"/>
        <rFont val="Calibri"/>
        <family val="2"/>
        <scheme val="minor"/>
      </rPr>
      <t>An infill lot is selected that is a greyfield.</t>
    </r>
    <r>
      <rPr>
        <sz val="11"/>
        <rFont val="Calibri"/>
        <family val="2"/>
        <scheme val="minor"/>
      </rPr>
      <t xml:space="preserve">  Note former land us</t>
    </r>
    <r>
      <rPr>
        <sz val="11"/>
        <color theme="1"/>
        <rFont val="Calibri"/>
        <family val="2"/>
        <scheme val="minor"/>
      </rPr>
      <t xml:space="preserve">e.  </t>
    </r>
    <r>
      <rPr>
        <sz val="11"/>
        <color rgb="FFFF0000"/>
        <rFont val="Calibri"/>
        <family val="2"/>
        <scheme val="minor"/>
      </rPr>
      <t>Provide documentary evidence.</t>
    </r>
  </si>
  <si>
    <r>
      <t xml:space="preserve">Soil disturbance and erosion are minimized in accordance with a SWPPP plan. </t>
    </r>
    <r>
      <rPr>
        <b/>
        <sz val="11"/>
        <color rgb="FFFF0000"/>
        <rFont val="Calibri"/>
        <family val="2"/>
        <scheme val="minor"/>
      </rPr>
      <t xml:space="preserve"> </t>
    </r>
    <r>
      <rPr>
        <sz val="11"/>
        <color rgb="FFFF0000"/>
        <rFont val="Calibri"/>
        <family val="2"/>
        <scheme val="minor"/>
      </rPr>
      <t>Provide photo of SWPPP sign with number, or photo of cover page of SWPPP report.</t>
    </r>
  </si>
  <si>
    <r>
      <rPr>
        <b/>
        <sz val="11"/>
        <color theme="1"/>
        <rFont val="Calibri"/>
        <family val="2"/>
        <scheme val="minor"/>
      </rPr>
      <t>Soil density test is performed and certified</t>
    </r>
    <r>
      <rPr>
        <sz val="11"/>
        <color theme="1"/>
        <rFont val="Calibri"/>
        <family val="2"/>
        <scheme val="minor"/>
      </rPr>
      <t xml:space="preserve"> for compliance to recommendations. </t>
    </r>
    <r>
      <rPr>
        <sz val="11"/>
        <color rgb="FFFF0000"/>
        <rFont val="Calibri"/>
        <family val="2"/>
        <scheme val="minor"/>
      </rPr>
      <t xml:space="preserve"> Provide photo from report evidencing soil density test at project site.</t>
    </r>
  </si>
  <si>
    <r>
      <rPr>
        <b/>
        <sz val="11"/>
        <color theme="1"/>
        <rFont val="Calibri"/>
        <family val="2"/>
        <scheme val="minor"/>
      </rPr>
      <t>Density</t>
    </r>
    <r>
      <rPr>
        <sz val="11"/>
        <color theme="1"/>
        <rFont val="Calibri"/>
        <family val="2"/>
        <scheme val="minor"/>
      </rPr>
      <t xml:space="preserve"> of seven dwelling units per acre or greater (1 point),  15 or greater (2 pts), or &gt;20 DU per acre (3 pts).  </t>
    </r>
    <r>
      <rPr>
        <sz val="11"/>
        <color rgb="FFFF0000"/>
        <rFont val="Calibri"/>
        <family val="2"/>
        <scheme val="minor"/>
      </rPr>
      <t>Show math.</t>
    </r>
  </si>
  <si>
    <r>
      <rPr>
        <b/>
        <sz val="11"/>
        <color theme="1"/>
        <rFont val="Calibri"/>
        <family val="2"/>
        <scheme val="minor"/>
      </rPr>
      <t>Wildlife habitat:</t>
    </r>
    <r>
      <rPr>
        <sz val="11"/>
        <color theme="1"/>
        <rFont val="Calibri"/>
        <family val="2"/>
        <scheme val="minor"/>
      </rPr>
      <t xml:space="preserve">  plants and gardens that provide food or nesting for birds and/or butterflies.  </t>
    </r>
    <r>
      <rPr>
        <sz val="11"/>
        <color rgb="FFFF0000"/>
        <rFont val="Calibri"/>
        <family val="2"/>
        <scheme val="minor"/>
      </rPr>
      <t>Provide descriptions and photos.</t>
    </r>
  </si>
  <si>
    <r>
      <rPr>
        <b/>
        <sz val="11"/>
        <color theme="1"/>
        <rFont val="Calibri"/>
        <family val="2"/>
        <scheme val="minor"/>
      </rPr>
      <t xml:space="preserve">Wildlife habitat: </t>
    </r>
    <r>
      <rPr>
        <sz val="11"/>
        <color theme="1"/>
        <rFont val="Calibri"/>
        <family val="2"/>
        <scheme val="minor"/>
      </rPr>
      <t xml:space="preserve"> outdoor lighting techniques (down lighting) are utilized with regard for "night sky" preservation.  </t>
    </r>
    <r>
      <rPr>
        <sz val="11"/>
        <color rgb="FFFF0000"/>
        <rFont val="Calibri"/>
        <family val="2"/>
        <scheme val="minor"/>
      </rPr>
      <t>Provide photo(s) evidencing compliance</t>
    </r>
  </si>
  <si>
    <r>
      <rPr>
        <b/>
        <sz val="11"/>
        <color theme="1"/>
        <rFont val="Calibri"/>
        <family val="2"/>
        <scheme val="minor"/>
      </rPr>
      <t>Construction materials are recycled offsite</t>
    </r>
    <r>
      <rPr>
        <sz val="11"/>
        <color theme="1"/>
        <rFont val="Calibri"/>
        <family val="2"/>
        <scheme val="minor"/>
      </rPr>
      <t xml:space="preserve">.  At least 2 categories of materials should be recycled (metal, wood, cardboard/paper, plastic)  </t>
    </r>
    <r>
      <rPr>
        <sz val="11"/>
        <color rgb="FFFF0000"/>
        <rFont val="Calibri"/>
        <family val="2"/>
        <scheme val="minor"/>
      </rPr>
      <t>Note material categories recycled.</t>
    </r>
  </si>
  <si>
    <r>
      <rPr>
        <b/>
        <sz val="11"/>
        <color theme="1"/>
        <rFont val="Calibri"/>
        <family val="2"/>
        <scheme val="minor"/>
      </rPr>
      <t>No step entrance</t>
    </r>
    <r>
      <rPr>
        <sz val="11"/>
        <color theme="1"/>
        <rFont val="Calibri"/>
        <family val="2"/>
        <scheme val="minor"/>
      </rPr>
      <t xml:space="preserve"> with minimum 32 inch wide clearance.  </t>
    </r>
    <r>
      <rPr>
        <sz val="11"/>
        <color rgb="FFFF0000"/>
        <rFont val="Calibri"/>
        <family val="2"/>
        <scheme val="minor"/>
      </rPr>
      <t>A photo must show no-step entrance.</t>
    </r>
  </si>
  <si>
    <r>
      <t xml:space="preserve">36 " minimum accessible route from no step entrance to visiting area.  </t>
    </r>
    <r>
      <rPr>
        <sz val="11"/>
        <color rgb="FFFF0000"/>
        <rFont val="Calibri"/>
        <family val="2"/>
        <scheme val="minor"/>
      </rPr>
      <t>Width of narrowest point from the front door to the visiting area must be documented in the Notes column for points.</t>
    </r>
  </si>
  <si>
    <r>
      <t xml:space="preserve">36 " accessible route from no step entrance to bedroom and bathroom with minimum 32 inch door width. </t>
    </r>
    <r>
      <rPr>
        <sz val="11"/>
        <color rgb="FFFF0000"/>
        <rFont val="Calibri"/>
        <family val="2"/>
        <scheme val="minor"/>
      </rPr>
      <t xml:space="preserve"> Width of narrowest point from no-step entrance to bedroom &amp; bathroom and door widths of bedroom &amp; bathroom must be documented in the Notes column for points.</t>
    </r>
  </si>
  <si>
    <r>
      <rPr>
        <b/>
        <sz val="11"/>
        <color theme="1"/>
        <rFont val="Calibri"/>
        <family val="2"/>
        <scheme val="minor"/>
      </rPr>
      <t>Blocking for grab bars</t>
    </r>
    <r>
      <rPr>
        <sz val="11"/>
        <color theme="1"/>
        <rFont val="Calibri"/>
        <family val="2"/>
        <scheme val="minor"/>
      </rPr>
      <t xml:space="preserve"> for accessible bathroom is provided. </t>
    </r>
    <r>
      <rPr>
        <sz val="11"/>
        <color rgb="FFFF0000"/>
        <rFont val="Calibri"/>
        <family val="2"/>
        <scheme val="minor"/>
      </rPr>
      <t xml:space="preserve"> Provide photo at rough inspection.</t>
    </r>
  </si>
  <si>
    <r>
      <rPr>
        <b/>
        <sz val="11"/>
        <color theme="1"/>
        <rFont val="Calibri"/>
        <family val="2"/>
        <scheme val="minor"/>
      </rPr>
      <t>Documented location of all shut-offs</t>
    </r>
    <r>
      <rPr>
        <sz val="11"/>
        <color theme="1"/>
        <rFont val="Calibri"/>
        <family val="2"/>
        <scheme val="minor"/>
      </rPr>
      <t xml:space="preserve"> for utilities.  </t>
    </r>
    <r>
      <rPr>
        <sz val="11"/>
        <color rgb="FFFF0000"/>
        <rFont val="Calibri"/>
        <family val="2"/>
        <scheme val="minor"/>
      </rPr>
      <t>Provide copy of document or photo to evidence compliance.</t>
    </r>
  </si>
  <si>
    <r>
      <t xml:space="preserve">Maintenance checklist. </t>
    </r>
    <r>
      <rPr>
        <sz val="11"/>
        <color rgb="FFFF0000"/>
        <rFont val="Calibri"/>
        <family val="2"/>
        <scheme val="minor"/>
      </rPr>
      <t xml:space="preserve"> Provide copy of document or photo to evidence compliance.</t>
    </r>
  </si>
  <si>
    <r>
      <rPr>
        <b/>
        <sz val="11"/>
        <color theme="1"/>
        <rFont val="Calibri"/>
        <family val="2"/>
        <scheme val="minor"/>
      </rPr>
      <t>Integrated pest management plan</t>
    </r>
    <r>
      <rPr>
        <sz val="11"/>
        <color theme="1"/>
        <rFont val="Calibri"/>
        <family val="2"/>
        <scheme val="minor"/>
      </rPr>
      <t xml:space="preserve"> is developed and instructions for maintenance. </t>
    </r>
    <r>
      <rPr>
        <sz val="11"/>
        <color rgb="FFFF0000"/>
        <rFont val="Calibri"/>
        <family val="2"/>
        <scheme val="minor"/>
      </rPr>
      <t xml:space="preserve"> Provide copy of document or photo to evidence compliance.</t>
    </r>
  </si>
  <si>
    <t>2021.01</t>
  </si>
  <si>
    <r>
      <rPr>
        <b/>
        <sz val="11"/>
        <rFont val="Calibri"/>
        <family val="2"/>
        <scheme val="minor"/>
      </rPr>
      <t>Space Heat and Water Heating locations.</t>
    </r>
    <r>
      <rPr>
        <sz val="11"/>
        <rFont val="Calibri"/>
        <family val="2"/>
        <scheme val="minor"/>
      </rPr>
      <t xml:space="preserve">  Natural draft furnaces, boilers and water heaters located in conditioned space are in a sealed mechanical room that has an outdoor air source, sealed and insulated from the conditioned space</t>
    </r>
    <r>
      <rPr>
        <sz val="11"/>
        <color theme="1"/>
        <rFont val="Calibri"/>
        <family val="2"/>
        <scheme val="minor"/>
      </rPr>
      <t xml:space="preserve">.  </t>
    </r>
    <r>
      <rPr>
        <sz val="11"/>
        <color rgb="FFFF0000"/>
        <rFont val="Calibri"/>
        <family val="2"/>
        <scheme val="minor"/>
      </rPr>
      <t>Provide photo showing location of air handler (whether inside or outside of conditioned space).</t>
    </r>
  </si>
  <si>
    <r>
      <t xml:space="preserve">(f)  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  </t>
    </r>
    <r>
      <rPr>
        <sz val="11"/>
        <color rgb="FFFF0000"/>
        <rFont val="Calibri"/>
        <family val="2"/>
        <scheme val="minor"/>
      </rPr>
      <t>Verifier must describe system(s) in Notes column.</t>
    </r>
  </si>
  <si>
    <t>3.3.7</t>
  </si>
  <si>
    <r>
      <t xml:space="preserve">Air purification system.  </t>
    </r>
    <r>
      <rPr>
        <sz val="11"/>
        <color theme="1"/>
        <rFont val="Calibri"/>
        <family val="2"/>
        <scheme val="minor"/>
      </rPr>
      <t>Air purification equipment with specifications to kill at least 90% of bacteria and viruses is installed within the HVAC air distibution system or other permanently installed air distribution system and designed to treat air in the entire home.</t>
    </r>
  </si>
  <si>
    <t>If there is a recirc system, is it demand-controlled AND have an aquastat to turn pump off when water is warm? -------&gt;</t>
  </si>
  <si>
    <r>
      <t xml:space="preserve">Has the </t>
    </r>
    <r>
      <rPr>
        <b/>
        <sz val="14"/>
        <color theme="1"/>
        <rFont val="Calibri"/>
        <family val="2"/>
        <scheme val="minor"/>
      </rPr>
      <t>building leakage requirement</t>
    </r>
    <r>
      <rPr>
        <sz val="14"/>
        <color theme="1"/>
        <rFont val="Calibri"/>
        <family val="2"/>
        <scheme val="minor"/>
      </rPr>
      <t xml:space="preserve"> been satisfied? (See Practice 1.5.2, above)</t>
    </r>
  </si>
  <si>
    <r>
      <t xml:space="preserve">Has the </t>
    </r>
    <r>
      <rPr>
        <b/>
        <sz val="14"/>
        <color theme="1"/>
        <rFont val="Calibri"/>
        <family val="2"/>
        <scheme val="minor"/>
      </rPr>
      <t>duct leakage requirement</t>
    </r>
    <r>
      <rPr>
        <sz val="14"/>
        <color theme="1"/>
        <rFont val="Calibri"/>
        <family val="2"/>
        <scheme val="minor"/>
      </rPr>
      <t xml:space="preserve"> been satisfied? (See Practice 1.3.6, above)</t>
    </r>
  </si>
  <si>
    <r>
      <t xml:space="preserve">There is </t>
    </r>
    <r>
      <rPr>
        <b/>
        <sz val="14"/>
        <color theme="1"/>
        <rFont val="Calibri"/>
        <family val="2"/>
        <scheme val="minor"/>
      </rPr>
      <t>no minimum points earned requirement</t>
    </r>
    <r>
      <rPr>
        <sz val="14"/>
        <color theme="1"/>
        <rFont val="Calibri"/>
        <family val="2"/>
        <scheme val="minor"/>
      </rPr>
      <t xml:space="preserve"> for any level of certification in the energy efficiency section.</t>
    </r>
  </si>
  <si>
    <r>
      <t xml:space="preserve">Have all other required </t>
    </r>
    <r>
      <rPr>
        <b/>
        <sz val="14"/>
        <color theme="1"/>
        <rFont val="Calibri"/>
        <family val="2"/>
        <scheme val="minor"/>
      </rPr>
      <t>mandatory requirements</t>
    </r>
    <r>
      <rPr>
        <sz val="14"/>
        <color theme="1"/>
        <rFont val="Calibri"/>
        <family val="2"/>
        <scheme val="minor"/>
      </rPr>
      <t xml:space="preserve"> been satisfied? (Required for Silver, Gold or Emerald levels of certification.  See practices indicated as Mandatory, above.)</t>
    </r>
  </si>
  <si>
    <r>
      <t>Based solely on the</t>
    </r>
    <r>
      <rPr>
        <b/>
        <sz val="14"/>
        <color theme="1"/>
        <rFont val="Calibri"/>
        <family val="2"/>
        <scheme val="minor"/>
      </rPr>
      <t xml:space="preserve"> WEiR Index</t>
    </r>
    <r>
      <rPr>
        <sz val="14"/>
        <color theme="1"/>
        <rFont val="Calibri"/>
        <family val="2"/>
        <scheme val="minor"/>
      </rPr>
      <t xml:space="preserve"> achieved, the highest certification level that can be achieved in the water efficiency section is shown.  (See Practice 2.1.1, above).</t>
    </r>
  </si>
  <si>
    <r>
      <t xml:space="preserve">Based solely on the </t>
    </r>
    <r>
      <rPr>
        <b/>
        <sz val="14"/>
        <color theme="1"/>
        <rFont val="Calibri"/>
        <family val="2"/>
        <scheme val="minor"/>
      </rPr>
      <t>water efficiency points</t>
    </r>
    <r>
      <rPr>
        <sz val="14"/>
        <color theme="1"/>
        <rFont val="Calibri"/>
        <family val="2"/>
        <scheme val="minor"/>
      </rPr>
      <t xml:space="preserve"> achieved, the highest certification level that can be achieved in the water efficiency section is shown.  Water efficiency points required for the various levels of certification are:  Code Plus 25 (with points for WEiR Index), Silver 31, Gold 40 and Emerald 48.</t>
    </r>
  </si>
  <si>
    <r>
      <t xml:space="preserve">Have all other required </t>
    </r>
    <r>
      <rPr>
        <b/>
        <sz val="14"/>
        <color theme="1"/>
        <rFont val="Calibri"/>
        <family val="2"/>
        <scheme val="minor"/>
      </rPr>
      <t>mandatory requirements</t>
    </r>
    <r>
      <rPr>
        <sz val="14"/>
        <color theme="1"/>
        <rFont val="Calibri"/>
        <family val="2"/>
        <scheme val="minor"/>
      </rPr>
      <t xml:space="preserve"> been satisfied (other than WEiR Index)?</t>
    </r>
  </si>
  <si>
    <r>
      <t xml:space="preserve">Have all required </t>
    </r>
    <r>
      <rPr>
        <b/>
        <sz val="14"/>
        <color theme="1"/>
        <rFont val="Calibri"/>
        <family val="2"/>
        <scheme val="minor"/>
      </rPr>
      <t>mandatory requirements</t>
    </r>
    <r>
      <rPr>
        <sz val="14"/>
        <color theme="1"/>
        <rFont val="Calibri"/>
        <family val="2"/>
        <scheme val="minor"/>
      </rPr>
      <t xml:space="preserve"> been satisfied?</t>
    </r>
  </si>
  <si>
    <r>
      <t xml:space="preserve">Has the </t>
    </r>
    <r>
      <rPr>
        <b/>
        <sz val="14"/>
        <color theme="1"/>
        <rFont val="Calibri"/>
        <family val="2"/>
        <scheme val="minor"/>
      </rPr>
      <t>mandatory whole-house ventilation</t>
    </r>
    <r>
      <rPr>
        <sz val="14"/>
        <color theme="1"/>
        <rFont val="Calibri"/>
        <family val="2"/>
        <scheme val="minor"/>
      </rPr>
      <t xml:space="preserve"> requirement been satisfied?  (See Practice 3.2.1, above)</t>
    </r>
  </si>
  <si>
    <r>
      <t xml:space="preserve">There are no </t>
    </r>
    <r>
      <rPr>
        <b/>
        <sz val="14"/>
        <color theme="1"/>
        <rFont val="Calibri"/>
        <family val="2"/>
        <scheme val="minor"/>
      </rPr>
      <t>mandatory requirements</t>
    </r>
    <r>
      <rPr>
        <sz val="14"/>
        <color theme="1"/>
        <rFont val="Calibri"/>
        <family val="2"/>
        <scheme val="minor"/>
      </rPr>
      <t xml:space="preserve"> in the other sustainability ability practices section.</t>
    </r>
  </si>
  <si>
    <r>
      <t>Based solely on other sustainable building practice</t>
    </r>
    <r>
      <rPr>
        <b/>
        <sz val="14"/>
        <color theme="1"/>
        <rFont val="Calibri"/>
        <family val="2"/>
        <scheme val="minor"/>
      </rPr>
      <t xml:space="preserve"> points</t>
    </r>
    <r>
      <rPr>
        <sz val="14"/>
        <color theme="1"/>
        <rFont val="Calibri"/>
        <family val="2"/>
        <scheme val="minor"/>
      </rPr>
      <t xml:space="preserve"> achieved, the highest certification level that can be achieved in the other sustainable building practices section is shown.  Other sustainable building practices points required for the various levels of certification are:  Code Plus 0, Silver 0, Gold 5, and Emerald 10.</t>
    </r>
  </si>
  <si>
    <t>Signature of Third-party Verifier (Electronic Signature is Okay) ----&gt;</t>
  </si>
  <si>
    <t>Mandatory Requirements for Certification Levels Above Code Plus</t>
  </si>
  <si>
    <t>Homes certified by BGNM to the Code Plus level exceed most requirements of the 2018 International Energy Conservation Code (2018 IECC) and satisfy all requirement of the New Mexico Energy Conservation Code (NM ECC).  The NM ECC does not require a few items that are mandatory under the 2018 IECC.  In addition to the NM ECC requirements, projects certified to BGNM's Code Plus level must satisfy certain water efficiency and indoor air quality  practices mandated by BGNM as well.
Some of the information on this Code Plus verification sheet will 'auto fill' from the '2 Project Information' tab and the '4a WEiR Index' tab.  PDF copies of this tab ('3b Code Plus Verification'), PDF copies of the reports listed in the 'Documentation Required by BGNM' column below, and PDF copies of documents listed in the 'Supporting Documentation Requirements' section below are all required for BGNM Code Plus certification.  There is a reduced certification fee of $100 for Code Plus certifications.  The fee must be paid at CertifiedGreenNM.org before submitting the project for certification .</t>
  </si>
  <si>
    <r>
      <rPr>
        <b/>
        <sz val="12"/>
        <color theme="1"/>
        <rFont val="Calibri"/>
        <family val="2"/>
        <scheme val="minor"/>
      </rPr>
      <t xml:space="preserve">Whole Building Ventilation Requirement of ASHRAE 62.2 </t>
    </r>
    <r>
      <rPr>
        <sz val="12"/>
        <color theme="1"/>
        <rFont val="Calibri"/>
        <family val="2"/>
        <scheme val="minor"/>
      </rPr>
      <t>- To ensure adequate indoor air quality, homes must meet the whole building ventilation requirement of ASHRAE 62.2.  Controls for whole-building ventilation shall be clearly labels to show their purpose.</t>
    </r>
  </si>
  <si>
    <t>If so, what is the highest MERV rating that the HVAC system is 
designed for without causing HVAC performance issues? ----&gt;</t>
  </si>
  <si>
    <t>IECC Insulation
Requirements</t>
  </si>
  <si>
    <t>The Code Plus level of BGNM certification ensures third-party verification of important features in an energy efficient home.  In addition, this certification ensures better indoor water efficiency and requires certain building ventilation practices for better indoor air quality.  The ventilation practices include requirements for spot ventilation in bathrooms, laundry rooms and kitchen as well as whole-house ventilation requirements for adequate volume, labeling and function of ventilation systems.  Though simpler than the three higher levels of BGNM certification, Code Plus certification sets a firm foundation for energy and water efficiency as well as better indoor air quality.  For Code Plus certification, one must begin by completing the '2 Project Information' tab and then complete the '3b Code Plus Verification' tab.  Links to those tabs are below.</t>
  </si>
  <si>
    <r>
      <rPr>
        <b/>
        <sz val="11"/>
        <color theme="1"/>
        <rFont val="Calibri"/>
        <family val="2"/>
        <scheme val="minor"/>
      </rPr>
      <t xml:space="preserve">Project Address: </t>
    </r>
    <r>
      <rPr>
        <sz val="8"/>
        <color rgb="FF0000FF"/>
        <rFont val="Calibri"/>
        <family val="2"/>
        <scheme val="minor"/>
      </rPr>
      <t>Enter the complete address as it should appear on the certificate.</t>
    </r>
  </si>
  <si>
    <t>PDF of final confirmed Home Energy Rating Certificate from HERS Rater.</t>
  </si>
  <si>
    <r>
      <t xml:space="preserve">Certification fee is due </t>
    </r>
    <r>
      <rPr>
        <b/>
        <u/>
        <sz val="12"/>
        <color theme="1"/>
        <rFont val="Calibri"/>
        <family val="2"/>
        <scheme val="minor"/>
      </rPr>
      <t>before</t>
    </r>
    <r>
      <rPr>
        <sz val="11"/>
        <color theme="1"/>
        <rFont val="Calibri"/>
        <family val="2"/>
        <scheme val="minor"/>
      </rPr>
      <t xml:space="preserve"> submission of documents.  Receipt from BGNM evidencing certification fee was paid can be submitted in PDF form to prevent delay in processing the certification.</t>
    </r>
  </si>
  <si>
    <t>PointList44</t>
  </si>
  <si>
    <t>Verifier Will Do</t>
  </si>
  <si>
    <t>Done</t>
  </si>
  <si>
    <t xml:space="preserve">
Must provide Home Energy Rating Certificate for all rated features of the as-built home.  This is the RESNET-archived Home Energy Rating Certificate.</t>
  </si>
  <si>
    <r>
      <rPr>
        <b/>
        <sz val="11"/>
        <color theme="1"/>
        <rFont val="Calibri"/>
        <family val="2"/>
        <scheme val="minor"/>
      </rPr>
      <t xml:space="preserve">Drinking water treatment system.  </t>
    </r>
    <r>
      <rPr>
        <sz val="11"/>
        <color theme="1"/>
        <rFont val="Calibri"/>
        <family val="2"/>
        <scheme val="minor"/>
      </rPr>
      <t xml:space="preserve">System must be NSF/ANSI certified with a minimum efficiency rating of 85%.  Contact BGNM for information about how to score.  </t>
    </r>
    <r>
      <rPr>
        <sz val="11"/>
        <color rgb="FFFF0000"/>
        <rFont val="Calibri"/>
        <family val="2"/>
        <scheme val="minor"/>
      </rPr>
      <t>Must provide photos of devices and certification labels.</t>
    </r>
  </si>
  <si>
    <t>PointList45</t>
  </si>
  <si>
    <r>
      <t>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t>
    </r>
    <r>
      <rPr>
        <sz val="11"/>
        <color theme="1"/>
        <rFont val="Calibri"/>
        <family val="2"/>
        <scheme val="minor"/>
      </rPr>
      <t xml:space="preserve">  </t>
    </r>
    <r>
      <rPr>
        <b/>
        <sz val="11"/>
        <color theme="1"/>
        <rFont val="Calibri"/>
        <family val="2"/>
        <scheme val="minor"/>
      </rPr>
      <t>MANDATORY</t>
    </r>
  </si>
  <si>
    <t>A return air path shall be provided for every room with a door (i.e. return ducts or transfer grills) for forced-air heating and cooling distribution systems.  Return ducts or transfer grills are not required for bathrooms, kitchens, closets, pantries and laundry rooms.</t>
  </si>
  <si>
    <r>
      <t xml:space="preserve">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t>
    </r>
  </si>
  <si>
    <t>CertifiedGreenNM.org</t>
  </si>
  <si>
    <t>1.2.3</t>
  </si>
  <si>
    <t>Not required for certification by BGNM but required by NM ECC.</t>
  </si>
  <si>
    <t>1.2.3 (a)</t>
  </si>
  <si>
    <t>1.2.3 (b)</t>
  </si>
  <si>
    <t>1.2.3 (c)</t>
  </si>
  <si>
    <r>
      <t>Time switches for pools and permanent spas -</t>
    </r>
    <r>
      <rPr>
        <sz val="11"/>
        <color theme="1"/>
        <rFont val="Calibri"/>
        <family val="2"/>
        <scheme val="minor"/>
      </rPr>
      <t xml:space="preserve"> Time switches or other control methods that can automatically turn off and on according to a preset schedule shall be installed for heaters and pump motors.</t>
    </r>
  </si>
  <si>
    <t>1.2.3 (d)</t>
  </si>
  <si>
    <r>
      <t xml:space="preserve">Covers for pools and permanent spas - </t>
    </r>
    <r>
      <rPr>
        <sz val="11"/>
        <color theme="1"/>
        <rFont val="Calibri"/>
        <family val="2"/>
        <scheme val="minor"/>
      </rPr>
      <t>Outdoor heated pools and outdoor permanent spas shall be provided with a vapor-retardant cover or other approved vapor-retardant means.</t>
    </r>
  </si>
  <si>
    <t>1.2.3 (e)</t>
  </si>
  <si>
    <r>
      <t xml:space="preserve">Portable spas - </t>
    </r>
    <r>
      <rPr>
        <sz val="11"/>
        <color theme="1"/>
        <rFont val="Calibri"/>
        <family val="2"/>
        <scheme val="minor"/>
      </rPr>
      <t>The energy consumption of electric-powered portable spas shall be controlled by the requirements of APSP 14.</t>
    </r>
  </si>
  <si>
    <r>
      <t xml:space="preserve">Gas lighting equipment - </t>
    </r>
    <r>
      <rPr>
        <sz val="11"/>
        <color theme="1"/>
        <rFont val="Calibri"/>
        <family val="2"/>
        <scheme val="minor"/>
      </rPr>
      <t>Fuel gas lighting systems shall not have continuously burning pilot lights.</t>
    </r>
  </si>
  <si>
    <t>(d)  Trees with a caliper of 1-1/2 inches or greater and selected for the appropriate region and water use of medium or lower qualify for 1 point/tree (3 points maximum).  Fruit trees are exempt from the water use requirement but must have a caliper of 2 inches or greater also qualify for these points.  Qualifying tree species and caliper sizes must be included in Notes for points.</t>
  </si>
  <si>
    <r>
      <t xml:space="preserve">(c)  Kitchen has exhaust fans and range hoods ducted to the outside. </t>
    </r>
    <r>
      <rPr>
        <b/>
        <sz val="11"/>
        <color theme="1"/>
        <rFont val="Calibri"/>
        <family val="2"/>
        <scheme val="minor"/>
      </rPr>
      <t xml:space="preserve">(Mandatory) </t>
    </r>
    <r>
      <rPr>
        <sz val="11"/>
        <color theme="1"/>
        <rFont val="Calibri"/>
        <family val="2"/>
        <scheme val="minor"/>
      </rPr>
      <t xml:space="preserve">Kitchen exhaust fan is tested and verified to meet requirements (1 point if verified to vent =&gt; 100 cfm).  </t>
    </r>
    <r>
      <rPr>
        <sz val="11"/>
        <color rgb="FFFF0000"/>
        <rFont val="Calibri"/>
        <family val="2"/>
        <scheme val="minor"/>
      </rPr>
      <t>Result to be listed in notes column.</t>
    </r>
  </si>
  <si>
    <r>
      <rPr>
        <b/>
        <sz val="11"/>
        <color theme="1"/>
        <rFont val="Calibri"/>
        <family val="2"/>
        <scheme val="minor"/>
      </rPr>
      <t>Hard-surface flooring.  Ceramic or porcelain h</t>
    </r>
    <r>
      <rPr>
        <sz val="11"/>
        <color theme="1"/>
        <rFont val="Calibri"/>
        <family val="2"/>
        <scheme val="minor"/>
      </rPr>
      <t xml:space="preserve">ard-surface flooring is installed.  OR, hard-surface flooring that is third-party program certified to ISO Guide 65 (i.e. GREENGUARD Environmental Institute Children &amp; Schools Certification Program or Resilient Floor Covering Institute’s Floor Score Indoor Air Certification Program) is installed.  OR, if hard-surface flooring is sealed on-site, the coating meets the requirements of 3.7.6.  </t>
    </r>
    <r>
      <rPr>
        <sz val="11"/>
        <color rgb="FFFF0000"/>
        <rFont val="Calibri"/>
        <family val="2"/>
        <scheme val="minor"/>
      </rPr>
      <t xml:space="preserve">Verifier should retain copies of specification sheets in files. </t>
    </r>
  </si>
  <si>
    <r>
      <rPr>
        <b/>
        <sz val="12"/>
        <color theme="1"/>
        <rFont val="Calibri"/>
        <family val="2"/>
        <scheme val="minor"/>
      </rPr>
      <t>Domestic Hot Water Recirculation System</t>
    </r>
    <r>
      <rPr>
        <sz val="12"/>
        <color theme="1"/>
        <rFont val="Calibri"/>
        <family val="2"/>
        <scheme val="minor"/>
      </rPr>
      <t xml:space="preserve"> -</t>
    </r>
    <r>
      <rPr>
        <b/>
        <u/>
        <sz val="12"/>
        <color theme="1"/>
        <rFont val="Calibri"/>
        <family val="2"/>
        <scheme val="minor"/>
      </rPr>
      <t xml:space="preserve"> IF</t>
    </r>
    <r>
      <rPr>
        <b/>
        <sz val="12"/>
        <color theme="1"/>
        <rFont val="Calibri"/>
        <family val="2"/>
        <scheme val="minor"/>
      </rPr>
      <t xml:space="preserve"> </t>
    </r>
    <r>
      <rPr>
        <sz val="12"/>
        <color theme="1"/>
        <rFont val="Calibri"/>
        <family val="2"/>
        <scheme val="minor"/>
      </rPr>
      <t>the home has a hot water recirculation system to service remote fixtures, it must be push button or motion sensor demand-controlled and equipped with an aquastat to turn recirculation pump off when warm water is detected.</t>
    </r>
  </si>
  <si>
    <r>
      <rPr>
        <sz val="11"/>
        <color rgb="FFFF0000"/>
        <rFont val="Calibri"/>
        <family val="2"/>
        <scheme val="minor"/>
      </rPr>
      <t>BGNM requires that an ACCA Manual Load calculation be performed for all certified homes and for that load calculation to be used to select space heating &amp; cooling equipment for the home.</t>
    </r>
    <r>
      <rPr>
        <sz val="11"/>
        <color theme="1"/>
        <rFont val="Calibri"/>
        <family val="2"/>
        <scheme val="minor"/>
      </rPr>
      <t xml:space="preserve">  If the load calculation is not specific for this address, a worst-case load calculation for another home of the same model may be used but the load calculation identification details must be documented in the Notes column.  </t>
    </r>
    <r>
      <rPr>
        <sz val="11"/>
        <color rgb="FFFF0000"/>
        <rFont val="Calibri"/>
        <family val="2"/>
        <scheme val="minor"/>
      </rPr>
      <t>Green Verifier is to retain copies of the load calculation and equipment sizing report for possible audit by BGNM.</t>
    </r>
  </si>
  <si>
    <t>ACCA Manual J load calculation prepared for this address?  If "No", explain in Notes and/or provide other address.  Green Verifier shall retain copy of Manual J load calculation. ----&gt;</t>
  </si>
  <si>
    <t>ACCA Manual S was used to select space hearting &amp; cooling systems? If "No", explain how equipment was selected in Notes.  Green Verifier shall retain copy of Manual S equipment sizing report, or equivalent. ----&gt;</t>
  </si>
  <si>
    <r>
      <t xml:space="preserve">Complete and submit HVAC Accountability Form at tab 5.  </t>
    </r>
    <r>
      <rPr>
        <sz val="11"/>
        <color rgb="FFFF0000"/>
        <rFont val="Calibri"/>
        <family val="2"/>
        <scheme val="minor"/>
      </rPr>
      <t>Green Verifier shall retain the ACCA Manual J &amp; S documents for possible audit by BGNM.</t>
    </r>
  </si>
  <si>
    <t>Green Verifier has obtained copies of ACCA Manual J load report
and ACCA Manual S equipment sizing report (or equivalent reports)?</t>
  </si>
  <si>
    <t>SHOULDN'T WE ADD SOMETHING FOR PRACTICE 1.3.2 TO ENSURE HEATING/COOLING DISTRIBUTION SYSTEM IS DESIGNED PROPERLY WITH ACCA MANUAL D, OR EQUIVALENT?</t>
  </si>
  <si>
    <t>1.  Overall UA of Thermal Enclosure Systems</t>
  </si>
  <si>
    <t>Thermal enclosure system of home (floors, walls, ceilings, fenestration, etc.) satisfies the Overall UA requirement of the 2018 IECC if permitted after Feb 28, 2021, or the 2015 IECC if permitted before Mar 1, 2021.</t>
  </si>
  <si>
    <r>
      <t xml:space="preserve">(z)  </t>
    </r>
    <r>
      <rPr>
        <sz val="11"/>
        <color theme="1"/>
        <rFont val="Calibri"/>
        <family val="2"/>
        <scheme val="minor"/>
      </rPr>
      <t>Where R-38 insulation would be required in the ceiling, installing R-30 over 100 percent of the ceiling area requiring insulation shall be deemed to satisfy the requirement for R-38 wherever the full height of uncompressed R-30 insulation extends over the wall top plates at the eaves.  Similarly, where R-49 insulation would be required in the ceiling, installing R-38 over 100 percent of the ceiling area requiring insulation shall be deemed to satisfy the requirement for R-49 insulation wherever the full height of uncompressed R-38 insulation extends over the wall top plates at the eaves.  This reduction shall not apply to the U-factor alternative approach in Section R402.1.4 and the total UA alternative in Section R402.1.5.  NOTE: THIS REDUCTION IN REQUIRED CEILING INSULATION COULD APPLY FOR HOMES WITH RAISED HEEL TRUSSES OR HOMES WITH FLAT ROOFS THAT ALLOW THE INSULATION DEPTH FOR THE REQUIRED R-VALUE OVER THE TOP PLATES OF EXTERIOR WALLS.</t>
    </r>
  </si>
  <si>
    <t>HVAC contractor shall provide Verifier with report evidencing the MERV filtration rating limit for which the HVAC system is designed</t>
  </si>
  <si>
    <r>
      <t xml:space="preserve">PDF copy of ACCA Manual S Equipment Sizing Report.  </t>
    </r>
    <r>
      <rPr>
        <sz val="12"/>
        <color rgb="FFFF0000"/>
        <rFont val="Calibri"/>
        <family val="2"/>
        <scheme val="minor"/>
      </rPr>
      <t>Green Verifier should retain a copy of the report for possible audit by BGNM.</t>
    </r>
  </si>
  <si>
    <t>(c)  Refrigerant charge is verified by super-heat and/or sub-cooling method.</t>
  </si>
  <si>
    <r>
      <t xml:space="preserve">PDF copy of ACCA Manual J Load Report.  </t>
    </r>
    <r>
      <rPr>
        <sz val="12"/>
        <color rgb="FFFF0000"/>
        <rFont val="Calibri"/>
        <family val="2"/>
        <scheme val="minor"/>
      </rPr>
      <t>Green Verifier should retain a copy of the report for possible audit by BGNM.</t>
    </r>
  </si>
  <si>
    <t>Go to '3b Code Plus Verification'!A1</t>
  </si>
  <si>
    <t>Go to '3a Scoring &amp; Verification'!J9</t>
  </si>
  <si>
    <t>CALCULATIONS FOR ENERGY CERTIFICATION LEVEL</t>
  </si>
  <si>
    <t>Certification Level:</t>
  </si>
  <si>
    <r>
      <rPr>
        <b/>
        <sz val="11"/>
        <color theme="1"/>
        <rFont val="Calibri"/>
        <family val="2"/>
        <scheme val="minor"/>
      </rPr>
      <t>HERS Index</t>
    </r>
    <r>
      <rPr>
        <sz val="11"/>
        <color theme="1"/>
        <rFont val="Calibri"/>
        <family val="2"/>
        <scheme val="minor"/>
      </rPr>
      <t xml:space="preserve"> - Final confirmed HERS Index
</t>
    </r>
  </si>
  <si>
    <t>Was this HERS Index based on hourly or seasonal simulation?</t>
  </si>
  <si>
    <t>HourlySeasonal</t>
  </si>
  <si>
    <t>Hourly</t>
  </si>
  <si>
    <t>Seasonal</t>
  </si>
  <si>
    <r>
      <t xml:space="preserve">For projects permitted after 2020, the HERS Index based on hourly energy simulation shall be used for BGNM certification purposes.
</t>
    </r>
    <r>
      <rPr>
        <sz val="10"/>
        <color rgb="FFFF0000"/>
        <rFont val="Calibri"/>
        <family val="2"/>
        <scheme val="minor"/>
      </rPr>
      <t>All Mandatory Practices must also be satisfied for Silver, Gold or Emerald levels certification.</t>
    </r>
  </si>
  <si>
    <t>Overall UA of applicable IECC Reference Home --------------------&gt;</t>
  </si>
  <si>
    <t>Overall UA of this As-Built Home --------------------&gt;</t>
  </si>
  <si>
    <t>This requirement is to ensure that all certified homes have a good thermal enclosure system even though some homes can get lower (better) HERS Indexes by having on-site energy production systems such as solar PV.  Verifier must provide a copy of the 2009 IECC Building UA Compliance Report if the building permit for the home is dated before March 1, 2021, or the 2018 IECC Building UA Compliance Report if the building permit for the home is dated after February 28, 2021.</t>
  </si>
  <si>
    <r>
      <rPr>
        <b/>
        <sz val="11"/>
        <color theme="1"/>
        <rFont val="Calibri"/>
        <family val="2"/>
        <scheme val="minor"/>
      </rPr>
      <t>Overall UA of thermal enclosure systems of conditioned volumes of homes</t>
    </r>
    <r>
      <rPr>
        <sz val="11"/>
        <color theme="1"/>
        <rFont val="Calibri"/>
        <family val="2"/>
        <scheme val="minor"/>
      </rPr>
      <t xml:space="preserve"> - BGNM requires that the Overall UA of homes be at least as good as energy code requirements to be certified. </t>
    </r>
  </si>
  <si>
    <r>
      <t>Lighting equipment</t>
    </r>
    <r>
      <rPr>
        <sz val="11"/>
        <color theme="1"/>
        <rFont val="Calibri"/>
        <family val="2"/>
        <scheme val="minor"/>
      </rPr>
      <t xml:space="preserve"> - Not less than 90% of permanently installed lighting fixtures shall contain only high-efficacy lamps.</t>
    </r>
  </si>
  <si>
    <r>
      <t xml:space="preserve">Snow melt and ice system controls - </t>
    </r>
    <r>
      <rPr>
        <sz val="11"/>
        <color theme="1"/>
        <rFont val="Calibri"/>
        <family val="2"/>
        <scheme val="minor"/>
      </rPr>
      <t>Snow- and ice-melting systems supplied through energy service to the building, shall include automatic controls capable of shutting off the system when the pavement temperature is greater than 50 degrees Fahrenheit (10 degrees Celsius) and precipitation is not falling, and an automatic or manual control that will allow shutoff when the outdoor temperature is greater than 40 degrees Fahrenheit (4.8 degrees Celsius).</t>
    </r>
  </si>
  <si>
    <r>
      <t xml:space="preserve">Heaters for pools and permanent spas - </t>
    </r>
    <r>
      <rPr>
        <sz val="11"/>
        <color theme="1"/>
        <rFont val="Calibri"/>
        <family val="2"/>
        <scheme val="minor"/>
      </rPr>
      <t>The electrical power to heaters shall be controlled by a readily-accessible on-off switch that is an integral part of the heater.  Gas-fired heaters shall not be equipped with continuously burning ignition pilots.</t>
    </r>
  </si>
  <si>
    <r>
      <t xml:space="preserve">Based solely on the </t>
    </r>
    <r>
      <rPr>
        <b/>
        <sz val="14"/>
        <color theme="1"/>
        <rFont val="Calibri"/>
        <family val="2"/>
        <scheme val="minor"/>
      </rPr>
      <t>HERS Index</t>
    </r>
    <r>
      <rPr>
        <sz val="14"/>
        <color theme="1"/>
        <rFont val="Calibri"/>
        <family val="2"/>
        <scheme val="minor"/>
      </rPr>
      <t xml:space="preserve"> achieved, the highest certification level that can be achieved in the energy efficiency section is shown.  (See Practice 1.1.1 (a), above)</t>
    </r>
  </si>
  <si>
    <r>
      <t xml:space="preserve">Has the </t>
    </r>
    <r>
      <rPr>
        <b/>
        <sz val="14"/>
        <color theme="1"/>
        <rFont val="Calibri"/>
        <family val="2"/>
        <scheme val="minor"/>
      </rPr>
      <t>Overall UA requirement</t>
    </r>
    <r>
      <rPr>
        <sz val="14"/>
        <color theme="1"/>
        <rFont val="Calibri"/>
        <family val="2"/>
        <scheme val="minor"/>
      </rPr>
      <t xml:space="preserve"> of the thermal enclosure system been satisfied (per applicable IECC)?  (See Practice 1.2.1, above)</t>
    </r>
  </si>
  <si>
    <r>
      <t xml:space="preserve">Air purification system.  </t>
    </r>
    <r>
      <rPr>
        <sz val="11"/>
        <color theme="1"/>
        <rFont val="Calibri"/>
        <family val="2"/>
        <scheme val="minor"/>
      </rPr>
      <t xml:space="preserve">Air purification equipment with specifications to kill at least 90% of bacteria and viruses is installed within the HVAC air distribution system or other permanently installed air distribution system and designed to treat air in the entire home.  </t>
    </r>
    <r>
      <rPr>
        <sz val="11"/>
        <color rgb="FFFF0000"/>
        <rFont val="Calibri"/>
        <family val="2"/>
        <scheme val="minor"/>
      </rPr>
      <t>Verifier must submit specification sheet and photo to award points.</t>
    </r>
    <r>
      <rPr>
        <sz val="11"/>
        <color theme="1"/>
        <rFont val="Calibri"/>
        <family val="2"/>
        <scheme val="minor"/>
      </rPr>
      <t xml:space="preserve">  See example of such equipment at https://www.carrier.com/residential/en/us/infinity-air-purifier/.</t>
    </r>
  </si>
  <si>
    <r>
      <t xml:space="preserve">Does the home have an </t>
    </r>
    <r>
      <rPr>
        <b/>
        <sz val="14"/>
        <color theme="1"/>
        <rFont val="Calibri"/>
        <family val="2"/>
        <scheme val="minor"/>
      </rPr>
      <t>HRV or ERV for whole-house ventilation required for Emerald level certification</t>
    </r>
    <r>
      <rPr>
        <sz val="14"/>
        <color theme="1"/>
        <rFont val="Calibri"/>
        <family val="2"/>
        <scheme val="minor"/>
      </rPr>
      <t>?  (See Practice 3.2.1 (c), above)</t>
    </r>
  </si>
  <si>
    <t>Maximum BGNM certification level achievable based solely on HERS Index
based solely on confirmed HERS Index.</t>
  </si>
  <si>
    <t>Other New Mexico Energy Conservation Code (NM ECC) requirements</t>
  </si>
  <si>
    <t>NONE OF THE 1.2.3 PRACTICES ARE REQUIRED FOR CERTIFICATION BY BGNM.  THESE PRACTICES ARE NOT VERIFIED BY BGNM VERIFIERS.
ALTHOUGH NOT REQUIRED FOR BGNM CERTIFICATION, THESE PRACTICES ARE REQUIRED TO BE SATISFIED BY THE NM ECC AND MUST BE INSPECTED BY CODE OFFICIALS IN THE APPLICABLE JURISDICTION.</t>
  </si>
  <si>
    <r>
      <t xml:space="preserve">Complete and submit HVAC Accountability Form at tab 5.  </t>
    </r>
    <r>
      <rPr>
        <sz val="11"/>
        <color rgb="FFFF0000"/>
        <rFont val="Calibri"/>
        <family val="2"/>
        <scheme val="minor"/>
      </rPr>
      <t>Verifier must provide photo of air return plenum.</t>
    </r>
  </si>
  <si>
    <r>
      <rPr>
        <b/>
        <sz val="11"/>
        <color theme="1"/>
        <rFont val="Calibri"/>
        <family val="2"/>
        <scheme val="minor"/>
      </rPr>
      <t xml:space="preserve">Raised heel trusses. </t>
    </r>
    <r>
      <rPr>
        <sz val="11"/>
        <color theme="1"/>
        <rFont val="Calibri"/>
        <family val="2"/>
        <scheme val="minor"/>
      </rPr>
      <t xml:space="preserve"> Pitched roofs may use raised heel trusses (or BCIs or similar) for all ceiling/roof structures of the home to accommodate the full 'claimed' r-value depth of the insulation, ensuring that the full r-value extens over the top plates of all exterior walls.  Flat roofs that accomodate the full r-value over the top plates of all exterior walls also qualify.</t>
    </r>
  </si>
  <si>
    <t>Verifier must submit test reports evidencing compliance.</t>
  </si>
  <si>
    <r>
      <t xml:space="preserve">(e)  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</si>
  <si>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r>
      <rPr>
        <sz val="11"/>
        <color rgb="FFFF0000"/>
        <rFont val="Calibri"/>
        <family val="2"/>
        <scheme val="minor"/>
      </rPr>
      <t>BGNM requires that an ACCA Manual D duct design be used for the design of space heating and/or cooling systems when air is used as the distribution system.</t>
    </r>
    <r>
      <rPr>
        <sz val="11"/>
        <color theme="1"/>
        <rFont val="Calibri"/>
        <family val="2"/>
        <scheme val="minor"/>
      </rPr>
      <t xml:space="preserve">  For space heating &amp; cooling systems using hydronic distribution, BGNM requires use of a heating and/or cooling distribution system design following appropriate industry guidelines and practices.</t>
    </r>
  </si>
  <si>
    <r>
      <t xml:space="preserve">All forced air space heating and space cooling duct distribution systems shall be air-sealed.  All duct sealing materials shall be in conformance with UL 181A or UL181B specifications and shall be installed in accordance with manufacturer's instructions.  </t>
    </r>
    <r>
      <rPr>
        <b/>
        <sz val="11"/>
        <color theme="1"/>
        <rFont val="Calibri"/>
        <family val="2"/>
        <scheme val="minor"/>
      </rPr>
      <t>MANDATORY</t>
    </r>
  </si>
  <si>
    <t>ACCA Manual D, or other industry-approved method, was used 
for the design of space heating &amp; cooling distribution system 
for this home?  If, "No" explain in Notes column. ----&gt;</t>
  </si>
  <si>
    <r>
      <t xml:space="preserve">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</si>
  <si>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t xml:space="preserve">Has a label been applied on the air handler unit or at the location of the air filter to inform the highest MERV filter rating that the system is designed for without causing HVAC performance issues? ----&gt; </t>
  </si>
  <si>
    <t>Air handler settings and fan speed(s) are set in accordance with manufacturer's instructions.</t>
  </si>
  <si>
    <t>HVAC contractor determined that air handler fan settings were set in accordance with the manufacturer's instructions? ----&gt;</t>
  </si>
  <si>
    <t>(d)  Air handler settings and fan speed(s) are set in accordance with manufacturer's instructions.</t>
  </si>
  <si>
    <t>Describe hot water recirculation system below.  If the demand hot water recirculation is controlled by a button switch inside a cabinet (or similar), it must be labeled to identify it as a switch to control the demand hot water recirculation system.</t>
  </si>
  <si>
    <r>
      <t xml:space="preserve">(a)  On-demand hot water circulation systems (with button or motion sensor) serving remote hot water fixtures AND with an aquastat to turn the pump off when warm water is detected.  (2 points)  </t>
    </r>
    <r>
      <rPr>
        <sz val="11"/>
        <color rgb="FFFF0000"/>
        <rFont val="Calibri"/>
        <family val="2"/>
        <scheme val="minor"/>
      </rPr>
      <t>If a push button control is located inside a cabinet (or similar), the button switch must be labeled to identify it as controlling the demand water recirc system.</t>
    </r>
  </si>
  <si>
    <t>MERVRating</t>
  </si>
  <si>
    <t>7</t>
  </si>
  <si>
    <t>8</t>
  </si>
  <si>
    <t>9</t>
  </si>
  <si>
    <t>10</t>
  </si>
  <si>
    <r>
      <rPr>
        <b/>
        <sz val="11"/>
        <color theme="1"/>
        <rFont val="Calibri"/>
        <family val="2"/>
        <scheme val="minor"/>
      </rPr>
      <t>HVAC system designed for enhanced air filtation.</t>
    </r>
    <r>
      <rPr>
        <sz val="11"/>
        <color theme="1"/>
        <rFont val="Calibri"/>
        <family val="2"/>
        <scheme val="minor"/>
      </rPr>
      <t xml:space="preserve">  Assurance that HVAC air handler and duct dessign can effectively provide design air flows and distribution with pressure drops using more restrictive air filters with higher MERV ratings.</t>
    </r>
  </si>
  <si>
    <r>
      <rPr>
        <b/>
        <sz val="11"/>
        <color theme="1"/>
        <rFont val="Calibri"/>
        <family val="2"/>
        <scheme val="minor"/>
      </rPr>
      <t>Enhanced HVAC air filtration.</t>
    </r>
    <r>
      <rPr>
        <sz val="11"/>
        <color theme="1"/>
        <rFont val="Calibri"/>
        <family val="2"/>
        <scheme val="minor"/>
      </rPr>
      <t xml:space="preserve">  Enhanced air filtration is installed with an HVAC air handler unit (AHU) and duct design that can effectively provide design air flows and distribution with pressure drops of the higher MERV air filtration. </t>
    </r>
    <r>
      <rPr>
        <sz val="11"/>
        <color rgb="FFFF0000"/>
        <rFont val="Calibri"/>
        <family val="2"/>
        <scheme val="minor"/>
      </rPr>
      <t xml:space="preserve"> If the MERV filter does not have the MERV rating labeled on the filter, the verifier must provide a photo of the MERV filter and describe in the Notes column how the MERV rating was determined.</t>
    </r>
  </si>
  <si>
    <t>Does the design of the HVAC system take into account increased 
duct pressure drops and reduced air flows resulting from more 
restrictive air flows with MERV filter Ratings of at least MERV 8? ----&gt;</t>
  </si>
  <si>
    <r>
      <rPr>
        <b/>
        <sz val="11"/>
        <color theme="1"/>
        <rFont val="Calibri"/>
        <family val="2"/>
        <scheme val="minor"/>
      </rPr>
      <t>(a) HVAC System Design</t>
    </r>
    <r>
      <rPr>
        <sz val="11"/>
        <color theme="1"/>
        <rFont val="Calibri"/>
        <family val="2"/>
        <scheme val="minor"/>
      </rPr>
      <t xml:space="preserve"> - HVAC Accountability Report confirms that the design of the HVAC system takes into account increased duct pressure drops and reduced air flows with MERV filter ratings of at least MERV 8?</t>
    </r>
  </si>
  <si>
    <r>
      <rPr>
        <b/>
        <sz val="11"/>
        <color theme="1"/>
        <rFont val="Calibri"/>
        <family val="2"/>
        <scheme val="minor"/>
      </rPr>
      <t>(b) Label for Maximum MERV Filter Rating</t>
    </r>
    <r>
      <rPr>
        <sz val="11"/>
        <color theme="1"/>
        <rFont val="Calibri"/>
        <family val="2"/>
        <scheme val="minor"/>
      </rPr>
      <t xml:space="preserve"> - Has a label been applied on the AHU or at the location of the air filter to inform the highest MERV filter rating that the system is designed for without causing HVAC performance issues?</t>
    </r>
  </si>
  <si>
    <t>2, If BOTH (a) &amp; (b) are "Yes"</t>
  </si>
  <si>
    <r>
      <rPr>
        <b/>
        <sz val="11"/>
        <color theme="1"/>
        <rFont val="Calibri"/>
        <family val="2"/>
        <scheme val="minor"/>
      </rPr>
      <t>(c) Maximum MERV Filter Rating System Is Designed For</t>
    </r>
    <r>
      <rPr>
        <sz val="11"/>
        <color theme="1"/>
        <rFont val="Calibri"/>
        <family val="2"/>
        <scheme val="minor"/>
      </rPr>
      <t xml:space="preserve"> - From HVAC Accountability Report and from label installed by HVAC contractor (see (b), above)?</t>
    </r>
  </si>
  <si>
    <r>
      <rPr>
        <b/>
        <sz val="11"/>
        <color theme="1"/>
        <rFont val="Calibri"/>
        <family val="2"/>
        <scheme val="minor"/>
      </rPr>
      <t>(d) MERV Filter Rating of INSTALLED Filter(s)</t>
    </r>
    <r>
      <rPr>
        <sz val="11"/>
        <color theme="1"/>
        <rFont val="Calibri"/>
        <family val="2"/>
        <scheme val="minor"/>
      </rPr>
      <t xml:space="preserve"> - Select MERV rating determined by examining the filter(s) installed in the home.  Can earn 1 point if the MERV rating installed filter(s) is at least MERV 8, MERV rating of installed filter(s) is not greater than the maximum MERV rating for which the system is designed for, and the required labeling (see (b), above) is present.</t>
    </r>
  </si>
  <si>
    <t>Mandatory plus ERV / HRV Ventilation required with minimum of 15 points in category</t>
  </si>
  <si>
    <r>
      <t xml:space="preserve">Based solely on </t>
    </r>
    <r>
      <rPr>
        <b/>
        <sz val="14"/>
        <color theme="1"/>
        <rFont val="Calibri"/>
        <family val="2"/>
        <scheme val="minor"/>
      </rPr>
      <t>indoor air quality points</t>
    </r>
    <r>
      <rPr>
        <sz val="14"/>
        <color theme="1"/>
        <rFont val="Calibri"/>
        <family val="2"/>
        <scheme val="minor"/>
      </rPr>
      <t xml:space="preserve"> achieved, the highest certification level that can be achieved in the indoor air quality section is shown.  Indoor air quality points required for the various levels of certification are:  Code Plus 0, Silver 5, Gold 10, and Emerald 15.</t>
    </r>
  </si>
  <si>
    <t>This is the new version of the BGNM Certification Tool workbook to be used for the BGNM certification program.  This version is being sent to Green Verifiers for further testing.</t>
  </si>
  <si>
    <r>
      <rPr>
        <b/>
        <sz val="11"/>
        <color theme="1"/>
        <rFont val="Calibri"/>
        <family val="2"/>
        <scheme val="minor"/>
      </rPr>
      <t>HVAC Duct Leakage Test.</t>
    </r>
    <r>
      <rPr>
        <sz val="11"/>
        <color theme="1"/>
        <rFont val="Calibri"/>
        <family val="2"/>
        <scheme val="minor"/>
      </rPr>
      <t xml:space="preserve">  Total duct leakage tested at 25 Pascals pressure must be equal to or less than 4 cfm per 100 ft</t>
    </r>
    <r>
      <rPr>
        <vertAlign val="superscript"/>
        <sz val="11"/>
        <color theme="1"/>
        <rFont val="Calibri"/>
        <family val="2"/>
        <scheme val="minor"/>
      </rPr>
      <t>2</t>
    </r>
    <r>
      <rPr>
        <sz val="11"/>
        <color theme="1"/>
        <rFont val="Calibri"/>
        <family val="2"/>
        <scheme val="minor"/>
      </rPr>
      <t xml:space="preserve"> of CFA if measured with air handler, or equal to or less than 3 cfm per 100 ft</t>
    </r>
    <r>
      <rPr>
        <vertAlign val="superscript"/>
        <sz val="11"/>
        <color theme="1"/>
        <rFont val="Calibri"/>
        <family val="2"/>
        <scheme val="minor"/>
      </rPr>
      <t>2</t>
    </r>
    <r>
      <rPr>
        <sz val="11"/>
        <color theme="1"/>
        <rFont val="Calibri"/>
        <family val="2"/>
        <scheme val="minor"/>
      </rPr>
      <t xml:space="preserve"> of CFA if measured without air handler.  </t>
    </r>
    <r>
      <rPr>
        <sz val="11"/>
        <color rgb="FFFF0000"/>
        <rFont val="Calibri"/>
        <family val="2"/>
        <scheme val="minor"/>
      </rPr>
      <t>Duct leakage test is not required if ALL ducts AND air handler are within building thermal envelope (describe in Note).</t>
    </r>
  </si>
  <si>
    <r>
      <rPr>
        <b/>
        <sz val="12"/>
        <color theme="1"/>
        <rFont val="Calibri"/>
        <family val="2"/>
        <scheme val="minor"/>
      </rPr>
      <t xml:space="preserve">HVAC Duct Leakage Test </t>
    </r>
    <r>
      <rPr>
        <sz val="12"/>
        <color theme="1"/>
        <rFont val="Calibri"/>
        <family val="2"/>
        <scheme val="minor"/>
      </rPr>
      <t>- Total duct leakage tested at 25 Pascals pressure must be equal to or less than 4 CFM per 100 ft</t>
    </r>
    <r>
      <rPr>
        <vertAlign val="superscript"/>
        <sz val="12"/>
        <color theme="1"/>
        <rFont val="Calibri"/>
        <family val="2"/>
        <scheme val="minor"/>
      </rPr>
      <t>2</t>
    </r>
    <r>
      <rPr>
        <sz val="12"/>
        <color theme="1"/>
        <rFont val="Calibri"/>
        <family val="2"/>
        <scheme val="minor"/>
      </rPr>
      <t xml:space="preserve"> of CFA if measured with air handler, or equal to or less than 3 CFM per 100 ft</t>
    </r>
    <r>
      <rPr>
        <vertAlign val="superscript"/>
        <sz val="12"/>
        <color theme="1"/>
        <rFont val="Calibri"/>
        <family val="2"/>
        <scheme val="minor"/>
      </rPr>
      <t>2</t>
    </r>
    <r>
      <rPr>
        <sz val="12"/>
        <color theme="1"/>
        <rFont val="Calibri"/>
        <family val="2"/>
        <scheme val="minor"/>
      </rPr>
      <t xml:space="preserve"> of CFA if measured without air handler.  Duct leakage test is not required if ALL ducts AND air handler are within building thermal envelope (describe in Note).</t>
    </r>
  </si>
  <si>
    <t>Corrected practice 1.3.6 to specify total duct leakage rather than duct leakage to outside.</t>
  </si>
  <si>
    <t>For Use by BGNM Green Verifiers</t>
  </si>
  <si>
    <t>For Use by Green Verifiers</t>
  </si>
  <si>
    <t>(a)  Exhaust or supply only system tested and meeting ASHRAE 62.2 whole-house ventilation requirements described above, OR</t>
  </si>
  <si>
    <t>(b)  Balanced exhaust and supply fans tested and meeting ASHRAE 62.2 whole-house ventilation requirements described above, OR</t>
  </si>
  <si>
    <r>
      <t xml:space="preserve">Location for sorting of scrap and recycling of materials is provided.  </t>
    </r>
    <r>
      <rPr>
        <sz val="11"/>
        <color rgb="FFFF0000"/>
        <rFont val="Calibri"/>
        <family val="2"/>
        <scheme val="minor"/>
      </rPr>
      <t>Provide photos at rough inspection of any recycling efforts.</t>
    </r>
  </si>
  <si>
    <t>Total duct leakage in CFM? ----&gt;</t>
  </si>
  <si>
    <t>Not Required</t>
  </si>
  <si>
    <t>Total duct leakage in CFM per 100 sq. ft. of CFA ----&gt;</t>
  </si>
  <si>
    <t>Version 2021.02</t>
  </si>
  <si>
    <t>2021.02</t>
  </si>
  <si>
    <r>
      <t xml:space="preserve">(d)  Balancing of whole building ventilation systems in practices 3.2.1 (b) or 3.2.1 (c) to produce slighlty positive or even pressure difference between condtioned space of home to outside (no negative pressure difference). </t>
    </r>
    <r>
      <rPr>
        <sz val="11"/>
        <color rgb="FFFF0000"/>
        <rFont val="Calibri"/>
        <family val="2"/>
        <scheme val="minor"/>
      </rPr>
      <t xml:space="preserve"> Verifier must document pressure difference in Notes column to award points.</t>
    </r>
  </si>
  <si>
    <r>
      <t>Cabinets.</t>
    </r>
    <r>
      <rPr>
        <sz val="11"/>
        <color theme="1"/>
        <rFont val="Calibri"/>
        <family val="2"/>
        <scheme val="minor"/>
      </rPr>
      <t xml:space="preserve">  A minimum of 85% of installed cabinets are in accordance with one or both of the following:  </t>
    </r>
    <r>
      <rPr>
        <sz val="11"/>
        <color rgb="FFFF0000"/>
        <rFont val="Calibri"/>
        <family val="2"/>
        <scheme val="minor"/>
      </rPr>
      <t>Provide photo of KCMA ESP (Environmental Stewardship Program) label or describe how cabinetry complies with requirements of this practice.</t>
    </r>
  </si>
  <si>
    <t>(b)  Composite wood used in wood cabinets is certified by KCMA ESP program, or an equivalent program, evidencing very low or no formaldehyde emissions.</t>
  </si>
  <si>
    <r>
      <t xml:space="preserve">(b)  Service hot water recirculation systems with timers and which do not have aquastats to turn off the pump when warm water is detected, or recirculation systems that are constantly on (i.e. no demand controls, timers or aquastats), thermosiphon systems, gravity systems, or similar, cannot be certified by BGNM.  </t>
    </r>
    <r>
      <rPr>
        <b/>
        <sz val="11"/>
        <color rgb="FFFF0000"/>
        <rFont val="Calibri"/>
        <family val="2"/>
        <scheme val="minor"/>
      </rPr>
      <t>CANNOT BE CERTIFIED TO ANY LEVEL BY BGNM !!!</t>
    </r>
  </si>
  <si>
    <t>DOE Benchmark Home Size -----&gt;</t>
  </si>
  <si>
    <r>
      <t>D.O.E. Benchmark Home Size Adjustment:</t>
    </r>
    <r>
      <rPr>
        <sz val="11"/>
        <color theme="1"/>
        <rFont val="Calibri"/>
        <family val="2"/>
        <scheme val="minor"/>
      </rPr>
      <t xml:space="preserve">  The DOE benchmark home size is based on the number of bedrooms &amp; CFA of home.  BGNM awards or penalizes building home sizes at 1 point for each 300 square feet above or below the DOE Benchmark Home Size criteria.  Points are automatically calculated in the spreadsheet.</t>
    </r>
  </si>
  <si>
    <r>
      <rPr>
        <sz val="11"/>
        <color rgb="FFFF0000"/>
        <rFont val="Calibri"/>
        <family val="2"/>
        <scheme val="minor"/>
      </rPr>
      <t>Verifier must provide photos showing front, rear and sides of home showing as much of landscaping and home as possible, and lists of predominant regionally-appropriate plants used in the landscape in the Notes below if points are taken for this practice.  List 5 most dominant plants in the landscape (turf &amp; trees at the top)</t>
    </r>
    <r>
      <rPr>
        <sz val="11"/>
        <color theme="1"/>
        <rFont val="Calibri"/>
        <family val="2"/>
        <scheme val="minor"/>
      </rPr>
      <t xml:space="preserve">.  Compliant plants can be found at http://wuc.ose.state.nm.us/Plants/.  </t>
    </r>
  </si>
  <si>
    <r>
      <rPr>
        <b/>
        <sz val="11"/>
        <color theme="1"/>
        <rFont val="Calibri"/>
        <family val="2"/>
        <scheme val="minor"/>
      </rPr>
      <t>Landscape Plants.</t>
    </r>
    <r>
      <rPr>
        <sz val="11"/>
        <color theme="1"/>
        <rFont val="Calibri"/>
        <family val="2"/>
        <scheme val="minor"/>
      </rPr>
      <t xml:space="preserve">  At least 80% (by area) of plants installed in the landscape, including turf grass, shrubs, trees and all other plants, must be appropriate for the region as determined by the local water authority or be on the plant list issued by the State Engineer's office at http://wuc.ose.state.nm.us/Plants/ (Vegetable gardens and fruit trees exempt).  </t>
    </r>
    <r>
      <rPr>
        <sz val="11"/>
        <color rgb="FFFF0000"/>
        <rFont val="Calibri"/>
        <family val="2"/>
        <scheme val="minor"/>
      </rPr>
      <t>Photos are required showing front, rear &amp; sides of home including as much landscaping and home as possible.</t>
    </r>
  </si>
  <si>
    <t xml:space="preserve">Additional points required from any certification category:  Code Plus - 0, Silver - 4, Gold - 15, or Emerald - 27. </t>
  </si>
  <si>
    <t>Added extra columns on tabs 3a &amp; 3b for any use by Verifiers.  Practice 1.3.6 added duct leakage in cfm/100 sq. ft. of CFA.  Modified practice 3.2.1 points &amp; added 3.2.1 (d) for balance pressure.  Removed practice 2.1.2 (b) for "smart" SHW recirc systems.  Modified practice 4.1 for any number of bedrooms.For practice 2.2.1 added photo requirements.  Corrected total requirements based on the previously listed modifications.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</si>
</sst>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mmmm\ d\,\ yyyy;@"/>
    <numFmt numFmtId="165" formatCode="0.0"/>
    <numFmt numFmtId="166" formatCode="0.0%"/>
    <numFmt numFmtId="167" formatCode="[$-409]d\-mmm\-yy;@"/>
    <numFmt numFmtId="168" formatCode="[$-409]d\-mmm\-yyyy;@"/>
    <numFmt numFmtId="169" formatCode="#,##0.0000"/>
    <numFmt numFmtId="170" formatCode="#,##0.0"/>
  </numFmts>
  <fonts count="114"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4"/>
      <color theme="1"/>
      <name val="Calibri"/>
      <family val="2"/>
      <scheme val="minor"/>
    </font>
    <font>
      <sz val="5"/>
      <color theme="1"/>
      <name val="Calibri"/>
      <family val="2"/>
      <scheme val="minor"/>
    </font>
    <font>
      <sz val="8"/>
      <color theme="1"/>
      <name val="Calibri"/>
      <family val="2"/>
      <scheme val="minor"/>
    </font>
    <font>
      <b/>
      <sz val="14"/>
      <color theme="1"/>
      <name val="Calibri"/>
      <family val="2"/>
      <scheme val="minor"/>
    </font>
    <font>
      <sz val="14"/>
      <color theme="0"/>
      <name val="Calibri"/>
      <family val="2"/>
      <scheme val="minor"/>
    </font>
    <font>
      <sz val="5"/>
      <color rgb="FF0000FF"/>
      <name val="Calibri"/>
      <family val="2"/>
      <scheme val="minor"/>
    </font>
    <font>
      <sz val="14"/>
      <color theme="1"/>
      <name val="Calibri"/>
      <family val="2"/>
      <scheme val="minor"/>
    </font>
    <font>
      <sz val="14"/>
      <color rgb="FFFF0000"/>
      <name val="Calibri"/>
      <family val="2"/>
      <scheme val="minor"/>
    </font>
    <font>
      <b/>
      <u/>
      <sz val="14"/>
      <color theme="1"/>
      <name val="Calibri"/>
      <family val="2"/>
      <scheme val="minor"/>
    </font>
    <font>
      <sz val="14"/>
      <name val="Calibri"/>
      <family val="2"/>
      <scheme val="minor"/>
    </font>
    <font>
      <sz val="16"/>
      <color theme="0"/>
      <name val="Calibri"/>
      <family val="2"/>
      <scheme val="minor"/>
    </font>
    <font>
      <sz val="9"/>
      <color rgb="FF0070C0"/>
      <name val="Calibri"/>
      <family val="2"/>
      <scheme val="minor"/>
    </font>
    <font>
      <b/>
      <sz val="18"/>
      <color theme="1"/>
      <name val="Calibri"/>
      <family val="2"/>
      <scheme val="minor"/>
    </font>
    <font>
      <sz val="9"/>
      <color theme="1"/>
      <name val="Calibri"/>
      <family val="2"/>
      <scheme val="minor"/>
    </font>
    <font>
      <sz val="8"/>
      <color rgb="FF0000FF"/>
      <name val="Calibri"/>
      <family val="2"/>
      <scheme val="minor"/>
    </font>
    <font>
      <b/>
      <sz val="11"/>
      <name val="Calibri"/>
      <family val="2"/>
      <scheme val="minor"/>
    </font>
    <font>
      <sz val="11"/>
      <name val="Calibri"/>
      <family val="2"/>
      <scheme val="minor"/>
    </font>
    <font>
      <u/>
      <sz val="11"/>
      <color theme="1"/>
      <name val="Calibri"/>
      <family val="2"/>
      <scheme val="minor"/>
    </font>
    <font>
      <u/>
      <sz val="11"/>
      <color theme="10"/>
      <name val="Calibri"/>
      <family val="2"/>
      <scheme val="minor"/>
    </font>
    <font>
      <i/>
      <sz val="11"/>
      <color theme="1"/>
      <name val="Calibri"/>
      <family val="2"/>
      <scheme val="minor"/>
    </font>
    <font>
      <b/>
      <sz val="14"/>
      <color theme="0"/>
      <name val="Calibri"/>
      <family val="2"/>
      <scheme val="minor"/>
    </font>
    <font>
      <b/>
      <u/>
      <sz val="12"/>
      <color theme="1"/>
      <name val="Calibri"/>
      <family val="2"/>
      <scheme val="minor"/>
    </font>
    <font>
      <b/>
      <sz val="16"/>
      <color theme="1"/>
      <name val="Calibri"/>
      <family val="2"/>
      <scheme val="minor"/>
    </font>
    <font>
      <sz val="18"/>
      <color theme="0"/>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b/>
      <sz val="12"/>
      <color rgb="FF00206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b/>
      <u/>
      <sz val="11"/>
      <color rgb="FFFF0000"/>
      <name val="Calibri"/>
      <family val="2"/>
      <scheme val="minor"/>
    </font>
    <font>
      <sz val="11"/>
      <color theme="1"/>
      <name val="Calibri"/>
      <family val="2"/>
    </font>
    <font>
      <b/>
      <sz val="10"/>
      <color theme="1"/>
      <name val="Calibri"/>
      <family val="2"/>
      <scheme val="minor"/>
    </font>
    <font>
      <b/>
      <sz val="11"/>
      <color theme="0" tint="-4.9989318521683403E-2"/>
      <name val="Calibri"/>
      <family val="2"/>
      <scheme val="minor"/>
    </font>
    <font>
      <b/>
      <sz val="9"/>
      <color theme="1"/>
      <name val="Calibri"/>
      <family val="2"/>
      <scheme val="minor"/>
    </font>
    <font>
      <b/>
      <sz val="9"/>
      <color rgb="FFFF0000"/>
      <name val="Calibri"/>
      <family val="2"/>
      <scheme val="minor"/>
    </font>
    <font>
      <b/>
      <sz val="14"/>
      <color rgb="FFFF0000"/>
      <name val="Calibri"/>
      <family val="2"/>
      <scheme val="minor"/>
    </font>
    <font>
      <sz val="11"/>
      <color rgb="FF000000"/>
      <name val="Calibri"/>
      <family val="2"/>
      <scheme val="minor"/>
    </font>
    <font>
      <b/>
      <sz val="9"/>
      <color theme="0"/>
      <name val="Calibri"/>
      <family val="2"/>
      <scheme val="minor"/>
    </font>
    <font>
      <sz val="10.45"/>
      <color theme="1"/>
      <name val="Calibri"/>
      <family val="2"/>
    </font>
    <font>
      <b/>
      <sz val="8.5"/>
      <color theme="1"/>
      <name val="Calibri"/>
      <family val="2"/>
      <scheme val="minor"/>
    </font>
    <font>
      <b/>
      <sz val="8.5"/>
      <color theme="1"/>
      <name val="Calibri"/>
      <family val="2"/>
    </font>
    <font>
      <b/>
      <sz val="16"/>
      <color theme="0"/>
      <name val="Calibri"/>
      <family val="2"/>
      <scheme val="minor"/>
    </font>
    <font>
      <sz val="16"/>
      <color theme="1"/>
      <name val="Calibri"/>
      <family val="2"/>
      <scheme val="minor"/>
    </font>
    <font>
      <b/>
      <sz val="10"/>
      <color rgb="FFFF0000"/>
      <name val="Calibri"/>
      <family val="2"/>
      <scheme val="minor"/>
    </font>
    <font>
      <b/>
      <sz val="16"/>
      <color rgb="FF0000FF"/>
      <name val="Calibri"/>
      <family val="2"/>
      <scheme val="minor"/>
    </font>
    <font>
      <sz val="10"/>
      <color rgb="FFFF0000"/>
      <name val="Calibri"/>
      <family val="2"/>
      <scheme val="minor"/>
    </font>
    <font>
      <sz val="10"/>
      <color theme="1"/>
      <name val="Calibri"/>
      <family val="2"/>
      <scheme val="minor"/>
    </font>
    <font>
      <b/>
      <sz val="12"/>
      <color theme="0"/>
      <name val="Calibri"/>
      <family val="2"/>
      <scheme val="minor"/>
    </font>
    <font>
      <b/>
      <sz val="10"/>
      <color theme="0"/>
      <name val="Calibri"/>
      <family val="2"/>
      <scheme val="minor"/>
    </font>
    <font>
      <b/>
      <i/>
      <sz val="8"/>
      <color theme="0"/>
      <name val="Calibri"/>
      <family val="2"/>
      <scheme val="minor"/>
    </font>
    <font>
      <b/>
      <sz val="10"/>
      <name val="Calibri"/>
      <family val="2"/>
      <scheme val="minor"/>
    </font>
    <font>
      <i/>
      <sz val="6"/>
      <color theme="0"/>
      <name val="Calibri"/>
      <family val="2"/>
      <scheme val="minor"/>
    </font>
    <font>
      <b/>
      <sz val="8"/>
      <color theme="1"/>
      <name val="Calibri"/>
      <family val="2"/>
      <scheme val="minor"/>
    </font>
    <font>
      <sz val="11"/>
      <color indexed="8"/>
      <name val="Calibri"/>
      <family val="2"/>
    </font>
    <font>
      <b/>
      <sz val="10"/>
      <color theme="0"/>
      <name val="Calibri"/>
      <family val="2"/>
    </font>
    <font>
      <sz val="9"/>
      <color rgb="FFFF0000"/>
      <name val="Calibri"/>
      <family val="2"/>
      <scheme val="minor"/>
    </font>
    <font>
      <b/>
      <sz val="11"/>
      <color theme="0"/>
      <name val="Calibri"/>
      <family val="2"/>
    </font>
    <font>
      <sz val="8"/>
      <color rgb="FFFF0000"/>
      <name val="Calibri"/>
      <family val="2"/>
      <scheme val="minor"/>
    </font>
    <font>
      <b/>
      <sz val="10"/>
      <color rgb="FFFFFFFF"/>
      <name val="Calibri"/>
      <family val="2"/>
    </font>
    <font>
      <sz val="10"/>
      <color theme="1"/>
      <name val="Calibri"/>
      <family val="2"/>
    </font>
    <font>
      <i/>
      <sz val="8"/>
      <color rgb="FFFF0000"/>
      <name val="Calibri"/>
      <family val="2"/>
    </font>
    <font>
      <b/>
      <sz val="8"/>
      <color theme="0"/>
      <name val="Calibri"/>
      <family val="2"/>
      <scheme val="minor"/>
    </font>
    <font>
      <i/>
      <sz val="10"/>
      <color theme="1"/>
      <name val="Calibri"/>
      <family val="2"/>
      <scheme val="minor"/>
    </font>
    <font>
      <sz val="10"/>
      <color theme="0"/>
      <name val="Calibri"/>
      <family val="2"/>
      <scheme val="minor"/>
    </font>
    <font>
      <b/>
      <i/>
      <sz val="11"/>
      <color theme="1"/>
      <name val="Calibri"/>
      <family val="2"/>
      <scheme val="minor"/>
    </font>
    <font>
      <b/>
      <sz val="9"/>
      <color indexed="81"/>
      <name val="Tahoma"/>
      <family val="2"/>
    </font>
    <font>
      <sz val="9"/>
      <color indexed="81"/>
      <name val="Tahoma"/>
      <family val="2"/>
    </font>
    <font>
      <b/>
      <u/>
      <sz val="11"/>
      <color indexed="8"/>
      <name val="Calibri"/>
      <family val="2"/>
    </font>
    <font>
      <b/>
      <sz val="11"/>
      <color indexed="8"/>
      <name val="Calibri"/>
      <family val="2"/>
    </font>
    <font>
      <sz val="10"/>
      <color rgb="FFFF0000"/>
      <name val="Calibri"/>
      <family val="2"/>
    </font>
    <font>
      <sz val="10"/>
      <color indexed="8"/>
      <name val="Calibri"/>
      <family val="2"/>
    </font>
    <font>
      <sz val="11"/>
      <color rgb="FFFFFFFF"/>
      <name val="Calibri"/>
      <family val="2"/>
    </font>
    <font>
      <sz val="10"/>
      <name val="Calibri"/>
      <family val="2"/>
    </font>
    <font>
      <sz val="11"/>
      <color theme="3" tint="-0.24994659260841701"/>
      <name val="Calibri"/>
      <family val="2"/>
      <scheme val="minor"/>
    </font>
    <font>
      <b/>
      <i/>
      <sz val="11"/>
      <color theme="3" tint="-0.24994659260841701"/>
      <name val="Calibri"/>
      <family val="2"/>
      <scheme val="minor"/>
    </font>
    <font>
      <sz val="8.5"/>
      <color theme="1"/>
      <name val="Calibri"/>
      <family val="2"/>
      <scheme val="minor"/>
    </font>
    <font>
      <sz val="9.5"/>
      <color theme="1"/>
      <name val="Calibri"/>
      <family val="2"/>
      <scheme val="minor"/>
    </font>
    <font>
      <sz val="9.5"/>
      <color theme="1"/>
      <name val="Calibri"/>
      <family val="2"/>
    </font>
    <font>
      <sz val="8.8000000000000007"/>
      <color theme="1"/>
      <name val="Calibri"/>
      <family val="2"/>
      <scheme val="minor"/>
    </font>
    <font>
      <b/>
      <sz val="22"/>
      <color rgb="FF0000FF"/>
      <name val="Calibri"/>
      <family val="2"/>
      <scheme val="minor"/>
    </font>
    <font>
      <b/>
      <sz val="12"/>
      <color rgb="FFFAAA96"/>
      <name val="Calibri"/>
      <family val="2"/>
      <scheme val="minor"/>
    </font>
    <font>
      <sz val="12"/>
      <name val="Calibri"/>
      <family val="2"/>
      <scheme val="minor"/>
    </font>
    <font>
      <sz val="12"/>
      <color rgb="FFFF0000"/>
      <name val="Calibri"/>
      <family val="2"/>
      <scheme val="minor"/>
    </font>
    <font>
      <b/>
      <sz val="20"/>
      <color theme="9" tint="-0.24994659260841701"/>
      <name val="Calibri"/>
      <family val="2"/>
      <scheme val="minor"/>
    </font>
    <font>
      <b/>
      <sz val="20"/>
      <color theme="0"/>
      <name val="Calibri"/>
      <family val="2"/>
      <scheme val="minor"/>
    </font>
    <font>
      <b/>
      <sz val="24"/>
      <color theme="0"/>
      <name val="Calibri"/>
      <family val="2"/>
      <scheme val="minor"/>
    </font>
    <font>
      <b/>
      <sz val="15"/>
      <color theme="1"/>
      <name val="Calibri"/>
      <family val="2"/>
      <scheme val="minor"/>
    </font>
    <font>
      <i/>
      <sz val="16"/>
      <color theme="1"/>
      <name val="Calibri"/>
      <family val="2"/>
      <scheme val="minor"/>
    </font>
    <font>
      <vertAlign val="superscript"/>
      <sz val="12"/>
      <color theme="1"/>
      <name val="Calibri"/>
      <family val="2"/>
      <scheme val="minor"/>
    </font>
    <font>
      <b/>
      <vertAlign val="superscript"/>
      <sz val="12"/>
      <color theme="1"/>
      <name val="Calibri"/>
      <family val="2"/>
      <scheme val="minor"/>
    </font>
    <font>
      <sz val="18"/>
      <color theme="1"/>
      <name val="Calibri"/>
      <family val="2"/>
      <scheme val="minor"/>
    </font>
    <font>
      <vertAlign val="superscript"/>
      <sz val="11"/>
      <color theme="1"/>
      <name val="Calibri"/>
      <family val="2"/>
      <scheme val="minor"/>
    </font>
    <font>
      <b/>
      <sz val="26"/>
      <name val="Calibri"/>
      <family val="2"/>
      <scheme val="minor"/>
    </font>
    <font>
      <sz val="26"/>
      <color theme="1"/>
      <name val="Calibri"/>
      <family val="2"/>
      <scheme val="minor"/>
    </font>
    <font>
      <b/>
      <sz val="26"/>
      <color theme="1"/>
      <name val="Calibri"/>
      <family val="2"/>
      <scheme val="minor"/>
    </font>
    <font>
      <b/>
      <sz val="26"/>
      <color theme="8" tint="-0.24994659260841701"/>
      <name val="Calibri"/>
      <family val="2"/>
      <scheme val="minor"/>
    </font>
    <font>
      <u/>
      <sz val="11"/>
      <color rgb="FFFF0000"/>
      <name val="Calibri"/>
      <family val="2"/>
      <scheme val="minor"/>
    </font>
  </fonts>
  <fills count="34">
    <fill>
      <patternFill patternType="none"/>
    </fill>
    <fill>
      <patternFill patternType="gray125"/>
    </fill>
    <fill>
      <patternFill patternType="solid">
        <fgColor rgb="FF0000FF"/>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0000CC"/>
        <bgColor indexed="64"/>
      </patternFill>
    </fill>
    <fill>
      <patternFill patternType="solid">
        <fgColor theme="0" tint="-0.14999847407452621"/>
        <bgColor indexed="64"/>
      </patternFill>
    </fill>
    <fill>
      <patternFill patternType="solid">
        <fgColor rgb="FFE6FFCD"/>
        <bgColor indexed="64"/>
      </patternFill>
    </fill>
    <fill>
      <patternFill patternType="solid">
        <fgColor theme="1"/>
        <bgColor indexed="64"/>
      </patternFill>
    </fill>
    <fill>
      <patternFill patternType="solid">
        <fgColor rgb="FFFF0000"/>
        <bgColor indexed="64"/>
      </patternFill>
    </fill>
    <fill>
      <patternFill patternType="solid">
        <fgColor rgb="FF008000"/>
        <bgColor indexed="64"/>
      </patternFill>
    </fill>
    <fill>
      <patternFill patternType="solid">
        <fgColor theme="0"/>
        <bgColor indexed="64"/>
      </patternFill>
    </fill>
    <fill>
      <patternFill patternType="solid">
        <fgColor rgb="FFE6FFCD"/>
        <bgColor rgb="FF000000"/>
      </patternFill>
    </fill>
    <fill>
      <patternFill patternType="solid">
        <fgColor rgb="FF0000CC"/>
        <bgColor theme="0"/>
      </patternFill>
    </fill>
    <fill>
      <patternFill patternType="solid">
        <fgColor rgb="FF800080"/>
        <bgColor indexed="64"/>
      </patternFill>
    </fill>
    <fill>
      <patternFill patternType="solid">
        <fgColor rgb="FFE6FFCD"/>
        <bgColor rgb="FF85E766"/>
      </patternFill>
    </fill>
    <fill>
      <patternFill patternType="solid">
        <fgColor rgb="FF663300"/>
        <bgColor indexed="64"/>
      </patternFill>
    </fill>
    <fill>
      <patternFill patternType="solid">
        <fgColor theme="1"/>
        <bgColor theme="0"/>
      </patternFill>
    </fill>
    <fill>
      <patternFill patternType="solid">
        <fgColor theme="7" tint="0.39997558519241921"/>
        <bgColor indexed="64"/>
      </patternFill>
    </fill>
    <fill>
      <patternFill patternType="solid">
        <fgColor theme="0" tint="-0.499984740745262"/>
        <bgColor indexed="64"/>
      </patternFill>
    </fill>
    <fill>
      <patternFill patternType="solid">
        <fgColor rgb="FFB1A0C7"/>
        <bgColor indexed="64"/>
      </patternFill>
    </fill>
    <fill>
      <patternFill patternType="solid">
        <fgColor theme="7" tint="0.3999450666829432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2"/>
        <bgColor indexed="64"/>
      </patternFill>
    </fill>
    <fill>
      <patternFill patternType="solid">
        <fgColor rgb="FF0000FF"/>
        <bgColor theme="0"/>
      </patternFill>
    </fill>
    <fill>
      <patternFill patternType="solid">
        <fgColor rgb="FF0070C0"/>
        <bgColor indexed="64"/>
      </patternFill>
    </fill>
    <fill>
      <patternFill patternType="solid">
        <fgColor theme="4" tint="-0.2499465926084170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DCFFCD"/>
        <bgColor indexed="64"/>
      </patternFill>
    </fill>
    <fill>
      <patternFill patternType="solid">
        <fgColor theme="8" tint="0.79998168889431442"/>
        <bgColor indexed="64"/>
      </patternFill>
    </fill>
  </fills>
  <borders count="15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style="hair">
        <color auto="1"/>
      </bottom>
      <diagonal/>
    </border>
    <border>
      <left/>
      <right style="hair">
        <color auto="1"/>
      </right>
      <top/>
      <bottom/>
      <diagonal/>
    </border>
    <border>
      <left style="hair">
        <color auto="1"/>
      </left>
      <right/>
      <top style="hair">
        <color auto="1"/>
      </top>
      <bottom style="hair">
        <color auto="1"/>
      </bottom>
      <diagonal/>
    </border>
    <border>
      <left/>
      <right style="hair">
        <color auto="1"/>
      </right>
      <top/>
      <bottom style="thin">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style="thin">
        <color auto="1"/>
      </left>
      <right style="thin">
        <color auto="1"/>
      </right>
      <top style="thin">
        <color auto="1"/>
      </top>
      <bottom style="hair">
        <color auto="1"/>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thick">
        <color auto="1"/>
      </right>
      <top style="thin">
        <color auto="1"/>
      </top>
      <bottom/>
      <diagonal/>
    </border>
    <border>
      <left/>
      <right/>
      <top style="thin">
        <color auto="1"/>
      </top>
      <bottom style="medium">
        <color auto="1"/>
      </bottom>
      <diagonal/>
    </border>
    <border>
      <left style="medium">
        <color auto="1"/>
      </left>
      <right style="hair">
        <color auto="1"/>
      </right>
      <top style="thin">
        <color auto="1"/>
      </top>
      <bottom/>
      <diagonal/>
    </border>
    <border>
      <left/>
      <right style="thick">
        <color auto="1"/>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ck">
        <color auto="1"/>
      </top>
      <bottom style="medium">
        <color auto="1"/>
      </bottom>
      <diagonal/>
    </border>
    <border>
      <left style="thick">
        <color auto="1"/>
      </left>
      <right/>
      <top style="medium">
        <color auto="1"/>
      </top>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style="thin">
        <color auto="1"/>
      </bottom>
      <diagonal/>
    </border>
    <border>
      <left style="thick">
        <color auto="1"/>
      </left>
      <right/>
      <top/>
      <bottom/>
      <diagonal/>
    </border>
    <border>
      <left/>
      <right style="thick">
        <color auto="1"/>
      </right>
      <top style="thin">
        <color auto="1"/>
      </top>
      <bottom style="thin">
        <color auto="1"/>
      </bottom>
      <diagonal/>
    </border>
    <border>
      <left style="thick">
        <color auto="1"/>
      </left>
      <right/>
      <top/>
      <bottom style="thin">
        <color auto="1"/>
      </bottom>
      <diagonal/>
    </border>
    <border>
      <left style="thick">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double">
        <color auto="1"/>
      </left>
      <right/>
      <top style="medium">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thick">
        <color auto="1"/>
      </left>
      <right/>
      <top style="thin">
        <color auto="1"/>
      </top>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ck">
        <color auto="1"/>
      </left>
      <right/>
      <top style="medium">
        <color auto="1"/>
      </top>
      <bottom style="thin">
        <color auto="1"/>
      </bottom>
      <diagonal/>
    </border>
    <border>
      <left/>
      <right style="thin">
        <color auto="1"/>
      </right>
      <top style="medium">
        <color auto="1"/>
      </top>
      <bottom style="thin">
        <color auto="1"/>
      </bottom>
      <diagonal/>
    </border>
    <border>
      <left/>
      <right style="thick">
        <color auto="1"/>
      </right>
      <top style="medium">
        <color auto="1"/>
      </top>
      <bottom/>
      <diagonal/>
    </border>
    <border>
      <left/>
      <right style="thick">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auto="1"/>
      </left>
      <right style="hair">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ck">
        <color auto="1"/>
      </top>
      <bottom style="medium">
        <color auto="1"/>
      </bottom>
      <diagonal/>
    </border>
    <border>
      <left/>
      <right style="medium">
        <color auto="1"/>
      </right>
      <top style="thick">
        <color auto="1"/>
      </top>
      <bottom style="medium">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top style="thick">
        <color auto="1"/>
      </top>
      <bottom style="thin">
        <color auto="1"/>
      </bottom>
      <diagonal/>
    </border>
    <border>
      <left/>
      <right/>
      <top style="thick">
        <color auto="1"/>
      </top>
      <bottom style="thin">
        <color auto="1"/>
      </bottom>
      <diagonal/>
    </border>
    <border>
      <left/>
      <right/>
      <top style="thick">
        <color auto="1"/>
      </top>
      <bottom/>
      <diagonal/>
    </border>
    <border>
      <left style="hair">
        <color auto="1"/>
      </left>
      <right/>
      <top/>
      <bottom style="hair">
        <color auto="1"/>
      </bottom>
      <diagonal/>
    </border>
    <border>
      <left style="thin">
        <color auto="1"/>
      </left>
      <right style="thin">
        <color auto="1"/>
      </right>
      <top style="thick">
        <color auto="1"/>
      </top>
      <bottom style="thin">
        <color auto="1"/>
      </bottom>
      <diagonal/>
    </border>
    <border>
      <left/>
      <right style="thin">
        <color auto="1"/>
      </right>
      <top style="thick">
        <color auto="1"/>
      </top>
      <bottom style="thin">
        <color auto="1"/>
      </bottom>
      <diagonal/>
    </border>
    <border>
      <left/>
      <right/>
      <top style="thick">
        <color auto="1"/>
      </top>
      <bottom style="thick">
        <color auto="1"/>
      </bottom>
      <diagonal/>
    </border>
    <border>
      <left style="thick">
        <color auto="1"/>
      </left>
      <right style="thick">
        <color auto="1"/>
      </right>
      <top style="thick">
        <color auto="1"/>
      </top>
      <bottom style="thick">
        <color auto="1"/>
      </bottom>
      <diagonal/>
    </border>
    <border>
      <left style="thin">
        <color auto="1"/>
      </left>
      <right style="hair">
        <color auto="1"/>
      </right>
      <top/>
      <bottom/>
      <diagonal/>
    </border>
    <border>
      <left style="thin">
        <color theme="0"/>
      </left>
      <right/>
      <top style="thin">
        <color auto="1"/>
      </top>
      <bottom/>
      <diagonal/>
    </border>
    <border>
      <left style="hair">
        <color auto="1"/>
      </left>
      <right/>
      <top/>
      <bottom/>
      <diagonal/>
    </border>
    <border>
      <left style="thick">
        <color auto="1"/>
      </left>
      <right/>
      <top style="thick">
        <color auto="1"/>
      </top>
      <bottom style="thick">
        <color auto="1"/>
      </bottom>
      <diagonal/>
    </border>
  </borders>
  <cellStyleXfs count="3">
    <xf numFmtId="0" fontId="0" fillId="0" borderId="0"/>
    <xf numFmtId="0" fontId="33" fillId="0" borderId="0" applyNumberFormat="0" applyFill="0" applyBorder="0" applyAlignment="0" applyProtection="0"/>
    <xf numFmtId="0" fontId="70" fillId="0" borderId="0"/>
  </cellStyleXfs>
  <cellXfs count="2234">
    <xf numFmtId="0" fontId="0" fillId="0" borderId="0" xfId="0"/>
    <xf numFmtId="0" fontId="0" fillId="0" borderId="1" xfId="0" applyBorder="1" applyProtection="1"/>
    <xf numFmtId="0" fontId="0" fillId="0" borderId="2" xfId="0" applyBorder="1" applyProtection="1"/>
    <xf numFmtId="0" fontId="16" fillId="0" borderId="0" xfId="0" applyFont="1" applyProtection="1"/>
    <xf numFmtId="0" fontId="0" fillId="0" borderId="0" xfId="0" applyFont="1" applyProtection="1"/>
    <xf numFmtId="0" fontId="0" fillId="0" borderId="0" xfId="0" applyProtection="1"/>
    <xf numFmtId="0" fontId="0" fillId="0" borderId="4" xfId="0" applyBorder="1" applyProtection="1"/>
    <xf numFmtId="0" fontId="0" fillId="0" borderId="0" xfId="0" applyBorder="1" applyProtection="1"/>
    <xf numFmtId="0" fontId="17" fillId="0" borderId="0" xfId="0" applyFont="1" applyProtection="1"/>
    <xf numFmtId="0" fontId="18" fillId="0" borderId="0" xfId="0" applyFont="1" applyFill="1" applyBorder="1" applyAlignment="1" applyProtection="1">
      <alignment vertical="center" wrapText="1"/>
    </xf>
    <xf numFmtId="0" fontId="19" fillId="2" borderId="9" xfId="0" applyNumberFormat="1" applyFont="1" applyFill="1" applyBorder="1" applyAlignment="1" applyProtection="1"/>
    <xf numFmtId="0" fontId="20" fillId="2" borderId="10" xfId="0" applyNumberFormat="1" applyFont="1" applyFill="1" applyBorder="1" applyAlignment="1" applyProtection="1"/>
    <xf numFmtId="0" fontId="21" fillId="0" borderId="0" xfId="0" applyFont="1" applyProtection="1"/>
    <xf numFmtId="0" fontId="21" fillId="0" borderId="0" xfId="0" applyFont="1" applyAlignment="1" applyProtection="1">
      <alignment horizontal="left" vertical="top"/>
    </xf>
    <xf numFmtId="0" fontId="21" fillId="0" borderId="0" xfId="0" applyFont="1" applyAlignment="1" applyProtection="1">
      <alignment vertical="center"/>
    </xf>
    <xf numFmtId="0" fontId="21" fillId="0" borderId="0" xfId="0" applyFont="1" applyAlignment="1" applyProtection="1">
      <alignment vertical="center" wrapText="1"/>
    </xf>
    <xf numFmtId="0" fontId="21" fillId="0" borderId="26" xfId="0" applyNumberFormat="1" applyFont="1" applyBorder="1" applyAlignment="1" applyProtection="1">
      <alignment vertical="top" wrapText="1"/>
    </xf>
    <xf numFmtId="0" fontId="24" fillId="0" borderId="28" xfId="0" applyNumberFormat="1" applyFont="1" applyBorder="1" applyAlignment="1" applyProtection="1">
      <alignment horizontal="center" vertical="top" textRotation="90" wrapText="1"/>
    </xf>
    <xf numFmtId="0" fontId="21" fillId="0" borderId="29" xfId="0" applyNumberFormat="1" applyFont="1" applyBorder="1" applyAlignment="1" applyProtection="1">
      <alignment vertical="top" wrapText="1"/>
    </xf>
    <xf numFmtId="0" fontId="24" fillId="0" borderId="31" xfId="0" applyNumberFormat="1" applyFont="1" applyBorder="1" applyAlignment="1" applyProtection="1">
      <alignment horizontal="center" vertical="top" textRotation="90" wrapText="1"/>
    </xf>
    <xf numFmtId="0" fontId="21" fillId="0" borderId="32" xfId="0" applyNumberFormat="1" applyFont="1" applyBorder="1" applyAlignment="1" applyProtection="1">
      <alignment vertical="top" wrapText="1"/>
    </xf>
    <xf numFmtId="0" fontId="24" fillId="0" borderId="34" xfId="0" applyNumberFormat="1" applyFont="1" applyBorder="1" applyAlignment="1" applyProtection="1">
      <alignment horizontal="center" vertical="top" textRotation="90" wrapText="1"/>
    </xf>
    <xf numFmtId="0" fontId="21" fillId="0" borderId="13" xfId="0" applyNumberFormat="1" applyFont="1" applyBorder="1" applyAlignment="1" applyProtection="1">
      <alignment horizontal="center" vertical="center"/>
    </xf>
    <xf numFmtId="0" fontId="21" fillId="0" borderId="16" xfId="0" applyNumberFormat="1" applyFont="1" applyBorder="1" applyAlignment="1" applyProtection="1">
      <alignment horizontal="center" vertical="center"/>
    </xf>
    <xf numFmtId="0" fontId="21" fillId="0" borderId="19" xfId="0" applyNumberFormat="1" applyFont="1" applyBorder="1" applyAlignment="1" applyProtection="1">
      <alignment horizontal="center" vertical="center"/>
    </xf>
    <xf numFmtId="0" fontId="0" fillId="0" borderId="0" xfId="0" applyAlignment="1" applyProtection="1">
      <alignment vertical="center"/>
    </xf>
    <xf numFmtId="0" fontId="13" fillId="7" borderId="38" xfId="0" applyFont="1" applyFill="1" applyBorder="1" applyAlignment="1"/>
    <xf numFmtId="0" fontId="0" fillId="0" borderId="39" xfId="0" applyBorder="1" applyAlignment="1">
      <alignment horizontal="left"/>
    </xf>
    <xf numFmtId="0" fontId="0" fillId="0" borderId="1" xfId="0" applyBorder="1" applyAlignment="1">
      <alignment horizontal="left"/>
    </xf>
    <xf numFmtId="0" fontId="0" fillId="0" borderId="40" xfId="0" applyBorder="1" applyAlignment="1">
      <alignment horizontal="left"/>
    </xf>
    <xf numFmtId="0" fontId="0" fillId="0" borderId="41" xfId="0" applyBorder="1" applyAlignment="1">
      <alignment horizontal="left"/>
    </xf>
    <xf numFmtId="0" fontId="0" fillId="0" borderId="4" xfId="0" applyBorder="1" applyAlignment="1">
      <alignment horizontal="left"/>
    </xf>
    <xf numFmtId="0" fontId="26" fillId="0" borderId="0" xfId="0" applyFont="1"/>
    <xf numFmtId="0" fontId="0" fillId="0" borderId="23" xfId="0" applyBorder="1" applyAlignment="1">
      <alignment horizontal="left"/>
    </xf>
    <xf numFmtId="0" fontId="0" fillId="0" borderId="0" xfId="0" applyAlignment="1">
      <alignment horizontal="left"/>
    </xf>
    <xf numFmtId="0" fontId="0" fillId="0" borderId="0" xfId="0" applyBorder="1" applyAlignment="1">
      <alignment horizontal="left"/>
    </xf>
    <xf numFmtId="0" fontId="0" fillId="0" borderId="39" xfId="0" applyBorder="1"/>
    <xf numFmtId="0" fontId="0" fillId="0" borderId="40" xfId="0" applyFill="1" applyBorder="1" applyAlignment="1">
      <alignment horizontal="left"/>
    </xf>
    <xf numFmtId="0" fontId="13" fillId="7" borderId="20" xfId="0" applyFont="1" applyFill="1" applyBorder="1" applyAlignment="1"/>
    <xf numFmtId="0" fontId="0" fillId="0" borderId="41" xfId="0" applyBorder="1"/>
    <xf numFmtId="0" fontId="0" fillId="0" borderId="41" xfId="0" applyFill="1" applyBorder="1"/>
    <xf numFmtId="0" fontId="0" fillId="0" borderId="40" xfId="0" applyFill="1" applyBorder="1"/>
    <xf numFmtId="0" fontId="0" fillId="0" borderId="1" xfId="0" applyBorder="1"/>
    <xf numFmtId="0" fontId="0" fillId="0" borderId="4" xfId="0" applyBorder="1"/>
    <xf numFmtId="37" fontId="0" fillId="0" borderId="41" xfId="0" applyNumberFormat="1" applyBorder="1" applyAlignment="1" applyProtection="1">
      <alignment horizontal="left" vertical="center"/>
    </xf>
    <xf numFmtId="0" fontId="0" fillId="0" borderId="40" xfId="0" applyBorder="1"/>
    <xf numFmtId="0" fontId="0" fillId="0" borderId="23" xfId="0" applyFill="1" applyBorder="1"/>
    <xf numFmtId="0" fontId="11" fillId="9" borderId="51" xfId="0" applyNumberFormat="1" applyFont="1" applyFill="1" applyBorder="1" applyAlignment="1" applyProtection="1">
      <alignment horizontal="center" shrinkToFit="1"/>
    </xf>
    <xf numFmtId="0" fontId="0" fillId="0" borderId="0" xfId="0" applyNumberFormat="1" applyFont="1" applyBorder="1" applyAlignment="1" applyProtection="1">
      <alignment vertical="center"/>
    </xf>
    <xf numFmtId="0" fontId="13" fillId="4" borderId="38" xfId="0" applyNumberFormat="1" applyFont="1" applyFill="1" applyBorder="1" applyAlignment="1" applyProtection="1">
      <alignment horizontal="center"/>
    </xf>
    <xf numFmtId="0" fontId="11" fillId="11" borderId="0" xfId="0" applyNumberFormat="1" applyFont="1" applyFill="1" applyBorder="1" applyAlignment="1" applyProtection="1"/>
    <xf numFmtId="0" fontId="11" fillId="11" borderId="3" xfId="0" applyNumberFormat="1" applyFont="1" applyFill="1" applyBorder="1" applyAlignment="1" applyProtection="1"/>
    <xf numFmtId="0" fontId="11" fillId="11" borderId="5" xfId="0" applyNumberFormat="1" applyFont="1" applyFill="1" applyBorder="1" applyAlignment="1" applyProtection="1"/>
    <xf numFmtId="0" fontId="13" fillId="0" borderId="41" xfId="0" applyFont="1" applyFill="1" applyBorder="1" applyAlignment="1" applyProtection="1">
      <alignment horizontal="center" vertical="center" wrapText="1"/>
    </xf>
    <xf numFmtId="0" fontId="11" fillId="11" borderId="20" xfId="0" applyNumberFormat="1" applyFont="1" applyFill="1" applyBorder="1" applyAlignment="1" applyProtection="1">
      <alignment horizontal="center" vertical="top"/>
    </xf>
    <xf numFmtId="0" fontId="11" fillId="11" borderId="22" xfId="0" applyNumberFormat="1" applyFont="1" applyFill="1" applyBorder="1" applyAlignment="1" applyProtection="1"/>
    <xf numFmtId="0" fontId="13" fillId="0" borderId="38" xfId="0" applyNumberFormat="1" applyFont="1" applyBorder="1" applyAlignment="1" applyProtection="1">
      <alignment horizontal="center" vertical="center"/>
    </xf>
    <xf numFmtId="38" fontId="13" fillId="8" borderId="38" xfId="0" applyNumberFormat="1" applyFont="1" applyFill="1" applyBorder="1" applyAlignment="1" applyProtection="1">
      <alignment horizontal="center" vertical="center" wrapText="1"/>
      <protection locked="0"/>
    </xf>
    <xf numFmtId="0" fontId="17" fillId="0" borderId="0" xfId="0" applyNumberFormat="1" applyFont="1" applyBorder="1" applyAlignment="1" applyProtection="1">
      <alignment vertical="center"/>
    </xf>
    <xf numFmtId="0" fontId="13" fillId="0" borderId="55" xfId="0" applyNumberFormat="1" applyFont="1" applyBorder="1" applyAlignment="1" applyProtection="1">
      <alignment horizontal="center" vertical="center" wrapText="1"/>
    </xf>
    <xf numFmtId="0" fontId="13" fillId="8" borderId="55" xfId="0" applyNumberFormat="1" applyFont="1" applyFill="1" applyBorder="1" applyAlignment="1" applyProtection="1">
      <alignment horizontal="center" vertical="center" wrapText="1"/>
      <protection locked="0"/>
    </xf>
    <xf numFmtId="0" fontId="28" fillId="0" borderId="0" xfId="0" applyNumberFormat="1" applyFont="1" applyBorder="1" applyAlignment="1" applyProtection="1">
      <alignment vertical="center"/>
    </xf>
    <xf numFmtId="0" fontId="13" fillId="8" borderId="38" xfId="0" applyNumberFormat="1" applyFont="1" applyFill="1" applyBorder="1" applyAlignment="1" applyProtection="1">
      <alignment horizontal="center" vertical="center"/>
      <protection locked="0"/>
    </xf>
    <xf numFmtId="0" fontId="0" fillId="0" borderId="38" xfId="0" applyNumberFormat="1" applyFont="1" applyBorder="1" applyAlignment="1" applyProtection="1">
      <alignment horizontal="center" vertical="center" wrapText="1"/>
    </xf>
    <xf numFmtId="0" fontId="49" fillId="11" borderId="20" xfId="0" applyNumberFormat="1" applyFont="1" applyFill="1" applyBorder="1" applyAlignment="1" applyProtection="1">
      <alignment horizontal="center" vertical="top"/>
    </xf>
    <xf numFmtId="0" fontId="49" fillId="11" borderId="22" xfId="0" applyNumberFormat="1" applyFont="1" applyFill="1" applyBorder="1" applyAlignment="1" applyProtection="1"/>
    <xf numFmtId="0" fontId="49" fillId="11" borderId="3" xfId="0" applyNumberFormat="1" applyFont="1" applyFill="1" applyBorder="1" applyAlignment="1" applyProtection="1">
      <alignment vertical="top"/>
    </xf>
    <xf numFmtId="0" fontId="13" fillId="0" borderId="63" xfId="0" applyNumberFormat="1" applyFont="1" applyFill="1" applyBorder="1" applyAlignment="1" applyProtection="1">
      <alignment horizontal="center" vertical="center" wrapText="1"/>
    </xf>
    <xf numFmtId="0" fontId="49" fillId="11" borderId="5" xfId="0" applyNumberFormat="1" applyFont="1" applyFill="1" applyBorder="1" applyAlignment="1" applyProtection="1">
      <alignment vertical="top"/>
    </xf>
    <xf numFmtId="0" fontId="11" fillId="11" borderId="22" xfId="0" applyNumberFormat="1" applyFont="1" applyFill="1" applyBorder="1" applyProtection="1"/>
    <xf numFmtId="0" fontId="13" fillId="8" borderId="20" xfId="0" applyNumberFormat="1" applyFont="1" applyFill="1" applyBorder="1" applyAlignment="1" applyProtection="1">
      <alignment horizontal="center" vertical="center"/>
      <protection locked="0"/>
    </xf>
    <xf numFmtId="0" fontId="11" fillId="11" borderId="3" xfId="0" applyNumberFormat="1" applyFont="1" applyFill="1" applyBorder="1" applyProtection="1"/>
    <xf numFmtId="0" fontId="11" fillId="11" borderId="5" xfId="0" applyNumberFormat="1" applyFont="1" applyFill="1" applyBorder="1" applyProtection="1"/>
    <xf numFmtId="0" fontId="13" fillId="4" borderId="38" xfId="0" applyNumberFormat="1" applyFont="1" applyFill="1" applyBorder="1" applyAlignment="1" applyProtection="1">
      <alignment horizontal="left" vertical="top" wrapText="1" indent="2"/>
    </xf>
    <xf numFmtId="0" fontId="0" fillId="0" borderId="38" xfId="0" applyNumberFormat="1" applyBorder="1" applyAlignment="1" applyProtection="1">
      <alignment horizontal="center" vertical="center" wrapText="1"/>
    </xf>
    <xf numFmtId="0" fontId="0" fillId="0" borderId="0" xfId="0" applyFont="1" applyBorder="1" applyAlignment="1" applyProtection="1">
      <alignment wrapText="1"/>
    </xf>
    <xf numFmtId="0" fontId="11" fillId="6" borderId="23" xfId="0" applyFont="1" applyFill="1" applyBorder="1" applyAlignment="1" applyProtection="1">
      <alignment horizontal="center" vertical="top" wrapText="1"/>
    </xf>
    <xf numFmtId="0" fontId="11" fillId="6" borderId="25" xfId="0" applyNumberFormat="1" applyFont="1" applyFill="1" applyBorder="1" applyAlignment="1" applyProtection="1"/>
    <xf numFmtId="0" fontId="13" fillId="0" borderId="40" xfId="0" applyNumberFormat="1" applyFont="1" applyFill="1" applyBorder="1" applyAlignment="1" applyProtection="1">
      <alignment horizontal="center" vertical="center"/>
    </xf>
    <xf numFmtId="0" fontId="11" fillId="6" borderId="3" xfId="0" applyNumberFormat="1" applyFont="1" applyFill="1" applyBorder="1" applyAlignment="1" applyProtection="1"/>
    <xf numFmtId="0" fontId="39" fillId="0" borderId="0" xfId="0" applyFont="1" applyAlignment="1" applyProtection="1">
      <alignment horizontal="center" wrapText="1"/>
    </xf>
    <xf numFmtId="0" fontId="11" fillId="6" borderId="5" xfId="0" applyNumberFormat="1" applyFont="1" applyFill="1" applyBorder="1" applyAlignment="1" applyProtection="1"/>
    <xf numFmtId="0" fontId="11" fillId="6" borderId="3" xfId="0" applyFont="1" applyFill="1" applyBorder="1" applyProtection="1"/>
    <xf numFmtId="0" fontId="13" fillId="0" borderId="63" xfId="0" applyNumberFormat="1" applyFont="1" applyFill="1" applyBorder="1" applyAlignment="1" applyProtection="1">
      <alignment horizontal="center" vertical="center"/>
    </xf>
    <xf numFmtId="0" fontId="11" fillId="6" borderId="5" xfId="0" applyFont="1" applyFill="1" applyBorder="1" applyAlignment="1" applyProtection="1">
      <alignment wrapText="1"/>
    </xf>
    <xf numFmtId="0" fontId="11" fillId="6" borderId="25" xfId="0" applyFont="1" applyFill="1" applyBorder="1" applyAlignment="1" applyProtection="1">
      <alignment wrapText="1"/>
    </xf>
    <xf numFmtId="0" fontId="13" fillId="8" borderId="57" xfId="0" applyNumberFormat="1" applyFont="1" applyFill="1" applyBorder="1" applyAlignment="1" applyProtection="1">
      <alignment horizontal="center" vertical="center" wrapText="1"/>
      <protection locked="0"/>
    </xf>
    <xf numFmtId="0" fontId="11" fillId="6" borderId="3" xfId="0" applyFont="1" applyFill="1" applyBorder="1" applyAlignment="1" applyProtection="1">
      <alignment wrapText="1"/>
    </xf>
    <xf numFmtId="0" fontId="13" fillId="0" borderId="63" xfId="0" applyNumberFormat="1" applyFont="1" applyBorder="1" applyAlignment="1" applyProtection="1">
      <alignment horizontal="center" vertical="center" wrapText="1"/>
    </xf>
    <xf numFmtId="0" fontId="13" fillId="0" borderId="55" xfId="0" applyNumberFormat="1" applyFont="1" applyBorder="1" applyAlignment="1" applyProtection="1">
      <alignment horizontal="center" vertical="center"/>
    </xf>
    <xf numFmtId="0" fontId="11" fillId="6" borderId="5" xfId="0" applyFont="1" applyFill="1" applyBorder="1" applyProtection="1"/>
    <xf numFmtId="16" fontId="13" fillId="0" borderId="55" xfId="0" applyNumberFormat="1" applyFont="1" applyBorder="1" applyAlignment="1" applyProtection="1">
      <alignment horizontal="center" vertical="center"/>
    </xf>
    <xf numFmtId="0" fontId="13" fillId="8" borderId="55" xfId="0" applyNumberFormat="1" applyFont="1" applyFill="1" applyBorder="1" applyAlignment="1" applyProtection="1">
      <alignment horizontal="center" vertical="center"/>
      <protection locked="0"/>
    </xf>
    <xf numFmtId="0" fontId="11" fillId="6" borderId="25" xfId="0" applyFont="1" applyFill="1" applyBorder="1" applyProtection="1"/>
    <xf numFmtId="0" fontId="13" fillId="0" borderId="57" xfId="0" applyNumberFormat="1" applyFont="1" applyBorder="1" applyAlignment="1" applyProtection="1">
      <alignment horizontal="center" vertical="center"/>
    </xf>
    <xf numFmtId="0" fontId="13" fillId="8" borderId="57" xfId="0" applyNumberFormat="1" applyFont="1" applyFill="1" applyBorder="1" applyAlignment="1" applyProtection="1">
      <alignment horizontal="center" vertical="center"/>
      <protection locked="0"/>
    </xf>
    <xf numFmtId="0" fontId="13" fillId="0" borderId="63" xfId="0" applyFont="1" applyBorder="1" applyAlignment="1" applyProtection="1">
      <alignment horizontal="center" vertical="center" wrapText="1"/>
    </xf>
    <xf numFmtId="0" fontId="13" fillId="0" borderId="63" xfId="0" applyFont="1" applyFill="1" applyBorder="1" applyAlignment="1" applyProtection="1">
      <alignment horizontal="center" vertical="center" wrapText="1"/>
    </xf>
    <xf numFmtId="0" fontId="13" fillId="0" borderId="55" xfId="0" applyFont="1" applyBorder="1" applyAlignment="1" applyProtection="1">
      <alignment horizontal="center" vertical="center" wrapText="1"/>
    </xf>
    <xf numFmtId="0" fontId="13" fillId="8" borderId="55" xfId="0" applyFont="1" applyFill="1" applyBorder="1" applyAlignment="1" applyProtection="1">
      <alignment horizontal="center" vertical="center" wrapText="1"/>
      <protection locked="0"/>
    </xf>
    <xf numFmtId="0" fontId="13" fillId="0" borderId="57" xfId="0" applyFont="1" applyBorder="1" applyAlignment="1" applyProtection="1">
      <alignment horizontal="center" vertical="center" wrapText="1"/>
    </xf>
    <xf numFmtId="0" fontId="13" fillId="8" borderId="57" xfId="0" applyFont="1" applyFill="1" applyBorder="1" applyAlignment="1" applyProtection="1">
      <alignment horizontal="center" vertical="center" wrapText="1"/>
      <protection locked="0"/>
    </xf>
    <xf numFmtId="165" fontId="13" fillId="0" borderId="63" xfId="0" applyNumberFormat="1" applyFont="1" applyBorder="1" applyAlignment="1" applyProtection="1">
      <alignment horizontal="center" vertical="center" wrapText="1"/>
    </xf>
    <xf numFmtId="165" fontId="13" fillId="0" borderId="63" xfId="0" applyNumberFormat="1" applyFont="1" applyFill="1" applyBorder="1" applyAlignment="1" applyProtection="1">
      <alignment horizontal="center" vertical="center" wrapText="1"/>
    </xf>
    <xf numFmtId="0" fontId="11" fillId="6" borderId="4" xfId="0" applyFont="1" applyFill="1" applyBorder="1" applyAlignment="1" applyProtection="1">
      <alignment horizontal="center" vertical="top"/>
    </xf>
    <xf numFmtId="0" fontId="11" fillId="6" borderId="23" xfId="0" applyFont="1" applyFill="1" applyBorder="1" applyAlignment="1" applyProtection="1">
      <alignment horizontal="center" vertical="top"/>
    </xf>
    <xf numFmtId="0" fontId="11" fillId="6" borderId="20" xfId="0" applyFont="1" applyFill="1" applyBorder="1" applyAlignment="1" applyProtection="1">
      <alignment horizontal="center" vertical="top"/>
    </xf>
    <xf numFmtId="0" fontId="11" fillId="6" borderId="22" xfId="0" applyFont="1" applyFill="1" applyBorder="1" applyAlignment="1" applyProtection="1">
      <alignment wrapText="1"/>
    </xf>
    <xf numFmtId="0" fontId="13" fillId="0" borderId="38" xfId="0" applyFont="1" applyFill="1" applyBorder="1" applyAlignment="1" applyProtection="1">
      <alignment horizontal="center" vertical="center" wrapText="1"/>
    </xf>
    <xf numFmtId="38" fontId="13" fillId="8" borderId="20" xfId="0" applyNumberFormat="1" applyFont="1" applyFill="1" applyBorder="1" applyAlignment="1" applyProtection="1">
      <alignment horizontal="center" vertical="center"/>
      <protection locked="0"/>
    </xf>
    <xf numFmtId="0" fontId="13" fillId="0" borderId="38" xfId="0" applyFont="1" applyBorder="1" applyAlignment="1" applyProtection="1">
      <alignment horizontal="center" vertical="center" wrapText="1"/>
    </xf>
    <xf numFmtId="0" fontId="11" fillId="15" borderId="3" xfId="0" applyFont="1" applyFill="1" applyBorder="1" applyAlignment="1" applyProtection="1">
      <alignment wrapText="1"/>
    </xf>
    <xf numFmtId="0" fontId="11" fillId="15" borderId="5" xfId="0" applyFont="1" applyFill="1" applyBorder="1" applyAlignment="1" applyProtection="1">
      <alignment wrapText="1"/>
    </xf>
    <xf numFmtId="0" fontId="13" fillId="0" borderId="56" xfId="0" applyFont="1" applyBorder="1" applyAlignment="1" applyProtection="1">
      <alignment horizontal="center" vertical="center"/>
    </xf>
    <xf numFmtId="38" fontId="13" fillId="8" borderId="56" xfId="0" applyNumberFormat="1" applyFont="1" applyFill="1" applyBorder="1" applyAlignment="1" applyProtection="1">
      <alignment horizontal="center" vertical="center" wrapText="1"/>
      <protection locked="0"/>
    </xf>
    <xf numFmtId="0" fontId="13" fillId="0" borderId="55" xfId="0" applyFont="1" applyBorder="1" applyAlignment="1" applyProtection="1">
      <alignment horizontal="center" vertical="center"/>
    </xf>
    <xf numFmtId="38" fontId="13" fillId="8" borderId="55" xfId="0" applyNumberFormat="1" applyFont="1" applyFill="1" applyBorder="1" applyAlignment="1" applyProtection="1">
      <alignment horizontal="center" vertical="center" wrapText="1"/>
      <protection locked="0"/>
    </xf>
    <xf numFmtId="0" fontId="0" fillId="0" borderId="55" xfId="0" applyBorder="1" applyAlignment="1" applyProtection="1">
      <alignment horizontal="center" vertical="center" wrapText="1"/>
    </xf>
    <xf numFmtId="0" fontId="13" fillId="8" borderId="56" xfId="0" applyFont="1" applyFill="1" applyBorder="1" applyAlignment="1" applyProtection="1">
      <alignment horizontal="center" vertical="center"/>
      <protection locked="0"/>
    </xf>
    <xf numFmtId="0" fontId="13" fillId="8" borderId="55" xfId="0" applyFont="1" applyFill="1" applyBorder="1" applyAlignment="1" applyProtection="1">
      <alignment horizontal="center" vertical="center"/>
      <protection locked="0"/>
    </xf>
    <xf numFmtId="0" fontId="11" fillId="15" borderId="25" xfId="0" applyFont="1" applyFill="1" applyBorder="1" applyAlignment="1" applyProtection="1">
      <alignment wrapText="1"/>
    </xf>
    <xf numFmtId="0" fontId="13" fillId="0" borderId="57" xfId="0" applyFont="1" applyBorder="1" applyAlignment="1" applyProtection="1">
      <alignment horizontal="center" vertical="center"/>
    </xf>
    <xf numFmtId="0" fontId="13" fillId="8" borderId="57" xfId="0" applyFont="1" applyFill="1" applyBorder="1" applyAlignment="1" applyProtection="1">
      <alignment horizontal="center" vertical="center"/>
      <protection locked="0"/>
    </xf>
    <xf numFmtId="0" fontId="0" fillId="0" borderId="63" xfId="0" applyFill="1" applyBorder="1" applyAlignment="1" applyProtection="1">
      <alignment horizontal="center" vertical="center" wrapText="1"/>
    </xf>
    <xf numFmtId="0" fontId="11" fillId="15" borderId="20" xfId="0" applyFont="1" applyFill="1" applyBorder="1" applyAlignment="1" applyProtection="1">
      <alignment horizontal="center" vertical="top" wrapText="1"/>
    </xf>
    <xf numFmtId="0" fontId="11" fillId="15" borderId="22" xfId="0" applyFont="1" applyFill="1" applyBorder="1" applyAlignment="1" applyProtection="1">
      <alignment wrapText="1"/>
    </xf>
    <xf numFmtId="0" fontId="13" fillId="0" borderId="40" xfId="0" applyFont="1" applyBorder="1" applyAlignment="1" applyProtection="1">
      <alignment horizontal="center" vertical="center"/>
    </xf>
    <xf numFmtId="0" fontId="13" fillId="8" borderId="38" xfId="0" applyFont="1" applyFill="1" applyBorder="1" applyAlignment="1" applyProtection="1">
      <alignment horizontal="center" vertical="center" wrapText="1"/>
      <protection locked="0"/>
    </xf>
    <xf numFmtId="0" fontId="13" fillId="8" borderId="38" xfId="0" applyFont="1" applyFill="1" applyBorder="1" applyAlignment="1" applyProtection="1">
      <alignment horizontal="center" vertical="center"/>
      <protection locked="0"/>
    </xf>
    <xf numFmtId="0" fontId="11" fillId="15" borderId="21" xfId="0" applyFont="1" applyFill="1" applyBorder="1" applyAlignment="1" applyProtection="1">
      <alignment wrapText="1"/>
    </xf>
    <xf numFmtId="0" fontId="12" fillId="0" borderId="39" xfId="0" applyFont="1" applyFill="1" applyBorder="1" applyAlignment="1" applyProtection="1">
      <alignment horizontal="center" vertical="center" wrapText="1"/>
    </xf>
    <xf numFmtId="0" fontId="11" fillId="15" borderId="4" xfId="0" applyNumberFormat="1" applyFont="1" applyFill="1" applyBorder="1" applyAlignment="1" applyProtection="1">
      <alignment horizontal="center" vertical="top" wrapText="1"/>
    </xf>
    <xf numFmtId="0" fontId="11" fillId="15" borderId="5" xfId="0" applyNumberFormat="1" applyFont="1" applyFill="1" applyBorder="1" applyAlignment="1" applyProtection="1"/>
    <xf numFmtId="0" fontId="13" fillId="0" borderId="55" xfId="0" applyFont="1" applyFill="1" applyBorder="1" applyAlignment="1" applyProtection="1">
      <alignment horizontal="center" vertical="center" wrapText="1"/>
    </xf>
    <xf numFmtId="0" fontId="11" fillId="15" borderId="23" xfId="0" applyNumberFormat="1" applyFont="1" applyFill="1" applyBorder="1" applyAlignment="1" applyProtection="1">
      <alignment horizontal="center" vertical="top" wrapText="1"/>
    </xf>
    <xf numFmtId="0" fontId="11" fillId="15" borderId="25" xfId="0" applyNumberFormat="1" applyFont="1" applyFill="1" applyBorder="1" applyAlignment="1" applyProtection="1"/>
    <xf numFmtId="0" fontId="11" fillId="15" borderId="3" xfId="0" applyNumberFormat="1" applyFont="1" applyFill="1" applyBorder="1" applyAlignment="1" applyProtection="1"/>
    <xf numFmtId="0" fontId="13" fillId="0" borderId="63" xfId="0" applyFont="1" applyBorder="1" applyAlignment="1" applyProtection="1">
      <alignment horizontal="center" vertical="center"/>
    </xf>
    <xf numFmtId="0" fontId="13" fillId="0" borderId="57" xfId="0" applyFont="1" applyFill="1" applyBorder="1" applyAlignment="1" applyProtection="1">
      <alignment horizontal="center" vertical="center" wrapText="1"/>
    </xf>
    <xf numFmtId="0" fontId="11" fillId="15" borderId="0" xfId="0" applyFont="1" applyFill="1" applyBorder="1" applyAlignment="1" applyProtection="1">
      <alignment horizontal="center" vertical="center" wrapText="1"/>
    </xf>
    <xf numFmtId="0" fontId="43" fillId="15" borderId="0" xfId="0" applyFont="1" applyFill="1" applyBorder="1" applyAlignment="1" applyProtection="1">
      <alignment wrapText="1"/>
    </xf>
    <xf numFmtId="0" fontId="13" fillId="8" borderId="41" xfId="0" applyFont="1" applyFill="1" applyBorder="1" applyAlignment="1" applyProtection="1">
      <alignment horizontal="center" vertical="center"/>
      <protection locked="0"/>
    </xf>
    <xf numFmtId="0" fontId="11" fillId="17" borderId="2" xfId="0" applyNumberFormat="1" applyFont="1" applyFill="1" applyBorder="1" applyAlignment="1" applyProtection="1"/>
    <xf numFmtId="0" fontId="11" fillId="17" borderId="22" xfId="0" applyNumberFormat="1" applyFont="1" applyFill="1" applyBorder="1" applyAlignment="1" applyProtection="1"/>
    <xf numFmtId="0" fontId="11" fillId="17" borderId="20" xfId="0" applyNumberFormat="1" applyFont="1" applyFill="1" applyBorder="1" applyAlignment="1" applyProtection="1">
      <alignment horizontal="center" vertical="top"/>
    </xf>
    <xf numFmtId="0" fontId="11" fillId="17" borderId="25" xfId="0" applyNumberFormat="1" applyFont="1" applyFill="1" applyBorder="1" applyAlignment="1" applyProtection="1"/>
    <xf numFmtId="0" fontId="11" fillId="17" borderId="20" xfId="0" applyFont="1" applyFill="1" applyBorder="1" applyAlignment="1" applyProtection="1">
      <alignment horizontal="center" vertical="center"/>
    </xf>
    <xf numFmtId="0" fontId="11" fillId="17" borderId="22" xfId="0" applyFont="1" applyFill="1" applyBorder="1" applyProtection="1"/>
    <xf numFmtId="0" fontId="0" fillId="0" borderId="39" xfId="0" applyBorder="1" applyAlignment="1" applyProtection="1">
      <alignment horizontal="center" vertical="center"/>
    </xf>
    <xf numFmtId="0" fontId="11" fillId="19" borderId="41" xfId="0" applyNumberFormat="1" applyFont="1" applyFill="1" applyBorder="1" applyAlignment="1" applyProtection="1">
      <alignment horizontal="center" vertical="center" wrapText="1"/>
    </xf>
    <xf numFmtId="0" fontId="71" fillId="19" borderId="38" xfId="2" applyNumberFormat="1" applyFont="1" applyFill="1" applyBorder="1" applyAlignment="1" applyProtection="1">
      <alignment horizontal="center" wrapText="1"/>
    </xf>
    <xf numFmtId="0" fontId="0" fillId="0" borderId="0" xfId="0" applyAlignment="1" applyProtection="1">
      <alignment vertical="center" wrapText="1"/>
    </xf>
    <xf numFmtId="165" fontId="48" fillId="0" borderId="0" xfId="0" applyNumberFormat="1" applyFont="1" applyFill="1" applyAlignment="1" applyProtection="1">
      <alignment horizontal="center" wrapText="1"/>
    </xf>
    <xf numFmtId="0" fontId="48" fillId="0" borderId="0" xfId="0" applyFont="1" applyAlignment="1" applyProtection="1">
      <alignment horizontal="center" wrapText="1"/>
    </xf>
    <xf numFmtId="0" fontId="48" fillId="0" borderId="38" xfId="0" applyFont="1" applyBorder="1" applyAlignment="1" applyProtection="1">
      <alignment horizontal="center" vertical="top"/>
    </xf>
    <xf numFmtId="0" fontId="28" fillId="0" borderId="38" xfId="0" applyFont="1" applyBorder="1" applyAlignment="1" applyProtection="1">
      <alignment horizontal="left" vertical="top" wrapText="1"/>
    </xf>
    <xf numFmtId="0" fontId="28" fillId="0" borderId="38" xfId="0" applyNumberFormat="1" applyFont="1" applyBorder="1" applyAlignment="1" applyProtection="1">
      <alignment horizontal="center" vertical="top" wrapText="1"/>
    </xf>
    <xf numFmtId="2" fontId="71" fillId="20" borderId="38" xfId="2" applyNumberFormat="1" applyFont="1" applyFill="1" applyBorder="1" applyAlignment="1" applyProtection="1">
      <alignment horizontal="center" vertical="center"/>
    </xf>
    <xf numFmtId="2" fontId="63" fillId="8" borderId="38" xfId="0" applyNumberFormat="1" applyFont="1" applyFill="1" applyBorder="1" applyAlignment="1" applyProtection="1">
      <alignment horizontal="center" vertical="center"/>
      <protection locked="0"/>
    </xf>
    <xf numFmtId="2" fontId="17" fillId="8" borderId="20" xfId="0" applyNumberFormat="1" applyFont="1" applyFill="1" applyBorder="1" applyAlignment="1" applyProtection="1">
      <alignment horizontal="center" vertical="center"/>
      <protection locked="0"/>
    </xf>
    <xf numFmtId="0" fontId="63" fillId="20" borderId="38" xfId="0" applyNumberFormat="1" applyFont="1" applyFill="1" applyBorder="1" applyAlignment="1" applyProtection="1">
      <alignment horizontal="center" vertical="center"/>
    </xf>
    <xf numFmtId="0" fontId="65" fillId="19" borderId="22" xfId="0" applyFont="1" applyFill="1" applyBorder="1" applyAlignment="1" applyProtection="1">
      <alignment horizontal="center" vertical="center"/>
    </xf>
    <xf numFmtId="0" fontId="65" fillId="19" borderId="38" xfId="0" applyFont="1" applyFill="1" applyBorder="1" applyAlignment="1" applyProtection="1">
      <alignment horizontal="center" vertical="center"/>
    </xf>
    <xf numFmtId="1" fontId="71" fillId="19" borderId="38" xfId="2" applyNumberFormat="1" applyFont="1" applyFill="1" applyBorder="1" applyAlignment="1" applyProtection="1">
      <alignment horizontal="center" vertical="center"/>
    </xf>
    <xf numFmtId="2" fontId="71" fillId="19" borderId="38" xfId="2" applyNumberFormat="1" applyFont="1" applyFill="1" applyBorder="1" applyAlignment="1" applyProtection="1">
      <alignment horizontal="center" vertical="center"/>
    </xf>
    <xf numFmtId="2" fontId="65" fillId="19" borderId="38" xfId="0" applyNumberFormat="1" applyFont="1" applyFill="1" applyBorder="1" applyAlignment="1" applyProtection="1">
      <alignment vertical="center"/>
    </xf>
    <xf numFmtId="2" fontId="65" fillId="20" borderId="38" xfId="0" applyNumberFormat="1" applyFont="1" applyFill="1" applyBorder="1" applyAlignment="1" applyProtection="1">
      <alignment horizontal="center" vertical="center"/>
    </xf>
    <xf numFmtId="10" fontId="11" fillId="20" borderId="38" xfId="0" applyNumberFormat="1" applyFont="1" applyFill="1" applyBorder="1" applyAlignment="1" applyProtection="1">
      <alignment horizontal="center" vertical="center"/>
    </xf>
    <xf numFmtId="166" fontId="73" fillId="19" borderId="38" xfId="2" applyNumberFormat="1" applyFont="1" applyFill="1" applyBorder="1" applyAlignment="1" applyProtection="1">
      <alignment horizontal="center" vertical="center"/>
    </xf>
    <xf numFmtId="10" fontId="11" fillId="19" borderId="38" xfId="0" applyNumberFormat="1" applyFont="1" applyFill="1" applyBorder="1" applyAlignment="1" applyProtection="1">
      <alignment vertical="center"/>
    </xf>
    <xf numFmtId="2" fontId="17" fillId="8" borderId="38" xfId="0" applyNumberFormat="1" applyFont="1" applyFill="1" applyBorder="1" applyAlignment="1" applyProtection="1">
      <alignment horizontal="center" vertical="center"/>
      <protection locked="0"/>
    </xf>
    <xf numFmtId="0" fontId="63" fillId="8" borderId="38" xfId="0" applyFont="1" applyFill="1" applyBorder="1" applyAlignment="1" applyProtection="1">
      <alignment horizontal="left" vertical="top" wrapText="1"/>
      <protection locked="0"/>
    </xf>
    <xf numFmtId="1" fontId="63" fillId="8" borderId="38" xfId="0" applyNumberFormat="1" applyFont="1" applyFill="1" applyBorder="1" applyAlignment="1" applyProtection="1">
      <alignment horizontal="center" vertical="center"/>
      <protection locked="0"/>
    </xf>
    <xf numFmtId="0" fontId="65" fillId="20" borderId="22" xfId="0" applyFont="1" applyFill="1" applyBorder="1" applyAlignment="1" applyProtection="1">
      <alignment horizontal="center" vertical="center"/>
    </xf>
    <xf numFmtId="0" fontId="65" fillId="20" borderId="38" xfId="0" applyFont="1" applyFill="1" applyBorder="1" applyAlignment="1" applyProtection="1">
      <alignment horizontal="center" vertical="center"/>
    </xf>
    <xf numFmtId="1" fontId="71" fillId="20" borderId="38" xfId="2" applyNumberFormat="1" applyFont="1" applyFill="1" applyBorder="1" applyAlignment="1" applyProtection="1">
      <alignment horizontal="center" vertical="center"/>
    </xf>
    <xf numFmtId="2" fontId="65" fillId="20" borderId="38" xfId="0" applyNumberFormat="1" applyFont="1" applyFill="1" applyBorder="1" applyAlignment="1" applyProtection="1">
      <alignment vertical="center"/>
    </xf>
    <xf numFmtId="2" fontId="17" fillId="20" borderId="38" xfId="0" applyNumberFormat="1" applyFont="1" applyFill="1" applyBorder="1" applyAlignment="1" applyProtection="1">
      <alignment horizontal="center" vertical="center"/>
    </xf>
    <xf numFmtId="0" fontId="63" fillId="20" borderId="38" xfId="0" applyFont="1" applyFill="1" applyBorder="1" applyAlignment="1" applyProtection="1">
      <alignment horizontal="left" vertical="top" wrapText="1"/>
    </xf>
    <xf numFmtId="0" fontId="65" fillId="21" borderId="38" xfId="0" applyFont="1" applyFill="1" applyBorder="1" applyAlignment="1" applyProtection="1">
      <alignment horizontal="center" vertical="center"/>
    </xf>
    <xf numFmtId="165" fontId="71" fillId="19" borderId="38" xfId="2" applyNumberFormat="1" applyFont="1" applyFill="1" applyBorder="1" applyAlignment="1" applyProtection="1">
      <alignment horizontal="center" vertical="center"/>
    </xf>
    <xf numFmtId="2" fontId="75" fillId="20" borderId="38" xfId="2" applyNumberFormat="1" applyFont="1" applyFill="1" applyBorder="1" applyAlignment="1" applyProtection="1">
      <alignment horizontal="center" vertical="center"/>
    </xf>
    <xf numFmtId="165" fontId="71" fillId="20" borderId="20" xfId="2" applyNumberFormat="1" applyFont="1" applyFill="1" applyBorder="1" applyAlignment="1" applyProtection="1">
      <alignment horizontal="center" vertical="center"/>
    </xf>
    <xf numFmtId="165" fontId="71" fillId="20" borderId="22" xfId="2" applyNumberFormat="1" applyFont="1" applyFill="1" applyBorder="1" applyAlignment="1" applyProtection="1">
      <alignment horizontal="center" vertical="center"/>
    </xf>
    <xf numFmtId="165" fontId="76" fillId="21" borderId="38" xfId="2" applyNumberFormat="1" applyFont="1" applyFill="1" applyBorder="1" applyAlignment="1" applyProtection="1">
      <alignment horizontal="center" vertical="center" wrapText="1"/>
    </xf>
    <xf numFmtId="1" fontId="76" fillId="19" borderId="38" xfId="2" applyNumberFormat="1" applyFont="1" applyFill="1" applyBorder="1" applyAlignment="1" applyProtection="1">
      <alignment horizontal="center" vertical="center"/>
    </xf>
    <xf numFmtId="165" fontId="77" fillId="19" borderId="38" xfId="2" applyNumberFormat="1" applyFont="1" applyFill="1" applyBorder="1" applyAlignment="1" applyProtection="1">
      <alignment horizontal="center" vertical="center" wrapText="1"/>
    </xf>
    <xf numFmtId="165" fontId="71" fillId="22" borderId="38" xfId="2" applyNumberFormat="1" applyFont="1" applyFill="1" applyBorder="1" applyAlignment="1" applyProtection="1">
      <alignment horizontal="center" vertical="center"/>
    </xf>
    <xf numFmtId="2" fontId="65" fillId="22" borderId="38" xfId="0" applyNumberFormat="1" applyFont="1" applyFill="1" applyBorder="1" applyAlignment="1" applyProtection="1">
      <alignment vertical="center"/>
    </xf>
    <xf numFmtId="166" fontId="73" fillId="22" borderId="38" xfId="2" applyNumberFormat="1" applyFont="1" applyFill="1" applyBorder="1" applyAlignment="1" applyProtection="1">
      <alignment horizontal="center" vertical="center"/>
    </xf>
    <xf numFmtId="0" fontId="48" fillId="0" borderId="39" xfId="0" applyFont="1" applyBorder="1" applyAlignment="1" applyProtection="1">
      <alignment horizontal="center" vertical="top"/>
    </xf>
    <xf numFmtId="0" fontId="28" fillId="0" borderId="39" xfId="0" applyFont="1" applyBorder="1" applyAlignment="1" applyProtection="1">
      <alignment horizontal="left" vertical="top" wrapText="1"/>
    </xf>
    <xf numFmtId="0" fontId="63" fillId="0" borderId="39" xfId="0" applyFont="1" applyBorder="1" applyAlignment="1" applyProtection="1">
      <alignment horizontal="center" vertical="top" wrapText="1"/>
    </xf>
    <xf numFmtId="3" fontId="71" fillId="20" borderId="39" xfId="2" applyNumberFormat="1" applyFont="1" applyFill="1" applyBorder="1" applyAlignment="1" applyProtection="1">
      <alignment horizontal="center" vertical="center"/>
    </xf>
    <xf numFmtId="3" fontId="75" fillId="20" borderId="39" xfId="2" applyNumberFormat="1" applyFont="1" applyFill="1" applyBorder="1" applyAlignment="1" applyProtection="1">
      <alignment horizontal="center" vertical="center"/>
    </xf>
    <xf numFmtId="3" fontId="63" fillId="8" borderId="39" xfId="0" applyNumberFormat="1" applyFont="1" applyFill="1" applyBorder="1" applyAlignment="1" applyProtection="1">
      <alignment horizontal="center" vertical="center"/>
      <protection locked="0"/>
    </xf>
    <xf numFmtId="2" fontId="17" fillId="8" borderId="1" xfId="0" applyNumberFormat="1" applyFont="1" applyFill="1" applyBorder="1" applyAlignment="1" applyProtection="1">
      <alignment horizontal="center" vertical="center"/>
      <protection locked="0"/>
    </xf>
    <xf numFmtId="0" fontId="63" fillId="20" borderId="39" xfId="0" applyNumberFormat="1" applyFont="1" applyFill="1" applyBorder="1" applyAlignment="1" applyProtection="1">
      <alignment horizontal="center" vertical="center"/>
    </xf>
    <xf numFmtId="0" fontId="65" fillId="19" borderId="3" xfId="0" applyFont="1" applyFill="1" applyBorder="1" applyAlignment="1" applyProtection="1">
      <alignment horizontal="center" vertical="center"/>
    </xf>
    <xf numFmtId="0" fontId="65" fillId="19" borderId="39" xfId="0" applyFont="1" applyFill="1" applyBorder="1" applyAlignment="1" applyProtection="1">
      <alignment horizontal="center" vertical="center"/>
    </xf>
    <xf numFmtId="1" fontId="71" fillId="19" borderId="39" xfId="2" applyNumberFormat="1" applyFont="1" applyFill="1" applyBorder="1" applyAlignment="1" applyProtection="1">
      <alignment horizontal="center" vertical="center"/>
    </xf>
    <xf numFmtId="165" fontId="71" fillId="19" borderId="39" xfId="2" applyNumberFormat="1" applyFont="1" applyFill="1" applyBorder="1" applyAlignment="1" applyProtection="1">
      <alignment horizontal="center" vertical="center"/>
    </xf>
    <xf numFmtId="2" fontId="71" fillId="19" borderId="39" xfId="2" applyNumberFormat="1" applyFont="1" applyFill="1" applyBorder="1" applyAlignment="1" applyProtection="1">
      <alignment horizontal="center" vertical="center"/>
    </xf>
    <xf numFmtId="2" fontId="65" fillId="19" borderId="39" xfId="0" applyNumberFormat="1" applyFont="1" applyFill="1" applyBorder="1" applyAlignment="1" applyProtection="1">
      <alignment vertical="center"/>
    </xf>
    <xf numFmtId="2" fontId="65" fillId="20" borderId="39" xfId="0" applyNumberFormat="1" applyFont="1" applyFill="1" applyBorder="1" applyAlignment="1" applyProtection="1">
      <alignment horizontal="center" vertical="center"/>
    </xf>
    <xf numFmtId="10" fontId="11" fillId="20" borderId="39" xfId="0" applyNumberFormat="1" applyFont="1" applyFill="1" applyBorder="1" applyAlignment="1" applyProtection="1">
      <alignment horizontal="center" vertical="center"/>
    </xf>
    <xf numFmtId="166" fontId="73" fillId="19" borderId="39" xfId="2" applyNumberFormat="1" applyFont="1" applyFill="1" applyBorder="1" applyAlignment="1" applyProtection="1">
      <alignment horizontal="center" vertical="center"/>
    </xf>
    <xf numFmtId="10" fontId="11" fillId="19" borderId="39" xfId="0" applyNumberFormat="1" applyFont="1" applyFill="1" applyBorder="1" applyAlignment="1" applyProtection="1">
      <alignment vertical="center"/>
    </xf>
    <xf numFmtId="2" fontId="17" fillId="8" borderId="39" xfId="0" applyNumberFormat="1" applyFont="1" applyFill="1" applyBorder="1" applyAlignment="1" applyProtection="1">
      <alignment horizontal="center" vertical="center"/>
      <protection locked="0"/>
    </xf>
    <xf numFmtId="0" fontId="63" fillId="8" borderId="39" xfId="0" applyFont="1" applyFill="1" applyBorder="1" applyAlignment="1" applyProtection="1">
      <alignment horizontal="left" vertical="top" wrapText="1"/>
      <protection locked="0"/>
    </xf>
    <xf numFmtId="0" fontId="0" fillId="0" borderId="0" xfId="0" applyFill="1" applyBorder="1" applyProtection="1"/>
    <xf numFmtId="2" fontId="78" fillId="20" borderId="21" xfId="0" applyNumberFormat="1" applyFont="1" applyFill="1" applyBorder="1" applyAlignment="1" applyProtection="1">
      <alignment vertical="center"/>
    </xf>
    <xf numFmtId="0" fontId="0" fillId="0" borderId="0" xfId="0" applyFont="1" applyBorder="1" applyAlignment="1" applyProtection="1">
      <alignment vertical="center"/>
    </xf>
    <xf numFmtId="0" fontId="0" fillId="0" borderId="4" xfId="0" applyBorder="1" applyAlignment="1" applyProtection="1">
      <alignment vertical="center"/>
    </xf>
    <xf numFmtId="0" fontId="79" fillId="0" borderId="0" xfId="0" applyFont="1" applyBorder="1" applyAlignment="1" applyProtection="1">
      <alignment horizontal="center" vertical="center" wrapText="1"/>
    </xf>
    <xf numFmtId="0" fontId="63" fillId="0" borderId="0" xfId="0" applyFont="1" applyBorder="1" applyAlignment="1" applyProtection="1">
      <alignment horizontal="center" vertical="center"/>
    </xf>
    <xf numFmtId="0" fontId="63" fillId="0" borderId="5" xfId="0" applyFont="1" applyBorder="1" applyAlignment="1" applyProtection="1">
      <alignment horizontal="center" vertical="center"/>
    </xf>
    <xf numFmtId="0" fontId="80" fillId="9" borderId="4" xfId="0" applyFont="1" applyFill="1" applyBorder="1" applyAlignment="1" applyProtection="1">
      <alignment vertical="center"/>
    </xf>
    <xf numFmtId="3" fontId="80" fillId="9" borderId="0" xfId="0" applyNumberFormat="1" applyFont="1" applyFill="1" applyBorder="1" applyAlignment="1" applyProtection="1">
      <alignment horizontal="center" vertical="center"/>
    </xf>
    <xf numFmtId="0" fontId="80" fillId="9" borderId="0" xfId="0" applyFont="1" applyFill="1" applyBorder="1" applyAlignment="1" applyProtection="1">
      <alignment horizontal="center" vertical="center"/>
    </xf>
    <xf numFmtId="0" fontId="80" fillId="9" borderId="23" xfId="0" applyFont="1" applyFill="1" applyBorder="1" applyAlignment="1" applyProtection="1">
      <alignment vertical="center"/>
    </xf>
    <xf numFmtId="3" fontId="80" fillId="9" borderId="24" xfId="0" applyNumberFormat="1" applyFont="1" applyFill="1" applyBorder="1" applyAlignment="1" applyProtection="1">
      <alignment horizontal="center" vertical="center"/>
    </xf>
    <xf numFmtId="0" fontId="80" fillId="9" borderId="24" xfId="0" applyFont="1" applyFill="1" applyBorder="1" applyAlignment="1" applyProtection="1">
      <alignment vertical="center"/>
    </xf>
    <xf numFmtId="0" fontId="59" fillId="0" borderId="0" xfId="0" applyFont="1" applyAlignment="1" applyProtection="1">
      <alignment vertical="center"/>
    </xf>
    <xf numFmtId="0" fontId="0" fillId="0" borderId="0" xfId="0" applyFill="1" applyBorder="1" applyAlignment="1" applyProtection="1">
      <alignment vertical="center"/>
    </xf>
    <xf numFmtId="0" fontId="0" fillId="0" borderId="75" xfId="0" applyNumberFormat="1" applyFont="1" applyBorder="1" applyAlignment="1" applyProtection="1">
      <alignment horizontal="center" vertical="top"/>
    </xf>
    <xf numFmtId="0" fontId="0" fillId="0" borderId="14" xfId="0" applyNumberFormat="1" applyFont="1" applyBorder="1" applyAlignment="1" applyProtection="1">
      <alignment horizontal="center" vertical="top"/>
    </xf>
    <xf numFmtId="0" fontId="0" fillId="0" borderId="14" xfId="0" applyNumberFormat="1" applyFont="1" applyFill="1" applyBorder="1" applyAlignment="1" applyProtection="1">
      <alignment horizontal="center" vertical="top"/>
    </xf>
    <xf numFmtId="49" fontId="0" fillId="0" borderId="15" xfId="0" applyNumberFormat="1" applyFont="1" applyBorder="1" applyAlignment="1" applyProtection="1">
      <alignment horizontal="center" vertical="top"/>
    </xf>
    <xf numFmtId="0" fontId="13" fillId="23" borderId="38" xfId="0" applyFont="1" applyFill="1" applyBorder="1"/>
    <xf numFmtId="0" fontId="0" fillId="0" borderId="38" xfId="0" applyBorder="1"/>
    <xf numFmtId="0" fontId="0" fillId="0" borderId="38" xfId="0" applyBorder="1" applyAlignment="1">
      <alignment vertical="center"/>
    </xf>
    <xf numFmtId="0" fontId="13" fillId="0" borderId="38" xfId="0" applyFont="1" applyBorder="1" applyAlignment="1">
      <alignment vertical="center" wrapText="1"/>
    </xf>
    <xf numFmtId="0" fontId="13" fillId="0" borderId="38" xfId="0" applyFont="1" applyFill="1" applyBorder="1" applyAlignment="1">
      <alignment vertical="center" wrapText="1"/>
    </xf>
    <xf numFmtId="0" fontId="13" fillId="0" borderId="38" xfId="0" applyFont="1" applyBorder="1"/>
    <xf numFmtId="0" fontId="85" fillId="3" borderId="38" xfId="2" applyFont="1" applyFill="1" applyBorder="1" applyAlignment="1">
      <alignment horizontal="center" wrapText="1"/>
    </xf>
    <xf numFmtId="0" fontId="85" fillId="10" borderId="38" xfId="2" applyFont="1" applyFill="1" applyBorder="1" applyAlignment="1">
      <alignment horizontal="center" wrapText="1"/>
    </xf>
    <xf numFmtId="0" fontId="13" fillId="10" borderId="38" xfId="0" applyFont="1" applyFill="1" applyBorder="1" applyAlignment="1">
      <alignment horizontal="center"/>
    </xf>
    <xf numFmtId="0" fontId="0" fillId="0" borderId="38" xfId="0" applyBorder="1" applyAlignment="1">
      <alignment vertical="center" wrapText="1"/>
    </xf>
    <xf numFmtId="0" fontId="0" fillId="0" borderId="38" xfId="0" applyFill="1" applyBorder="1" applyAlignment="1">
      <alignment vertical="center" wrapText="1"/>
    </xf>
    <xf numFmtId="0" fontId="0" fillId="0" borderId="38" xfId="0" applyFill="1" applyBorder="1" applyAlignment="1">
      <alignment vertical="center"/>
    </xf>
    <xf numFmtId="0" fontId="70" fillId="3" borderId="38" xfId="2" applyFill="1" applyBorder="1" applyAlignment="1">
      <alignment horizontal="left"/>
    </xf>
    <xf numFmtId="2" fontId="70" fillId="3" borderId="38" xfId="2" applyNumberFormat="1" applyFill="1" applyBorder="1" applyAlignment="1">
      <alignment horizontal="center"/>
    </xf>
    <xf numFmtId="0" fontId="70" fillId="10" borderId="38" xfId="2" applyFill="1" applyBorder="1" applyAlignment="1">
      <alignment horizontal="center"/>
    </xf>
    <xf numFmtId="0" fontId="70" fillId="10" borderId="38" xfId="2" applyFont="1" applyFill="1" applyBorder="1" applyAlignment="1">
      <alignment horizontal="center"/>
    </xf>
    <xf numFmtId="0" fontId="0" fillId="10" borderId="38" xfId="0" applyFill="1" applyBorder="1"/>
    <xf numFmtId="0" fontId="0" fillId="0" borderId="38" xfId="0" applyFill="1" applyBorder="1"/>
    <xf numFmtId="49" fontId="12" fillId="0" borderId="39" xfId="0" applyNumberFormat="1" applyFont="1" applyFill="1" applyBorder="1" applyAlignment="1">
      <alignment vertical="top" wrapText="1"/>
    </xf>
    <xf numFmtId="2" fontId="86" fillId="3" borderId="38" xfId="2" applyNumberFormat="1" applyFont="1" applyFill="1" applyBorder="1" applyAlignment="1">
      <alignment horizontal="center" vertical="center"/>
    </xf>
    <xf numFmtId="1" fontId="0" fillId="10" borderId="38" xfId="0" applyNumberFormat="1" applyFill="1" applyBorder="1" applyAlignment="1">
      <alignment horizontal="center"/>
    </xf>
    <xf numFmtId="49" fontId="12" fillId="5" borderId="40" xfId="0" applyNumberFormat="1" applyFont="1" applyFill="1" applyBorder="1" applyAlignment="1">
      <alignment vertical="top" wrapText="1"/>
    </xf>
    <xf numFmtId="0" fontId="12" fillId="5" borderId="38" xfId="0" applyFont="1" applyFill="1" applyBorder="1" applyAlignment="1">
      <alignment horizontal="left" vertical="top" wrapText="1"/>
    </xf>
    <xf numFmtId="0" fontId="70" fillId="9" borderId="38" xfId="2" applyFill="1" applyBorder="1" applyAlignment="1">
      <alignment horizontal="center"/>
    </xf>
    <xf numFmtId="0" fontId="70" fillId="9" borderId="38" xfId="2" applyFont="1" applyFill="1" applyBorder="1" applyAlignment="1">
      <alignment horizontal="center"/>
    </xf>
    <xf numFmtId="0" fontId="70" fillId="3" borderId="38" xfId="2" applyFill="1" applyBorder="1" applyAlignment="1">
      <alignment horizontal="left" wrapText="1"/>
    </xf>
    <xf numFmtId="2" fontId="87" fillId="3" borderId="38" xfId="2" applyNumberFormat="1" applyFont="1" applyFill="1" applyBorder="1" applyAlignment="1">
      <alignment horizontal="center" vertical="center"/>
    </xf>
    <xf numFmtId="0" fontId="88" fillId="9" borderId="38" xfId="2" applyFont="1" applyFill="1" applyBorder="1" applyAlignment="1">
      <alignment horizontal="center"/>
    </xf>
    <xf numFmtId="2" fontId="89" fillId="3" borderId="38" xfId="2" applyNumberFormat="1" applyFont="1" applyFill="1" applyBorder="1" applyAlignment="1">
      <alignment horizontal="center" vertical="center"/>
    </xf>
    <xf numFmtId="0" fontId="85" fillId="24" borderId="38" xfId="2" applyFont="1" applyFill="1" applyBorder="1" applyAlignment="1">
      <alignment horizontal="center" wrapText="1"/>
    </xf>
    <xf numFmtId="0" fontId="70" fillId="24" borderId="38" xfId="2" applyFill="1" applyBorder="1" applyAlignment="1">
      <alignment horizontal="left"/>
    </xf>
    <xf numFmtId="166" fontId="70" fillId="24" borderId="38" xfId="2" applyNumberFormat="1" applyFill="1" applyBorder="1" applyAlignment="1">
      <alignment horizontal="center"/>
    </xf>
    <xf numFmtId="0" fontId="70" fillId="24" borderId="38" xfId="2" applyFill="1" applyBorder="1" applyAlignment="1">
      <alignment horizontal="center"/>
    </xf>
    <xf numFmtId="0" fontId="70" fillId="24" borderId="38" xfId="2" applyFont="1" applyFill="1" applyBorder="1" applyAlignment="1">
      <alignment horizontal="center"/>
    </xf>
    <xf numFmtId="166" fontId="0" fillId="0" borderId="38" xfId="0" applyNumberFormat="1" applyBorder="1" applyAlignment="1">
      <alignment horizontal="center" vertical="center"/>
    </xf>
    <xf numFmtId="0" fontId="0" fillId="0" borderId="85" xfId="0" applyBorder="1" applyProtection="1"/>
    <xf numFmtId="0" fontId="0" fillId="0" borderId="71" xfId="0" applyBorder="1" applyProtection="1"/>
    <xf numFmtId="0" fontId="0" fillId="8" borderId="94" xfId="0" applyFill="1" applyBorder="1" applyAlignment="1" applyProtection="1">
      <alignment horizontal="left" vertical="center" indent="1"/>
      <protection locked="0"/>
    </xf>
    <xf numFmtId="2" fontId="0" fillId="0" borderId="96" xfId="0" applyNumberFormat="1" applyFill="1" applyBorder="1" applyAlignment="1" applyProtection="1">
      <alignment horizontal="center" vertical="center"/>
    </xf>
    <xf numFmtId="0" fontId="93" fillId="0" borderId="99" xfId="0" applyFont="1" applyFill="1" applyBorder="1" applyAlignment="1" applyProtection="1">
      <alignment horizontal="center" wrapText="1"/>
    </xf>
    <xf numFmtId="0" fontId="93" fillId="0" borderId="38" xfId="0" applyFont="1" applyFill="1" applyBorder="1" applyAlignment="1" applyProtection="1">
      <alignment horizontal="center" wrapText="1"/>
    </xf>
    <xf numFmtId="0" fontId="0" fillId="8" borderId="96" xfId="0" applyFill="1" applyBorder="1" applyAlignment="1" applyProtection="1">
      <alignment horizontal="center" vertical="top"/>
      <protection locked="0"/>
    </xf>
    <xf numFmtId="0" fontId="0" fillId="0" borderId="38" xfId="0" applyFont="1" applyFill="1" applyBorder="1" applyAlignment="1" applyProtection="1">
      <alignment vertical="top" wrapText="1"/>
    </xf>
    <xf numFmtId="1" fontId="0" fillId="8" borderId="99" xfId="0" applyNumberFormat="1" applyFont="1" applyFill="1" applyBorder="1" applyAlignment="1" applyProtection="1">
      <alignment horizontal="center"/>
      <protection locked="0"/>
    </xf>
    <xf numFmtId="2" fontId="0" fillId="0" borderId="38" xfId="0" applyNumberFormat="1" applyFont="1" applyFill="1" applyBorder="1" applyAlignment="1" applyProtection="1">
      <alignment horizontal="center"/>
    </xf>
    <xf numFmtId="0" fontId="0" fillId="8" borderId="38" xfId="0" applyFill="1" applyBorder="1" applyAlignment="1" applyProtection="1">
      <alignment vertical="top" wrapText="1"/>
      <protection locked="0"/>
    </xf>
    <xf numFmtId="0" fontId="14" fillId="12" borderId="92" xfId="0" applyFont="1" applyFill="1" applyBorder="1" applyAlignment="1" applyProtection="1">
      <alignment horizontal="center" vertical="center"/>
    </xf>
    <xf numFmtId="2" fontId="0" fillId="0" borderId="38" xfId="0" applyNumberFormat="1" applyFill="1" applyBorder="1" applyAlignment="1" applyProtection="1">
      <alignment horizontal="center" vertical="center"/>
    </xf>
    <xf numFmtId="0" fontId="0" fillId="8" borderId="102" xfId="0" applyFill="1" applyBorder="1" applyAlignment="1" applyProtection="1">
      <alignment horizontal="center" vertical="top"/>
      <protection locked="0"/>
    </xf>
    <xf numFmtId="0" fontId="0" fillId="8" borderId="103" xfId="0" applyFill="1" applyBorder="1" applyAlignment="1" applyProtection="1">
      <alignment vertical="top" wrapText="1"/>
      <protection locked="0"/>
    </xf>
    <xf numFmtId="2" fontId="0" fillId="8" borderId="103" xfId="0" applyNumberFormat="1" applyFill="1" applyBorder="1" applyAlignment="1" applyProtection="1">
      <alignment horizontal="center"/>
      <protection locked="0"/>
    </xf>
    <xf numFmtId="1" fontId="0" fillId="8" borderId="104" xfId="0" applyNumberFormat="1" applyFont="1" applyFill="1" applyBorder="1" applyAlignment="1" applyProtection="1">
      <alignment horizontal="center"/>
      <protection locked="0"/>
    </xf>
    <xf numFmtId="2" fontId="0" fillId="0" borderId="103" xfId="0" applyNumberFormat="1" applyFont="1" applyFill="1" applyBorder="1" applyAlignment="1" applyProtection="1">
      <alignment horizontal="center"/>
    </xf>
    <xf numFmtId="0" fontId="14" fillId="0" borderId="105" xfId="0" applyFont="1" applyFill="1" applyBorder="1" applyAlignment="1" applyProtection="1">
      <alignment horizontal="center" vertical="center"/>
    </xf>
    <xf numFmtId="0" fontId="0" fillId="0" borderId="106" xfId="0" applyFill="1" applyBorder="1" applyAlignment="1" applyProtection="1">
      <alignment horizontal="right" vertical="center" shrinkToFit="1"/>
    </xf>
    <xf numFmtId="2" fontId="0" fillId="0" borderId="97" xfId="0" applyNumberFormat="1" applyFill="1" applyBorder="1" applyAlignment="1" applyProtection="1">
      <alignment horizontal="center" vertical="center"/>
    </xf>
    <xf numFmtId="0" fontId="14" fillId="0" borderId="83" xfId="0" applyNumberFormat="1" applyFont="1" applyFill="1" applyBorder="1" applyAlignment="1" applyProtection="1">
      <alignment vertical="top"/>
    </xf>
    <xf numFmtId="0" fontId="14" fillId="0" borderId="84" xfId="0" applyNumberFormat="1" applyFont="1" applyFill="1" applyBorder="1" applyAlignment="1" applyProtection="1">
      <alignment vertical="top"/>
    </xf>
    <xf numFmtId="0" fontId="0" fillId="0" borderId="96" xfId="0" applyFill="1" applyBorder="1" applyAlignment="1" applyProtection="1">
      <alignment horizontal="center" wrapText="1"/>
    </xf>
    <xf numFmtId="0" fontId="0" fillId="0" borderId="38" xfId="0" applyFill="1" applyBorder="1" applyAlignment="1" applyProtection="1">
      <alignment horizontal="center"/>
    </xf>
    <xf numFmtId="0" fontId="95" fillId="0" borderId="38" xfId="0" applyFont="1" applyFill="1" applyBorder="1" applyAlignment="1" applyProtection="1">
      <alignment horizontal="center" wrapText="1"/>
    </xf>
    <xf numFmtId="0" fontId="0" fillId="8" borderId="38" xfId="0" applyFill="1" applyBorder="1" applyAlignment="1" applyProtection="1">
      <alignment vertical="top" shrinkToFit="1"/>
      <protection locked="0"/>
    </xf>
    <xf numFmtId="2" fontId="0" fillId="8" borderId="38" xfId="0" applyNumberFormat="1" applyFill="1" applyBorder="1" applyAlignment="1" applyProtection="1">
      <alignment horizontal="center" vertical="top"/>
      <protection locked="0"/>
    </xf>
    <xf numFmtId="0" fontId="14" fillId="0" borderId="92" xfId="0" applyFont="1" applyFill="1" applyBorder="1" applyAlignment="1" applyProtection="1">
      <alignment horizontal="center" vertical="center"/>
    </xf>
    <xf numFmtId="0" fontId="0" fillId="0" borderId="95" xfId="0" applyFill="1" applyBorder="1" applyAlignment="1" applyProtection="1">
      <alignment horizontal="center" wrapText="1"/>
    </xf>
    <xf numFmtId="0" fontId="0" fillId="0" borderId="40" xfId="0" applyFill="1" applyBorder="1" applyAlignment="1" applyProtection="1">
      <alignment horizontal="center"/>
    </xf>
    <xf numFmtId="0" fontId="0" fillId="0" borderId="40" xfId="0" applyFill="1" applyBorder="1" applyAlignment="1" applyProtection="1">
      <alignment horizontal="center" wrapText="1"/>
    </xf>
    <xf numFmtId="0" fontId="0" fillId="0" borderId="22" xfId="0" applyFill="1" applyBorder="1" applyAlignment="1" applyProtection="1">
      <alignment horizontal="right" vertical="center" shrinkToFit="1"/>
    </xf>
    <xf numFmtId="0" fontId="63" fillId="0" borderId="38" xfId="0" applyNumberFormat="1" applyFont="1" applyFill="1" applyBorder="1" applyAlignment="1" applyProtection="1">
      <alignment horizontal="center" wrapText="1"/>
    </xf>
    <xf numFmtId="0" fontId="0" fillId="0" borderId="38" xfId="0" applyNumberFormat="1" applyFont="1" applyFill="1" applyBorder="1" applyAlignment="1" applyProtection="1">
      <alignment horizontal="center" wrapText="1"/>
    </xf>
    <xf numFmtId="165" fontId="0" fillId="8" borderId="38" xfId="0" applyNumberFormat="1" applyFill="1" applyBorder="1" applyAlignment="1" applyProtection="1">
      <alignment horizontal="center" vertical="center"/>
      <protection locked="0"/>
    </xf>
    <xf numFmtId="165" fontId="0" fillId="0" borderId="38" xfId="0" applyNumberFormat="1" applyFill="1" applyBorder="1" applyAlignment="1" applyProtection="1">
      <alignment horizontal="center" vertical="center"/>
    </xf>
    <xf numFmtId="0" fontId="0" fillId="0" borderId="96" xfId="0" applyNumberFormat="1" applyFill="1" applyBorder="1" applyAlignment="1" applyProtection="1">
      <alignment horizontal="center" wrapText="1"/>
    </xf>
    <xf numFmtId="0" fontId="0" fillId="0" borderId="38" xfId="0" applyFill="1" applyBorder="1" applyAlignment="1" applyProtection="1">
      <alignment horizontal="center" wrapText="1"/>
    </xf>
    <xf numFmtId="0" fontId="0" fillId="0" borderId="109" xfId="0" applyFill="1" applyBorder="1" applyAlignment="1" applyProtection="1">
      <alignment horizontal="left" vertical="top"/>
    </xf>
    <xf numFmtId="0" fontId="0" fillId="0" borderId="110" xfId="0" applyFill="1" applyBorder="1" applyAlignment="1" applyProtection="1">
      <alignment horizontal="left" vertical="top"/>
    </xf>
    <xf numFmtId="0" fontId="0" fillId="0" borderId="111" xfId="0" applyFill="1" applyBorder="1" applyAlignment="1" applyProtection="1">
      <alignment horizontal="left" vertical="top"/>
    </xf>
    <xf numFmtId="0" fontId="0" fillId="8" borderId="38" xfId="0" applyNumberFormat="1" applyFont="1" applyFill="1" applyBorder="1" applyAlignment="1" applyProtection="1">
      <alignment horizontal="center" vertical="center" shrinkToFit="1"/>
      <protection locked="0"/>
    </xf>
    <xf numFmtId="0" fontId="0" fillId="0" borderId="38" xfId="0" applyNumberFormat="1" applyFont="1" applyFill="1" applyBorder="1" applyAlignment="1" applyProtection="1">
      <alignment horizontal="center" vertical="center" shrinkToFit="1"/>
    </xf>
    <xf numFmtId="0" fontId="0" fillId="0" borderId="1" xfId="0" applyNumberFormat="1" applyBorder="1" applyProtection="1"/>
    <xf numFmtId="0" fontId="0" fillId="0" borderId="2" xfId="0" applyNumberFormat="1" applyBorder="1" applyProtection="1"/>
    <xf numFmtId="0" fontId="0" fillId="0" borderId="4" xfId="0" applyNumberFormat="1" applyBorder="1" applyProtection="1"/>
    <xf numFmtId="0" fontId="0" fillId="0" borderId="0" xfId="0" applyNumberFormat="1" applyBorder="1" applyProtection="1"/>
    <xf numFmtId="0" fontId="13" fillId="4" borderId="40" xfId="0" applyNumberFormat="1" applyFont="1" applyFill="1" applyBorder="1" applyAlignment="1" applyProtection="1">
      <alignment horizontal="center" wrapText="1"/>
    </xf>
    <xf numFmtId="0" fontId="0" fillId="0" borderId="38" xfId="0" applyNumberFormat="1" applyFill="1" applyBorder="1" applyAlignment="1" applyProtection="1">
      <alignment horizontal="center" vertical="center" shrinkToFit="1"/>
    </xf>
    <xf numFmtId="2" fontId="0" fillId="0" borderId="38" xfId="0" applyNumberFormat="1" applyFill="1" applyBorder="1" applyAlignment="1" applyProtection="1">
      <alignment horizontal="center" vertical="center" shrinkToFit="1"/>
    </xf>
    <xf numFmtId="49" fontId="0" fillId="0" borderId="38" xfId="0" applyNumberFormat="1" applyFill="1" applyBorder="1" applyAlignment="1" applyProtection="1">
      <alignment horizontal="center" vertical="center" shrinkToFit="1"/>
    </xf>
    <xf numFmtId="0" fontId="0" fillId="0" borderId="5" xfId="0" applyBorder="1" applyProtection="1"/>
    <xf numFmtId="49" fontId="11" fillId="28" borderId="0" xfId="0" applyNumberFormat="1" applyFont="1" applyFill="1" applyBorder="1" applyAlignment="1" applyProtection="1">
      <alignment horizontal="center" vertical="top"/>
    </xf>
    <xf numFmtId="167" fontId="28" fillId="0" borderId="40" xfId="0" applyNumberFormat="1" applyFont="1" applyBorder="1" applyAlignment="1" applyProtection="1">
      <alignment horizontal="center" vertical="top" shrinkToFit="1"/>
    </xf>
    <xf numFmtId="49" fontId="28" fillId="0" borderId="40" xfId="0" applyNumberFormat="1" applyFont="1" applyBorder="1" applyAlignment="1" applyProtection="1">
      <alignment horizontal="center" vertical="top"/>
    </xf>
    <xf numFmtId="167" fontId="28" fillId="0" borderId="38" xfId="0" applyNumberFormat="1" applyFont="1" applyBorder="1" applyAlignment="1" applyProtection="1">
      <alignment horizontal="center" vertical="top" shrinkToFit="1"/>
    </xf>
    <xf numFmtId="49" fontId="28" fillId="0" borderId="38" xfId="0" applyNumberFormat="1" applyFont="1" applyBorder="1" applyAlignment="1" applyProtection="1">
      <alignment horizontal="center" vertical="top"/>
    </xf>
    <xf numFmtId="0" fontId="24" fillId="0" borderId="37" xfId="0" applyNumberFormat="1" applyFont="1" applyBorder="1" applyAlignment="1" applyProtection="1">
      <alignment horizontal="center" vertical="center" wrapText="1"/>
    </xf>
    <xf numFmtId="0" fontId="24" fillId="0" borderId="35" xfId="0" applyNumberFormat="1" applyFont="1" applyBorder="1" applyAlignment="1" applyProtection="1">
      <alignment horizontal="center" vertical="center" wrapText="1"/>
    </xf>
    <xf numFmtId="0" fontId="24" fillId="0" borderId="36" xfId="0" applyNumberFormat="1" applyFont="1" applyBorder="1" applyAlignment="1" applyProtection="1">
      <alignment horizontal="center" vertical="center" wrapText="1"/>
    </xf>
    <xf numFmtId="0" fontId="18" fillId="0" borderId="6" xfId="0" applyNumberFormat="1" applyFont="1" applyFill="1" applyBorder="1" applyAlignment="1" applyProtection="1">
      <alignment horizontal="center" vertical="center"/>
    </xf>
    <xf numFmtId="0" fontId="18" fillId="0" borderId="7" xfId="0" applyNumberFormat="1" applyFont="1" applyBorder="1" applyAlignment="1" applyProtection="1">
      <alignment horizontal="center" vertical="center"/>
    </xf>
    <xf numFmtId="0" fontId="24" fillId="0" borderId="43" xfId="0" applyNumberFormat="1" applyFont="1" applyBorder="1" applyAlignment="1" applyProtection="1">
      <alignment horizontal="center" vertical="center" wrapText="1"/>
    </xf>
    <xf numFmtId="0" fontId="24" fillId="0" borderId="45" xfId="0" applyNumberFormat="1" applyFont="1" applyBorder="1" applyAlignment="1" applyProtection="1">
      <alignment horizontal="center" vertical="center" wrapText="1"/>
    </xf>
    <xf numFmtId="0" fontId="24" fillId="0" borderId="47" xfId="0" applyNumberFormat="1" applyFont="1" applyBorder="1" applyAlignment="1" applyProtection="1">
      <alignment horizontal="center" vertical="center" wrapText="1"/>
    </xf>
    <xf numFmtId="0" fontId="0" fillId="8" borderId="20" xfId="0" applyNumberFormat="1" applyFill="1" applyBorder="1" applyAlignment="1" applyProtection="1">
      <alignment horizontal="left" indent="1"/>
      <protection locked="0"/>
    </xf>
    <xf numFmtId="0" fontId="0" fillId="0" borderId="0" xfId="0" applyNumberFormat="1" applyFont="1" applyFill="1" applyBorder="1" applyAlignment="1" applyProtection="1">
      <alignment vertical="top"/>
    </xf>
    <xf numFmtId="0" fontId="14" fillId="0" borderId="0" xfId="0" applyNumberFormat="1" applyFont="1" applyFill="1" applyBorder="1" applyAlignment="1" applyProtection="1">
      <alignment vertical="top" readingOrder="1"/>
    </xf>
    <xf numFmtId="0" fontId="0" fillId="0" borderId="0" xfId="0" applyNumberFormat="1" applyFont="1" applyFill="1" applyBorder="1" applyAlignment="1" applyProtection="1">
      <alignment vertical="top" readingOrder="1"/>
    </xf>
    <xf numFmtId="0" fontId="0" fillId="8" borderId="96" xfId="0" applyFill="1" applyBorder="1" applyAlignment="1" applyProtection="1">
      <alignment horizontal="center"/>
      <protection locked="0"/>
    </xf>
    <xf numFmtId="0" fontId="41" fillId="0" borderId="0" xfId="0" applyFont="1" applyAlignment="1" applyProtection="1">
      <alignment vertical="center"/>
    </xf>
    <xf numFmtId="0" fontId="45" fillId="0" borderId="0" xfId="0" applyFont="1" applyProtection="1"/>
    <xf numFmtId="0" fontId="0" fillId="0" borderId="0" xfId="0" applyAlignment="1" applyProtection="1">
      <alignment horizontal="left" indent="1"/>
    </xf>
    <xf numFmtId="0" fontId="0" fillId="0" borderId="4" xfId="0" applyNumberFormat="1" applyFont="1" applyBorder="1" applyAlignment="1" applyProtection="1"/>
    <xf numFmtId="0" fontId="0" fillId="0" borderId="0" xfId="0" applyNumberFormat="1" applyFont="1" applyBorder="1" applyAlignment="1" applyProtection="1"/>
    <xf numFmtId="49" fontId="11" fillId="0" borderId="0" xfId="0" applyNumberFormat="1" applyFont="1" applyFill="1" applyAlignment="1" applyProtection="1">
      <alignment horizontal="center" vertical="center"/>
    </xf>
    <xf numFmtId="0" fontId="11" fillId="2" borderId="125" xfId="0" applyNumberFormat="1" applyFont="1" applyFill="1" applyBorder="1" applyAlignment="1" applyProtection="1">
      <alignment horizontal="center" wrapText="1"/>
    </xf>
    <xf numFmtId="0" fontId="14" fillId="0" borderId="0" xfId="0" applyNumberFormat="1" applyFont="1" applyFill="1" applyBorder="1" applyAlignment="1" applyProtection="1">
      <alignment vertical="top"/>
    </xf>
    <xf numFmtId="0" fontId="0" fillId="7" borderId="38" xfId="0" applyNumberFormat="1" applyFont="1" applyFill="1" applyBorder="1" applyAlignment="1" applyProtection="1">
      <alignment horizontal="left" vertical="top"/>
    </xf>
    <xf numFmtId="0" fontId="32" fillId="0" borderId="0" xfId="0" applyFont="1" applyProtection="1"/>
    <xf numFmtId="0" fontId="0" fillId="0" borderId="0" xfId="0" applyFont="1" applyBorder="1" applyAlignment="1" applyProtection="1">
      <alignment vertical="top" wrapText="1"/>
    </xf>
    <xf numFmtId="0" fontId="14" fillId="12" borderId="24" xfId="0" applyNumberFormat="1" applyFont="1" applyFill="1" applyBorder="1" applyAlignment="1" applyProtection="1">
      <alignment horizontal="center"/>
    </xf>
    <xf numFmtId="0" fontId="0" fillId="12" borderId="25" xfId="0" applyNumberFormat="1" applyFont="1" applyFill="1" applyBorder="1" applyAlignment="1" applyProtection="1">
      <alignment vertical="top"/>
    </xf>
    <xf numFmtId="1" fontId="0" fillId="12" borderId="38" xfId="0" applyNumberFormat="1" applyFont="1" applyFill="1" applyBorder="1" applyAlignment="1" applyProtection="1">
      <alignment horizontal="center" vertical="center"/>
    </xf>
    <xf numFmtId="1" fontId="0" fillId="12" borderId="134" xfId="0" applyNumberFormat="1" applyFont="1" applyFill="1" applyBorder="1" applyAlignment="1" applyProtection="1">
      <alignment horizontal="center" vertical="center"/>
    </xf>
    <xf numFmtId="0" fontId="11" fillId="11" borderId="140" xfId="0" applyNumberFormat="1" applyFont="1" applyFill="1" applyBorder="1" applyAlignment="1" applyProtection="1">
      <alignment horizontal="center" vertical="center"/>
    </xf>
    <xf numFmtId="0" fontId="11" fillId="11" borderId="141" xfId="0" applyNumberFormat="1" applyFont="1" applyFill="1" applyBorder="1" applyAlignment="1" applyProtection="1">
      <alignment horizontal="center" vertical="center"/>
    </xf>
    <xf numFmtId="0" fontId="0" fillId="0" borderId="38" xfId="0" applyBorder="1" applyProtection="1"/>
    <xf numFmtId="0" fontId="72" fillId="0" borderId="0" xfId="0" applyFont="1" applyFill="1" applyBorder="1" applyAlignment="1" applyProtection="1">
      <alignment vertical="center" wrapText="1"/>
    </xf>
    <xf numFmtId="0" fontId="48" fillId="0" borderId="40" xfId="0" applyNumberFormat="1" applyFont="1" applyBorder="1" applyAlignment="1" applyProtection="1">
      <alignment horizontal="center" wrapText="1"/>
    </xf>
    <xf numFmtId="0" fontId="0" fillId="12" borderId="21" xfId="0" applyFill="1" applyBorder="1" applyAlignment="1" applyProtection="1"/>
    <xf numFmtId="0" fontId="0" fillId="12" borderId="21" xfId="0" applyNumberFormat="1" applyFont="1" applyFill="1" applyBorder="1" applyAlignment="1" applyProtection="1">
      <alignment horizontal="center" vertical="center" shrinkToFit="1"/>
    </xf>
    <xf numFmtId="0" fontId="0" fillId="12" borderId="21" xfId="0" applyNumberFormat="1" applyFont="1" applyFill="1" applyBorder="1" applyAlignment="1" applyProtection="1">
      <alignment vertical="center"/>
    </xf>
    <xf numFmtId="0" fontId="0" fillId="12" borderId="21" xfId="0" applyFont="1" applyFill="1" applyBorder="1" applyProtection="1"/>
    <xf numFmtId="0" fontId="0" fillId="12" borderId="21" xfId="0" applyFill="1" applyBorder="1" applyProtection="1"/>
    <xf numFmtId="0" fontId="13" fillId="0" borderId="38" xfId="0" applyNumberFormat="1" applyFont="1" applyFill="1" applyBorder="1" applyAlignment="1" applyProtection="1">
      <alignment horizontal="center" vertical="center" wrapText="1"/>
    </xf>
    <xf numFmtId="2" fontId="13" fillId="0" borderId="38" xfId="0" applyNumberFormat="1" applyFont="1" applyFill="1" applyBorder="1" applyAlignment="1" applyProtection="1">
      <alignment horizontal="center" vertical="center" wrapText="1"/>
    </xf>
    <xf numFmtId="0" fontId="48" fillId="0" borderId="38" xfId="0" applyNumberFormat="1" applyFont="1" applyBorder="1" applyAlignment="1" applyProtection="1">
      <alignment horizontal="center" vertical="center" wrapText="1"/>
    </xf>
    <xf numFmtId="0" fontId="0" fillId="8" borderId="38" xfId="0" applyNumberFormat="1" applyFill="1" applyBorder="1" applyAlignment="1" applyProtection="1">
      <alignment vertical="top" wrapText="1"/>
      <protection locked="0"/>
    </xf>
    <xf numFmtId="0" fontId="0" fillId="0" borderId="38" xfId="0" applyNumberFormat="1" applyFont="1" applyFill="1" applyBorder="1" applyAlignment="1" applyProtection="1">
      <alignment vertical="top" wrapText="1"/>
    </xf>
    <xf numFmtId="0" fontId="0" fillId="29" borderId="38" xfId="0" applyNumberFormat="1" applyFill="1" applyBorder="1" applyAlignment="1" applyProtection="1">
      <alignment vertical="top" wrapText="1"/>
    </xf>
    <xf numFmtId="0" fontId="14" fillId="9" borderId="3" xfId="0" applyFont="1" applyFill="1" applyBorder="1" applyAlignment="1" applyProtection="1">
      <alignment horizontal="right"/>
    </xf>
    <xf numFmtId="0" fontId="11" fillId="11" borderId="0" xfId="0" applyNumberFormat="1" applyFont="1" applyFill="1" applyBorder="1" applyProtection="1"/>
    <xf numFmtId="4" fontId="35" fillId="11" borderId="21" xfId="0" applyNumberFormat="1" applyFont="1" applyFill="1" applyBorder="1" applyAlignment="1" applyProtection="1">
      <alignment horizontal="center" vertical="center"/>
    </xf>
    <xf numFmtId="49" fontId="35" fillId="11" borderId="21" xfId="0" applyNumberFormat="1" applyFont="1" applyFill="1" applyBorder="1" applyAlignment="1" applyProtection="1">
      <alignment vertical="center"/>
    </xf>
    <xf numFmtId="0" fontId="0" fillId="0" borderId="38" xfId="0" applyNumberFormat="1" applyFill="1" applyBorder="1" applyAlignment="1" applyProtection="1">
      <alignment horizontal="center" vertical="top"/>
    </xf>
    <xf numFmtId="0" fontId="13" fillId="0" borderId="58" xfId="0" applyNumberFormat="1" applyFont="1" applyBorder="1" applyAlignment="1" applyProtection="1">
      <alignment horizontal="center" vertical="center" wrapText="1"/>
    </xf>
    <xf numFmtId="0" fontId="13" fillId="12" borderId="57" xfId="0" applyNumberFormat="1" applyFont="1" applyFill="1" applyBorder="1" applyAlignment="1" applyProtection="1">
      <alignment horizontal="center" vertical="center" wrapText="1"/>
    </xf>
    <xf numFmtId="0" fontId="0" fillId="0" borderId="0" xfId="0" applyFont="1" applyBorder="1" applyProtection="1"/>
    <xf numFmtId="0" fontId="58" fillId="14" borderId="1" xfId="0" applyNumberFormat="1" applyFont="1" applyFill="1" applyBorder="1" applyAlignment="1" applyProtection="1">
      <alignment horizontal="left" vertical="center" shrinkToFit="1"/>
    </xf>
    <xf numFmtId="0" fontId="11" fillId="6" borderId="0" xfId="0" applyFont="1" applyFill="1" applyBorder="1" applyAlignment="1" applyProtection="1">
      <alignment wrapText="1"/>
    </xf>
    <xf numFmtId="0" fontId="0" fillId="8" borderId="38" xfId="0" applyNumberFormat="1" applyFill="1" applyBorder="1" applyAlignment="1" applyProtection="1">
      <alignment vertical="top" wrapText="1"/>
    </xf>
    <xf numFmtId="0" fontId="48" fillId="0" borderId="26" xfId="0" applyFont="1" applyFill="1" applyBorder="1" applyAlignment="1" applyProtection="1">
      <alignment horizontal="center" vertical="center" wrapText="1"/>
    </xf>
    <xf numFmtId="0" fontId="48" fillId="0" borderId="20" xfId="0" applyFont="1" applyFill="1" applyBorder="1" applyAlignment="1" applyProtection="1">
      <alignment horizontal="center" vertical="center" wrapText="1"/>
    </xf>
    <xf numFmtId="0" fontId="0" fillId="0" borderId="63" xfId="0" applyBorder="1" applyProtection="1"/>
    <xf numFmtId="0" fontId="0" fillId="0" borderId="26" xfId="0" applyBorder="1" applyProtection="1"/>
    <xf numFmtId="2" fontId="13" fillId="0" borderId="55" xfId="0" applyNumberFormat="1" applyFont="1" applyFill="1" applyBorder="1" applyAlignment="1" applyProtection="1">
      <alignment horizontal="center" vertical="center" wrapText="1"/>
    </xf>
    <xf numFmtId="2" fontId="13" fillId="0" borderId="58" xfId="0" applyNumberFormat="1" applyFont="1" applyFill="1" applyBorder="1" applyAlignment="1" applyProtection="1">
      <alignment horizontal="center" vertical="center" wrapText="1"/>
    </xf>
    <xf numFmtId="2" fontId="13" fillId="0" borderId="57" xfId="0" applyNumberFormat="1" applyFont="1" applyFill="1" applyBorder="1" applyAlignment="1" applyProtection="1">
      <alignment horizontal="center" vertical="center" wrapText="1"/>
    </xf>
    <xf numFmtId="2" fontId="0" fillId="0" borderId="39" xfId="0" applyNumberFormat="1" applyBorder="1" applyAlignment="1">
      <alignment horizontal="left"/>
    </xf>
    <xf numFmtId="2" fontId="0" fillId="0" borderId="41" xfId="0" applyNumberFormat="1" applyBorder="1" applyAlignment="1">
      <alignment horizontal="left"/>
    </xf>
    <xf numFmtId="2" fontId="0" fillId="0" borderId="40" xfId="0" applyNumberFormat="1" applyBorder="1" applyAlignment="1">
      <alignment horizontal="left"/>
    </xf>
    <xf numFmtId="0" fontId="11" fillId="15" borderId="0" xfId="0" applyNumberFormat="1" applyFont="1" applyFill="1" applyBorder="1" applyProtection="1"/>
    <xf numFmtId="4" fontId="35" fillId="15" borderId="21" xfId="0" applyNumberFormat="1" applyFont="1" applyFill="1" applyBorder="1" applyAlignment="1" applyProtection="1">
      <alignment horizontal="center" vertical="center"/>
    </xf>
    <xf numFmtId="49" fontId="35" fillId="15" borderId="21" xfId="0" applyNumberFormat="1" applyFont="1" applyFill="1" applyBorder="1" applyAlignment="1" applyProtection="1">
      <alignment vertical="center"/>
    </xf>
    <xf numFmtId="0" fontId="11" fillId="17" borderId="0" xfId="0" applyNumberFormat="1" applyFont="1" applyFill="1" applyBorder="1" applyProtection="1"/>
    <xf numFmtId="4" fontId="35" fillId="17" borderId="21" xfId="0" applyNumberFormat="1" applyFont="1" applyFill="1" applyBorder="1" applyAlignment="1" applyProtection="1">
      <alignment horizontal="center" vertical="center"/>
    </xf>
    <xf numFmtId="49" fontId="35" fillId="17" borderId="21" xfId="0" applyNumberFormat="1" applyFont="1" applyFill="1" applyBorder="1" applyAlignment="1" applyProtection="1">
      <alignment vertical="center"/>
    </xf>
    <xf numFmtId="0" fontId="0" fillId="0" borderId="38" xfId="0" applyFill="1" applyBorder="1" applyAlignment="1" applyProtection="1">
      <alignment horizontal="center" vertical="center" wrapText="1"/>
    </xf>
    <xf numFmtId="0" fontId="13" fillId="12" borderId="38" xfId="0" applyNumberFormat="1" applyFont="1" applyFill="1" applyBorder="1" applyAlignment="1" applyProtection="1">
      <alignment horizontal="center" vertical="center"/>
    </xf>
    <xf numFmtId="0" fontId="0" fillId="12" borderId="0" xfId="0" applyFill="1" applyBorder="1" applyProtection="1"/>
    <xf numFmtId="0" fontId="0" fillId="0" borderId="38" xfId="0" applyNumberFormat="1" applyFont="1" applyFill="1" applyBorder="1" applyAlignment="1" applyProtection="1">
      <alignment horizontal="left" vertical="top" wrapText="1"/>
    </xf>
    <xf numFmtId="0" fontId="0" fillId="0" borderId="2" xfId="0" applyBorder="1" applyAlignment="1" applyProtection="1"/>
    <xf numFmtId="0" fontId="0" fillId="0" borderId="3" xfId="0" applyBorder="1" applyAlignment="1" applyProtection="1"/>
    <xf numFmtId="0" fontId="0" fillId="0" borderId="38" xfId="0" applyBorder="1" applyAlignment="1">
      <alignment wrapText="1"/>
    </xf>
    <xf numFmtId="0" fontId="0" fillId="0" borderId="38" xfId="0" applyNumberFormat="1" applyBorder="1" applyAlignment="1" applyProtection="1">
      <alignment horizontal="center" vertical="center" shrinkToFit="1"/>
    </xf>
    <xf numFmtId="0" fontId="0" fillId="0" borderId="4" xfId="0" applyNumberFormat="1" applyBorder="1" applyAlignment="1" applyProtection="1"/>
    <xf numFmtId="0" fontId="0" fillId="0" borderId="0" xfId="0" applyNumberFormat="1" applyBorder="1" applyAlignment="1" applyProtection="1"/>
    <xf numFmtId="0" fontId="0" fillId="0" borderId="22" xfId="0" applyFill="1" applyBorder="1" applyAlignment="1" applyProtection="1">
      <alignment horizontal="right" vertical="center"/>
    </xf>
    <xf numFmtId="2" fontId="0" fillId="8" borderId="38" xfId="0" applyNumberFormat="1" applyFill="1" applyBorder="1" applyAlignment="1" applyProtection="1">
      <alignment horizontal="center"/>
      <protection locked="0"/>
    </xf>
    <xf numFmtId="0" fontId="64" fillId="20" borderId="38" xfId="0" applyFont="1" applyFill="1" applyBorder="1" applyAlignment="1" applyProtection="1">
      <alignment horizontal="center" vertical="center" wrapText="1"/>
    </xf>
    <xf numFmtId="0" fontId="0" fillId="0" borderId="0" xfId="0" applyNumberFormat="1" applyBorder="1" applyAlignment="1" applyProtection="1">
      <alignment horizontal="left" vertical="top" wrapText="1"/>
    </xf>
    <xf numFmtId="0" fontId="61" fillId="0" borderId="0" xfId="0" applyNumberFormat="1"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xf>
    <xf numFmtId="0" fontId="0" fillId="0" borderId="1" xfId="0" applyBorder="1" applyAlignment="1" applyProtection="1"/>
    <xf numFmtId="0" fontId="0" fillId="0" borderId="0" xfId="0" applyFont="1" applyFill="1" applyBorder="1" applyAlignment="1" applyProtection="1">
      <alignment vertical="center" wrapText="1"/>
    </xf>
    <xf numFmtId="0" fontId="46" fillId="10" borderId="0" xfId="0" applyFont="1" applyFill="1" applyProtection="1"/>
    <xf numFmtId="0" fontId="12" fillId="10" borderId="0" xfId="0" applyFont="1" applyFill="1" applyProtection="1"/>
    <xf numFmtId="2" fontId="12" fillId="10" borderId="0" xfId="0" applyNumberFormat="1" applyFont="1" applyFill="1" applyAlignment="1" applyProtection="1">
      <alignment horizontal="center" vertical="center"/>
    </xf>
    <xf numFmtId="0" fontId="0" fillId="0" borderId="0" xfId="0" applyAlignment="1" applyProtection="1">
      <alignment vertical="center"/>
    </xf>
    <xf numFmtId="0" fontId="35" fillId="2" borderId="8" xfId="0" applyNumberFormat="1" applyFont="1" applyFill="1" applyBorder="1" applyAlignment="1" applyProtection="1"/>
    <xf numFmtId="0" fontId="21" fillId="32" borderId="134" xfId="0" applyNumberFormat="1" applyFont="1" applyFill="1" applyBorder="1" applyAlignment="1" applyProtection="1">
      <alignment horizontal="left" vertical="top" wrapText="1"/>
    </xf>
    <xf numFmtId="0" fontId="9" fillId="0" borderId="0" xfId="0" applyFont="1" applyAlignment="1" applyProtection="1">
      <alignment vertical="center"/>
    </xf>
    <xf numFmtId="0" fontId="33" fillId="8" borderId="38" xfId="1" applyNumberFormat="1" applyFill="1" applyBorder="1" applyAlignment="1" applyProtection="1">
      <alignment horizontal="center" vertical="center" shrinkToFit="1"/>
      <protection locked="0"/>
    </xf>
    <xf numFmtId="0" fontId="33" fillId="8" borderId="38" xfId="1" applyNumberFormat="1" applyFill="1" applyBorder="1" applyAlignment="1" applyProtection="1">
      <alignment horizontal="center" vertical="center" wrapText="1"/>
      <protection locked="0"/>
    </xf>
    <xf numFmtId="0" fontId="32" fillId="8" borderId="38" xfId="1" applyNumberFormat="1" applyFont="1" applyFill="1" applyBorder="1" applyAlignment="1" applyProtection="1">
      <alignment horizontal="center" vertical="center" shrinkToFit="1"/>
      <protection locked="0"/>
    </xf>
    <xf numFmtId="0" fontId="0" fillId="0" borderId="0" xfId="0" applyBorder="1" applyAlignment="1" applyProtection="1">
      <alignment vertical="top"/>
    </xf>
    <xf numFmtId="0" fontId="0" fillId="12" borderId="0" xfId="0" applyFill="1" applyBorder="1" applyAlignment="1" applyProtection="1">
      <alignment vertical="top"/>
    </xf>
    <xf numFmtId="0" fontId="0" fillId="0" borderId="0" xfId="0" applyFill="1" applyBorder="1"/>
    <xf numFmtId="0" fontId="13" fillId="0" borderId="38" xfId="0" applyFont="1" applyBorder="1" applyAlignment="1" applyProtection="1">
      <alignment horizontal="center" vertical="top"/>
    </xf>
    <xf numFmtId="0" fontId="0" fillId="8" borderId="40" xfId="0" applyNumberFormat="1" applyFont="1" applyFill="1" applyBorder="1" applyAlignment="1" applyProtection="1">
      <alignment horizontal="left" vertical="top" wrapText="1"/>
      <protection locked="0"/>
    </xf>
    <xf numFmtId="0" fontId="18" fillId="4" borderId="149" xfId="0" applyFont="1" applyFill="1" applyBorder="1" applyAlignment="1" applyProtection="1">
      <alignment horizontal="center" vertical="center" wrapText="1"/>
    </xf>
    <xf numFmtId="0" fontId="0" fillId="0" borderId="0" xfId="0" applyFont="1" applyFill="1" applyProtection="1"/>
    <xf numFmtId="49" fontId="0" fillId="0" borderId="0" xfId="0" applyNumberFormat="1" applyFont="1" applyFill="1" applyBorder="1" applyAlignment="1" applyProtection="1"/>
    <xf numFmtId="0" fontId="0" fillId="12" borderId="38" xfId="0" applyNumberFormat="1" applyFill="1" applyBorder="1" applyAlignment="1" applyProtection="1">
      <alignment horizontal="center" vertical="center" wrapText="1"/>
    </xf>
    <xf numFmtId="0" fontId="0" fillId="0" borderId="0" xfId="0" applyFont="1" applyFill="1" applyBorder="1" applyProtection="1"/>
    <xf numFmtId="0" fontId="13" fillId="12" borderId="38" xfId="0" applyFont="1" applyFill="1" applyBorder="1" applyAlignment="1" applyProtection="1">
      <alignment horizontal="center" vertical="top"/>
    </xf>
    <xf numFmtId="0" fontId="13" fillId="12" borderId="38" xfId="0" applyFont="1" applyFill="1" applyBorder="1" applyAlignment="1" applyProtection="1">
      <alignment horizontal="center" vertical="top" wrapText="1"/>
    </xf>
    <xf numFmtId="49" fontId="13" fillId="12" borderId="40" xfId="0" applyNumberFormat="1" applyFont="1" applyFill="1" applyBorder="1" applyAlignment="1" applyProtection="1">
      <alignment horizontal="center" vertical="top"/>
    </xf>
    <xf numFmtId="0" fontId="0" fillId="29" borderId="38" xfId="0" applyFill="1" applyBorder="1" applyProtection="1"/>
    <xf numFmtId="0" fontId="12" fillId="0" borderId="39" xfId="0" applyNumberFormat="1" applyFont="1" applyFill="1" applyBorder="1" applyAlignment="1" applyProtection="1">
      <alignment horizontal="left" vertical="top" wrapText="1"/>
    </xf>
    <xf numFmtId="0" fontId="14" fillId="9" borderId="0" xfId="0" applyFont="1" applyFill="1" applyBorder="1" applyAlignment="1" applyProtection="1"/>
    <xf numFmtId="0" fontId="0" fillId="11" borderId="0" xfId="0" applyFill="1" applyBorder="1" applyAlignment="1" applyProtection="1"/>
    <xf numFmtId="0" fontId="49" fillId="11" borderId="4" xfId="0" applyNumberFormat="1" applyFont="1" applyFill="1" applyBorder="1" applyAlignment="1" applyProtection="1">
      <alignment horizontal="center" vertical="top"/>
    </xf>
    <xf numFmtId="0" fontId="13" fillId="0" borderId="41" xfId="0" applyFont="1" applyBorder="1" applyAlignment="1" applyProtection="1">
      <alignment horizontal="center" vertical="center"/>
    </xf>
    <xf numFmtId="0" fontId="11" fillId="11" borderId="4" xfId="0" applyNumberFormat="1" applyFont="1" applyFill="1" applyBorder="1" applyAlignment="1" applyProtection="1">
      <alignment horizontal="center" vertical="top"/>
    </xf>
    <xf numFmtId="0" fontId="11" fillId="11" borderId="1" xfId="0" applyNumberFormat="1" applyFont="1" applyFill="1" applyBorder="1" applyAlignment="1" applyProtection="1">
      <alignment horizontal="center" vertical="top"/>
    </xf>
    <xf numFmtId="0" fontId="13" fillId="0" borderId="38" xfId="0" applyNumberFormat="1" applyFont="1" applyBorder="1" applyAlignment="1" applyProtection="1">
      <alignment horizontal="center" vertical="center" wrapText="1"/>
    </xf>
    <xf numFmtId="0" fontId="13" fillId="8" borderId="38"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top"/>
    </xf>
    <xf numFmtId="0" fontId="13" fillId="0" borderId="39" xfId="0" applyFont="1" applyFill="1" applyBorder="1" applyAlignment="1" applyProtection="1">
      <alignment horizontal="center" vertical="center" wrapText="1"/>
    </xf>
    <xf numFmtId="0" fontId="13" fillId="8" borderId="39" xfId="0" applyFont="1" applyFill="1" applyBorder="1" applyAlignment="1" applyProtection="1">
      <alignment horizontal="center" vertical="center" wrapText="1"/>
      <protection locked="0"/>
    </xf>
    <xf numFmtId="0" fontId="13" fillId="8" borderId="40"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top" wrapText="1"/>
    </xf>
    <xf numFmtId="0" fontId="11" fillId="6" borderId="4" xfId="0" applyFont="1" applyFill="1" applyBorder="1" applyAlignment="1" applyProtection="1">
      <alignment horizontal="center" vertical="top" wrapText="1"/>
    </xf>
    <xf numFmtId="0" fontId="58" fillId="14" borderId="2" xfId="0" applyNumberFormat="1" applyFont="1" applyFill="1" applyBorder="1" applyAlignment="1" applyProtection="1">
      <alignment horizontal="left" vertical="center" shrinkToFit="1"/>
    </xf>
    <xf numFmtId="0" fontId="11" fillId="15" borderId="1" xfId="0" applyFont="1" applyFill="1" applyBorder="1" applyAlignment="1" applyProtection="1">
      <alignment horizontal="center" vertical="top" wrapText="1"/>
    </xf>
    <xf numFmtId="0" fontId="11" fillId="15" borderId="1" xfId="0" applyNumberFormat="1" applyFont="1" applyFill="1" applyBorder="1" applyAlignment="1" applyProtection="1">
      <alignment horizontal="center" vertical="top" wrapText="1"/>
    </xf>
    <xf numFmtId="0" fontId="13" fillId="8" borderId="58" xfId="0" applyFont="1" applyFill="1" applyBorder="1" applyAlignment="1" applyProtection="1">
      <alignment horizontal="center" vertical="center" wrapText="1"/>
      <protection locked="0"/>
    </xf>
    <xf numFmtId="0" fontId="11" fillId="17" borderId="1" xfId="0" applyNumberFormat="1" applyFont="1" applyFill="1" applyBorder="1" applyAlignment="1" applyProtection="1">
      <alignment horizontal="center" vertical="top"/>
    </xf>
    <xf numFmtId="0" fontId="0" fillId="15" borderId="0" xfId="0" applyFill="1" applyBorder="1" applyAlignment="1" applyProtection="1"/>
    <xf numFmtId="0" fontId="0" fillId="17" borderId="0" xfId="0" applyFill="1" applyBorder="1" applyAlignment="1" applyProtection="1"/>
    <xf numFmtId="0" fontId="11" fillId="17" borderId="4" xfId="0" applyNumberFormat="1" applyFont="1" applyFill="1" applyBorder="1" applyAlignment="1" applyProtection="1">
      <alignment horizontal="center" vertical="top"/>
    </xf>
    <xf numFmtId="0" fontId="11" fillId="15" borderId="4" xfId="0" applyNumberFormat="1" applyFont="1" applyFill="1" applyBorder="1" applyAlignment="1" applyProtection="1">
      <alignment horizontal="center" vertical="top"/>
    </xf>
    <xf numFmtId="0" fontId="13" fillId="0" borderId="39" xfId="0" applyFont="1" applyBorder="1" applyAlignment="1" applyProtection="1">
      <alignment horizontal="center" vertical="center"/>
    </xf>
    <xf numFmtId="0" fontId="13" fillId="0" borderId="38" xfId="0" applyFont="1" applyBorder="1" applyAlignment="1" applyProtection="1">
      <alignment horizontal="center" vertical="center"/>
    </xf>
    <xf numFmtId="0" fontId="0" fillId="12" borderId="20" xfId="0" applyFill="1" applyBorder="1" applyAlignment="1" applyProtection="1"/>
    <xf numFmtId="167" fontId="0" fillId="0" borderId="0" xfId="0" applyNumberFormat="1" applyFont="1" applyFill="1" applyProtection="1"/>
    <xf numFmtId="169" fontId="0" fillId="0" borderId="0" xfId="0" applyNumberFormat="1" applyFont="1" applyFill="1" applyProtection="1"/>
    <xf numFmtId="0" fontId="13" fillId="0" borderId="0" xfId="0" applyFont="1" applyFill="1" applyProtection="1"/>
    <xf numFmtId="1" fontId="13" fillId="0" borderId="25" xfId="0" applyNumberFormat="1" applyFont="1" applyFill="1" applyBorder="1" applyAlignment="1" applyProtection="1">
      <alignment horizontal="center" vertical="center" shrinkToFit="1"/>
    </xf>
    <xf numFmtId="2" fontId="21" fillId="0" borderId="38" xfId="0" applyNumberFormat="1" applyFont="1" applyFill="1" applyBorder="1" applyAlignment="1" applyProtection="1">
      <alignment horizontal="center" vertical="center"/>
    </xf>
    <xf numFmtId="2" fontId="21" fillId="12" borderId="38" xfId="0" applyNumberFormat="1" applyFont="1" applyFill="1" applyBorder="1" applyAlignment="1" applyProtection="1">
      <alignment horizontal="center" vertical="center"/>
    </xf>
    <xf numFmtId="2" fontId="21" fillId="0" borderId="38" xfId="0" applyNumberFormat="1" applyFont="1" applyBorder="1" applyAlignment="1" applyProtection="1">
      <alignment horizontal="centerContinuous" vertical="center"/>
    </xf>
    <xf numFmtId="2" fontId="21" fillId="0" borderId="38" xfId="0" applyNumberFormat="1" applyFont="1" applyFill="1" applyBorder="1" applyAlignment="1" applyProtection="1">
      <alignment horizontal="centerContinuous" vertical="center"/>
    </xf>
    <xf numFmtId="2" fontId="21" fillId="0" borderId="38" xfId="0" applyNumberFormat="1" applyFont="1" applyBorder="1" applyAlignment="1" applyProtection="1">
      <alignment horizontal="center" vertical="center"/>
    </xf>
    <xf numFmtId="2" fontId="18" fillId="0" borderId="38" xfId="0" applyNumberFormat="1" applyFont="1" applyFill="1" applyBorder="1" applyAlignment="1" applyProtection="1">
      <alignment horizontal="center" vertical="center"/>
    </xf>
    <xf numFmtId="2" fontId="0" fillId="8" borderId="38" xfId="0" applyNumberFormat="1" applyFill="1" applyBorder="1" applyAlignment="1" applyProtection="1">
      <alignment horizontal="center" vertical="top" wrapText="1"/>
      <protection locked="0"/>
    </xf>
    <xf numFmtId="0" fontId="0" fillId="29" borderId="39" xfId="0" applyFill="1" applyBorder="1" applyProtection="1"/>
    <xf numFmtId="37" fontId="0" fillId="4" borderId="21" xfId="0" applyNumberFormat="1" applyFill="1" applyBorder="1" applyAlignment="1" applyProtection="1">
      <alignment horizontal="left" vertical="center" indent="1" shrinkToFit="1" readingOrder="1"/>
    </xf>
    <xf numFmtId="37" fontId="0" fillId="4" borderId="22" xfId="0" applyNumberFormat="1" applyFill="1" applyBorder="1" applyAlignment="1" applyProtection="1">
      <alignment horizontal="left" vertical="center" indent="1" shrinkToFit="1" readingOrder="1"/>
    </xf>
    <xf numFmtId="0" fontId="52" fillId="8" borderId="38" xfId="0"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center" vertical="center"/>
    </xf>
    <xf numFmtId="0" fontId="13" fillId="0" borderId="38" xfId="0" applyFont="1" applyFill="1" applyBorder="1" applyAlignment="1" applyProtection="1">
      <alignment horizontal="center" vertical="top"/>
    </xf>
    <xf numFmtId="0" fontId="0" fillId="8" borderId="39" xfId="0" applyNumberFormat="1" applyFont="1" applyFill="1" applyBorder="1" applyAlignment="1" applyProtection="1">
      <alignment vertical="top" wrapText="1"/>
      <protection locked="0"/>
    </xf>
    <xf numFmtId="0" fontId="0" fillId="0" borderId="20" xfId="0" applyNumberFormat="1" applyFont="1" applyFill="1" applyBorder="1" applyAlignment="1" applyProtection="1">
      <alignment horizontal="center" vertical="center" wrapText="1"/>
    </xf>
    <xf numFmtId="0" fontId="0" fillId="0" borderId="21" xfId="0" applyNumberFormat="1" applyFont="1" applyFill="1" applyBorder="1" applyAlignment="1">
      <alignment horizontal="center" vertical="center" wrapText="1"/>
    </xf>
    <xf numFmtId="0" fontId="0" fillId="0" borderId="22" xfId="0" applyNumberFormat="1" applyFont="1" applyFill="1" applyBorder="1" applyAlignment="1">
      <alignment horizontal="center" vertical="center" wrapText="1"/>
    </xf>
    <xf numFmtId="0" fontId="0" fillId="0" borderId="23" xfId="0" applyBorder="1" applyProtection="1"/>
    <xf numFmtId="0" fontId="0" fillId="0" borderId="24" xfId="0" applyBorder="1" applyProtection="1"/>
    <xf numFmtId="49" fontId="13" fillId="12" borderId="41" xfId="0" applyNumberFormat="1" applyFont="1" applyFill="1" applyBorder="1" applyAlignment="1" applyProtection="1">
      <alignment horizontal="center" vertical="top"/>
    </xf>
    <xf numFmtId="0" fontId="13" fillId="12" borderId="24" xfId="0" applyFont="1" applyFill="1" applyBorder="1" applyAlignment="1" applyProtection="1">
      <alignment horizontal="left" vertical="center" indent="1" shrinkToFit="1"/>
    </xf>
    <xf numFmtId="37" fontId="42" fillId="12" borderId="24" xfId="0" applyNumberFormat="1" applyFont="1" applyFill="1" applyBorder="1" applyAlignment="1" applyProtection="1">
      <alignment horizontal="center" vertical="center" shrinkToFit="1"/>
    </xf>
    <xf numFmtId="0" fontId="0" fillId="0" borderId="1" xfId="0" applyFill="1" applyBorder="1"/>
    <xf numFmtId="0" fontId="13" fillId="8" borderId="146" xfId="0" applyNumberFormat="1" applyFont="1" applyFill="1" applyBorder="1" applyAlignment="1" applyProtection="1">
      <alignment horizontal="center" vertical="center" wrapText="1" shrinkToFit="1"/>
      <protection locked="0"/>
    </xf>
    <xf numFmtId="0" fontId="13" fillId="8" borderId="38" xfId="0" applyNumberFormat="1" applyFont="1" applyFill="1" applyBorder="1" applyAlignment="1" applyProtection="1">
      <alignment horizontal="center" vertical="center" wrapText="1" shrinkToFit="1"/>
      <protection locked="0"/>
    </xf>
    <xf numFmtId="0" fontId="34" fillId="0" borderId="38" xfId="0" applyNumberFormat="1" applyFont="1" applyBorder="1" applyAlignment="1" applyProtection="1">
      <alignment horizontal="center" vertical="center" wrapText="1"/>
    </xf>
    <xf numFmtId="0" fontId="13" fillId="8" borderId="38" xfId="0" applyNumberFormat="1" applyFont="1" applyFill="1" applyBorder="1" applyAlignment="1" applyProtection="1">
      <alignment horizontal="center" vertical="top"/>
      <protection locked="0"/>
    </xf>
    <xf numFmtId="0" fontId="0" fillId="8" borderId="38" xfId="0" applyFill="1" applyBorder="1" applyAlignment="1" applyProtection="1">
      <alignment horizontal="centerContinuous" vertical="center"/>
      <protection locked="0"/>
    </xf>
    <xf numFmtId="0" fontId="13" fillId="0" borderId="38" xfId="0" applyNumberFormat="1" applyFont="1" applyFill="1" applyBorder="1" applyAlignment="1" applyProtection="1">
      <alignment horizontal="center" vertical="center" shrinkToFit="1"/>
    </xf>
    <xf numFmtId="0" fontId="13" fillId="12" borderId="38" xfId="0" applyNumberFormat="1" applyFont="1" applyFill="1" applyBorder="1" applyAlignment="1" applyProtection="1">
      <alignment horizontal="center" vertical="center" shrinkToFit="1"/>
    </xf>
    <xf numFmtId="0" fontId="12" fillId="8" borderId="38" xfId="0" applyNumberFormat="1" applyFont="1" applyFill="1" applyBorder="1" applyAlignment="1" applyProtection="1">
      <alignment horizontal="left" vertical="top" wrapText="1"/>
      <protection locked="0"/>
    </xf>
    <xf numFmtId="0" fontId="12" fillId="8" borderId="38" xfId="0" applyFont="1" applyFill="1" applyBorder="1" applyAlignment="1" applyProtection="1">
      <alignment horizontal="left" vertical="top" wrapText="1"/>
      <protection locked="0"/>
    </xf>
    <xf numFmtId="0" fontId="0" fillId="0" borderId="0" xfId="0" applyNumberFormat="1" applyAlignment="1">
      <alignment horizontal="left"/>
    </xf>
    <xf numFmtId="37" fontId="0" fillId="0" borderId="4" xfId="0" applyNumberFormat="1" applyBorder="1" applyAlignment="1" applyProtection="1">
      <alignment horizontal="left" vertical="center"/>
    </xf>
    <xf numFmtId="0" fontId="0" fillId="0" borderId="23" xfId="0" applyBorder="1"/>
    <xf numFmtId="0" fontId="0" fillId="0" borderId="39" xfId="0" applyNumberFormat="1" applyBorder="1" applyAlignment="1">
      <alignment horizontal="left"/>
    </xf>
    <xf numFmtId="49" fontId="12" fillId="10" borderId="24" xfId="0" applyNumberFormat="1" applyFont="1" applyFill="1" applyBorder="1" applyAlignment="1" applyProtection="1"/>
    <xf numFmtId="49" fontId="12" fillId="10" borderId="24" xfId="0" applyNumberFormat="1" applyFont="1" applyFill="1" applyBorder="1" applyAlignment="1" applyProtection="1">
      <alignment horizontal="right" indent="1"/>
    </xf>
    <xf numFmtId="0" fontId="12" fillId="10" borderId="24" xfId="0" applyNumberFormat="1" applyFont="1" applyFill="1" applyBorder="1" applyAlignment="1" applyProtection="1">
      <alignment horizontal="left"/>
    </xf>
    <xf numFmtId="49" fontId="12" fillId="10" borderId="0" xfId="0" applyNumberFormat="1" applyFont="1" applyFill="1" applyBorder="1" applyAlignment="1" applyProtection="1"/>
    <xf numFmtId="49" fontId="113" fillId="10" borderId="0" xfId="0" applyNumberFormat="1" applyFont="1" applyFill="1" applyAlignment="1" applyProtection="1">
      <alignment horizontal="left" indent="2"/>
    </xf>
    <xf numFmtId="0" fontId="12" fillId="10" borderId="24" xfId="0" applyFont="1" applyFill="1" applyBorder="1" applyAlignment="1" applyProtection="1">
      <alignment horizontal="center"/>
    </xf>
    <xf numFmtId="0" fontId="12" fillId="10" borderId="0" xfId="0" applyFont="1" applyFill="1" applyAlignment="1" applyProtection="1">
      <alignment horizontal="center"/>
    </xf>
    <xf numFmtId="0" fontId="12" fillId="10" borderId="0" xfId="0" applyFont="1" applyFill="1" applyBorder="1" applyProtection="1"/>
    <xf numFmtId="0" fontId="12" fillId="10" borderId="0" xfId="0" applyNumberFormat="1" applyFont="1" applyFill="1" applyProtection="1"/>
    <xf numFmtId="0" fontId="13" fillId="0" borderId="38" xfId="0" applyFont="1" applyBorder="1" applyAlignment="1" applyProtection="1">
      <alignment horizontal="center" vertical="center"/>
    </xf>
    <xf numFmtId="170" fontId="13" fillId="8" borderId="38" xfId="0" applyNumberFormat="1" applyFont="1" applyFill="1" applyBorder="1" applyAlignment="1" applyProtection="1">
      <alignment horizontal="center" vertical="center"/>
      <protection locked="0"/>
    </xf>
    <xf numFmtId="0" fontId="11" fillId="15" borderId="4" xfId="0" applyFont="1" applyFill="1" applyBorder="1" applyAlignment="1" applyProtection="1">
      <alignment horizontal="center" vertical="top" wrapText="1"/>
    </xf>
    <xf numFmtId="0" fontId="0" fillId="29" borderId="20" xfId="0" applyFill="1" applyBorder="1" applyAlignment="1" applyProtection="1">
      <alignment horizontal="center" vertical="center"/>
    </xf>
    <xf numFmtId="0" fontId="0" fillId="29" borderId="22" xfId="0" applyFill="1" applyBorder="1" applyAlignment="1">
      <alignment horizontal="center" vertical="center"/>
    </xf>
    <xf numFmtId="1" fontId="0" fillId="0" borderId="41" xfId="0" applyNumberFormat="1" applyBorder="1" applyAlignment="1">
      <alignment horizontal="left"/>
    </xf>
    <xf numFmtId="1" fontId="0" fillId="0" borderId="40" xfId="0" applyNumberFormat="1" applyBorder="1" applyAlignment="1">
      <alignment horizontal="left"/>
    </xf>
    <xf numFmtId="0" fontId="13" fillId="12" borderId="39" xfId="0" applyFont="1" applyFill="1" applyBorder="1" applyAlignment="1" applyProtection="1">
      <alignment horizontal="center" vertical="center"/>
    </xf>
    <xf numFmtId="0" fontId="0" fillId="11" borderId="0" xfId="0" applyFill="1" applyBorder="1" applyAlignment="1" applyProtection="1"/>
    <xf numFmtId="0" fontId="0" fillId="15" borderId="0" xfId="0" applyFill="1" applyBorder="1" applyAlignment="1" applyProtection="1"/>
    <xf numFmtId="0" fontId="0" fillId="17" borderId="0" xfId="0" applyFill="1" applyBorder="1" applyAlignment="1" applyProtection="1"/>
    <xf numFmtId="0" fontId="11" fillId="11" borderId="4" xfId="0" applyNumberFormat="1" applyFont="1" applyFill="1" applyBorder="1" applyAlignment="1" applyProtection="1">
      <alignment horizontal="center" vertical="top"/>
    </xf>
    <xf numFmtId="0" fontId="0" fillId="0" borderId="38" xfId="0" applyNumberFormat="1" applyFont="1" applyBorder="1" applyAlignment="1" applyProtection="1">
      <alignment horizontal="left" vertical="top" wrapText="1"/>
      <protection locked="0"/>
    </xf>
    <xf numFmtId="0" fontId="32" fillId="0" borderId="38" xfId="0" applyNumberFormat="1" applyFont="1" applyFill="1" applyBorder="1" applyAlignment="1" applyProtection="1">
      <alignment horizontal="left" vertical="top" wrapText="1"/>
      <protection locked="0"/>
    </xf>
    <xf numFmtId="0" fontId="0" fillId="0" borderId="38" xfId="0" applyNumberFormat="1" applyFont="1" applyFill="1" applyBorder="1" applyAlignment="1" applyProtection="1">
      <alignment horizontal="left" vertical="top" wrapText="1"/>
      <protection locked="0"/>
    </xf>
    <xf numFmtId="0" fontId="14" fillId="12" borderId="38" xfId="0" applyNumberFormat="1" applyFont="1" applyFill="1" applyBorder="1" applyAlignment="1" applyProtection="1">
      <alignment horizontal="left" vertical="top" wrapText="1"/>
      <protection locked="0"/>
    </xf>
    <xf numFmtId="0" fontId="12" fillId="12" borderId="38" xfId="0" applyNumberFormat="1" applyFont="1" applyFill="1" applyBorder="1" applyAlignment="1" applyProtection="1">
      <alignment horizontal="left" vertical="top" wrapText="1"/>
      <protection locked="0"/>
    </xf>
    <xf numFmtId="0" fontId="12" fillId="0" borderId="38" xfId="0" applyNumberFormat="1" applyFont="1" applyBorder="1" applyAlignment="1" applyProtection="1">
      <alignment horizontal="left" vertical="top" wrapText="1"/>
      <protection locked="0"/>
    </xf>
    <xf numFmtId="0" fontId="12" fillId="0" borderId="38" xfId="0" applyNumberFormat="1" applyFont="1" applyFill="1" applyBorder="1" applyAlignment="1" applyProtection="1">
      <alignment horizontal="left" vertical="top" wrapText="1"/>
      <protection locked="0"/>
    </xf>
    <xf numFmtId="0" fontId="0" fillId="12" borderId="38" xfId="0" applyNumberFormat="1" applyFont="1" applyFill="1" applyBorder="1" applyAlignment="1" applyProtection="1">
      <alignment horizontal="left" vertical="top" wrapText="1"/>
      <protection locked="0"/>
    </xf>
    <xf numFmtId="0" fontId="0" fillId="0" borderId="38" xfId="0" applyNumberFormat="1" applyFont="1" applyFill="1" applyBorder="1" applyAlignment="1">
      <alignment horizontal="left" vertical="top" wrapText="1"/>
    </xf>
    <xf numFmtId="0" fontId="0" fillId="0" borderId="38" xfId="0" applyNumberFormat="1" applyFont="1" applyFill="1" applyBorder="1" applyAlignment="1">
      <alignment horizontal="left" vertical="top" wrapText="1" indent="1"/>
    </xf>
    <xf numFmtId="0" fontId="0" fillId="0" borderId="38" xfId="0" applyFont="1" applyFill="1" applyBorder="1" applyAlignment="1" applyProtection="1">
      <alignment horizontal="center" vertical="center"/>
    </xf>
    <xf numFmtId="3" fontId="24" fillId="0" borderId="1" xfId="0" applyNumberFormat="1" applyFont="1" applyBorder="1" applyAlignment="1" applyProtection="1">
      <alignment horizontal="center" vertical="center" wrapText="1"/>
    </xf>
    <xf numFmtId="3" fontId="21" fillId="0" borderId="3" xfId="0" applyNumberFormat="1" applyFont="1" applyBorder="1" applyAlignment="1" applyProtection="1">
      <alignment horizontal="center" vertical="center" wrapText="1"/>
    </xf>
    <xf numFmtId="3" fontId="21" fillId="0" borderId="4" xfId="0" applyNumberFormat="1" applyFont="1" applyBorder="1" applyAlignment="1" applyProtection="1">
      <alignment horizontal="center" vertical="center" wrapText="1"/>
    </xf>
    <xf numFmtId="3" fontId="21" fillId="0" borderId="5" xfId="0" applyNumberFormat="1" applyFont="1" applyBorder="1" applyAlignment="1" applyProtection="1">
      <alignment horizontal="center" vertical="center" wrapText="1"/>
    </xf>
    <xf numFmtId="3" fontId="21" fillId="0" borderId="23" xfId="0" applyNumberFormat="1" applyFont="1" applyBorder="1" applyAlignment="1" applyProtection="1">
      <alignment horizontal="center" vertical="center" wrapText="1"/>
    </xf>
    <xf numFmtId="3" fontId="21" fillId="0" borderId="25" xfId="0" applyNumberFormat="1" applyFont="1" applyBorder="1" applyAlignment="1" applyProtection="1">
      <alignment horizontal="center" vertical="center" wrapText="1"/>
    </xf>
    <xf numFmtId="0" fontId="25" fillId="6" borderId="20" xfId="0" applyNumberFormat="1" applyFont="1" applyFill="1" applyBorder="1" applyAlignment="1" applyProtection="1">
      <alignment horizontal="center" vertical="center"/>
    </xf>
    <xf numFmtId="0" fontId="0" fillId="0" borderId="21" xfId="0" applyBorder="1" applyAlignment="1">
      <alignment horizontal="center" vertical="center"/>
    </xf>
    <xf numFmtId="0" fontId="32" fillId="8" borderId="20" xfId="1" applyNumberFormat="1" applyFont="1" applyFill="1" applyBorder="1" applyAlignment="1" applyProtection="1">
      <alignment horizontal="center" vertical="center"/>
      <protection locked="0"/>
    </xf>
    <xf numFmtId="0" fontId="32" fillId="8" borderId="21" xfId="1" applyFont="1" applyFill="1" applyBorder="1" applyAlignment="1" applyProtection="1">
      <alignment horizontal="center" vertical="center"/>
      <protection locked="0"/>
    </xf>
    <xf numFmtId="0" fontId="32" fillId="8" borderId="22" xfId="1" applyFont="1" applyFill="1" applyBorder="1" applyAlignment="1" applyProtection="1">
      <alignment horizontal="center" vertical="center"/>
      <protection locked="0"/>
    </xf>
    <xf numFmtId="0" fontId="18" fillId="29" borderId="1" xfId="0" applyNumberFormat="1" applyFont="1" applyFill="1" applyBorder="1" applyAlignment="1" applyProtection="1">
      <alignment horizontal="left" vertical="top" wrapText="1" indent="1"/>
    </xf>
    <xf numFmtId="0" fontId="18" fillId="29" borderId="2" xfId="0" applyNumberFormat="1" applyFont="1" applyFill="1" applyBorder="1" applyAlignment="1" applyProtection="1">
      <alignment horizontal="left" vertical="top" wrapText="1" indent="1"/>
    </xf>
    <xf numFmtId="0" fontId="21" fillId="29" borderId="2" xfId="0" applyNumberFormat="1" applyFont="1" applyFill="1" applyBorder="1" applyAlignment="1" applyProtection="1">
      <alignment horizontal="left" vertical="top" wrapText="1" indent="1"/>
    </xf>
    <xf numFmtId="0" fontId="21" fillId="29" borderId="3" xfId="0" applyNumberFormat="1" applyFont="1" applyFill="1" applyBorder="1" applyAlignment="1" applyProtection="1">
      <alignment horizontal="left" vertical="top" wrapText="1" indent="1"/>
    </xf>
    <xf numFmtId="0" fontId="21" fillId="29" borderId="4" xfId="0" applyNumberFormat="1" applyFont="1" applyFill="1" applyBorder="1" applyAlignment="1" applyProtection="1">
      <alignment horizontal="left" vertical="top" wrapText="1" indent="1"/>
    </xf>
    <xf numFmtId="0" fontId="21" fillId="29" borderId="0" xfId="0" applyNumberFormat="1" applyFont="1" applyFill="1" applyBorder="1" applyAlignment="1" applyProtection="1">
      <alignment horizontal="left" vertical="top" wrapText="1" indent="1"/>
    </xf>
    <xf numFmtId="0" fontId="21" fillId="29" borderId="5" xfId="0" applyNumberFormat="1" applyFont="1" applyFill="1" applyBorder="1" applyAlignment="1" applyProtection="1">
      <alignment horizontal="left" vertical="top" wrapText="1" indent="1"/>
    </xf>
    <xf numFmtId="0" fontId="21" fillId="29" borderId="23" xfId="0" applyNumberFormat="1" applyFont="1" applyFill="1" applyBorder="1" applyAlignment="1" applyProtection="1">
      <alignment horizontal="left" vertical="top" wrapText="1" indent="1"/>
    </xf>
    <xf numFmtId="0" fontId="21" fillId="29" borderId="24" xfId="0" applyNumberFormat="1" applyFont="1" applyFill="1" applyBorder="1" applyAlignment="1" applyProtection="1">
      <alignment horizontal="left" vertical="top" wrapText="1" indent="1"/>
    </xf>
    <xf numFmtId="0" fontId="21" fillId="29" borderId="25" xfId="0" applyNumberFormat="1" applyFont="1" applyFill="1" applyBorder="1" applyAlignment="1" applyProtection="1">
      <alignment horizontal="left" vertical="top" wrapText="1" indent="1"/>
    </xf>
    <xf numFmtId="0" fontId="24" fillId="0" borderId="1" xfId="0" applyNumberFormat="1" applyFont="1" applyBorder="1" applyAlignment="1" applyProtection="1">
      <alignment horizontal="center" vertical="center" wrapText="1"/>
    </xf>
    <xf numFmtId="0" fontId="24" fillId="0" borderId="2" xfId="0" applyNumberFormat="1" applyFont="1" applyBorder="1" applyAlignment="1" applyProtection="1">
      <alignment horizontal="center" vertical="center" wrapText="1"/>
    </xf>
    <xf numFmtId="0" fontId="24" fillId="0" borderId="3" xfId="0" applyNumberFormat="1" applyFont="1" applyBorder="1" applyAlignment="1" applyProtection="1">
      <alignment horizontal="center" vertical="center" wrapText="1"/>
    </xf>
    <xf numFmtId="0" fontId="24" fillId="0" borderId="4" xfId="0" applyNumberFormat="1" applyFont="1" applyBorder="1" applyAlignment="1" applyProtection="1">
      <alignment horizontal="center" vertical="center" wrapText="1"/>
    </xf>
    <xf numFmtId="0" fontId="24" fillId="0" borderId="0" xfId="0" applyNumberFormat="1" applyFont="1" applyBorder="1" applyAlignment="1" applyProtection="1">
      <alignment horizontal="center" vertical="center" wrapText="1"/>
    </xf>
    <xf numFmtId="0" fontId="24" fillId="0" borderId="5" xfId="0" applyNumberFormat="1" applyFont="1" applyBorder="1" applyAlignment="1" applyProtection="1">
      <alignment horizontal="center" vertical="center" wrapText="1"/>
    </xf>
    <xf numFmtId="0" fontId="24" fillId="0" borderId="23" xfId="0" applyNumberFormat="1" applyFont="1" applyBorder="1" applyAlignment="1" applyProtection="1">
      <alignment horizontal="center" vertical="center" wrapText="1"/>
    </xf>
    <xf numFmtId="0" fontId="24" fillId="0" borderId="24" xfId="0" applyNumberFormat="1" applyFont="1" applyBorder="1" applyAlignment="1" applyProtection="1">
      <alignment horizontal="center" vertical="center" wrapText="1"/>
    </xf>
    <xf numFmtId="0" fontId="24" fillId="0" borderId="25" xfId="0" applyNumberFormat="1" applyFont="1" applyBorder="1" applyAlignment="1" applyProtection="1">
      <alignment horizontal="center" vertical="center" wrapText="1"/>
    </xf>
    <xf numFmtId="0" fontId="24" fillId="0" borderId="1" xfId="0" applyNumberFormat="1" applyFont="1" applyFill="1" applyBorder="1" applyAlignment="1" applyProtection="1">
      <alignment horizontal="center" vertical="center" wrapText="1"/>
    </xf>
    <xf numFmtId="0" fontId="24" fillId="0" borderId="2" xfId="0" applyNumberFormat="1" applyFont="1" applyFill="1" applyBorder="1" applyAlignment="1" applyProtection="1">
      <alignment horizontal="center" vertical="center" wrapText="1"/>
    </xf>
    <xf numFmtId="0" fontId="24" fillId="0" borderId="3" xfId="0" applyNumberFormat="1" applyFont="1" applyFill="1" applyBorder="1" applyAlignment="1" applyProtection="1">
      <alignment horizontal="center" vertical="center" wrapText="1"/>
    </xf>
    <xf numFmtId="0" fontId="24" fillId="0" borderId="4"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center" vertical="center" wrapText="1"/>
    </xf>
    <xf numFmtId="0" fontId="24" fillId="0" borderId="5"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xf>
    <xf numFmtId="0" fontId="24" fillId="0" borderId="2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xf>
    <xf numFmtId="0" fontId="21" fillId="0" borderId="2" xfId="0" applyNumberFormat="1" applyFont="1" applyFill="1" applyBorder="1" applyAlignment="1" applyProtection="1">
      <alignment horizontal="center" vertical="center" wrapText="1"/>
    </xf>
    <xf numFmtId="0" fontId="21" fillId="0" borderId="3" xfId="0" applyNumberFormat="1" applyFont="1" applyFill="1" applyBorder="1" applyAlignment="1" applyProtection="1">
      <alignment horizontal="center" vertical="center" wrapText="1"/>
    </xf>
    <xf numFmtId="0" fontId="21" fillId="0" borderId="4" xfId="0" applyNumberFormat="1" applyFont="1" applyFill="1" applyBorder="1" applyAlignment="1" applyProtection="1">
      <alignment horizontal="center" vertical="center" wrapText="1"/>
    </xf>
    <xf numFmtId="0" fontId="21" fillId="0" borderId="0"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xf>
    <xf numFmtId="0" fontId="21" fillId="0" borderId="23" xfId="0" applyNumberFormat="1" applyFont="1" applyFill="1" applyBorder="1" applyAlignment="1" applyProtection="1">
      <alignment horizontal="center" vertical="center" wrapText="1"/>
    </xf>
    <xf numFmtId="0" fontId="21" fillId="0" borderId="24" xfId="0" applyNumberFormat="1" applyFont="1" applyFill="1" applyBorder="1" applyAlignment="1" applyProtection="1">
      <alignment horizontal="center" vertical="center" wrapText="1"/>
    </xf>
    <xf numFmtId="0" fontId="21" fillId="0" borderId="25" xfId="0" applyNumberFormat="1" applyFont="1" applyFill="1" applyBorder="1" applyAlignment="1" applyProtection="1">
      <alignment horizontal="center" vertical="center" wrapText="1"/>
    </xf>
    <xf numFmtId="3" fontId="21" fillId="0" borderId="20" xfId="0" applyNumberFormat="1" applyFont="1" applyBorder="1" applyAlignment="1" applyProtection="1">
      <alignment horizontal="center" vertical="center" wrapText="1"/>
    </xf>
    <xf numFmtId="3" fontId="21" fillId="0" borderId="22" xfId="0" applyNumberFormat="1" applyFont="1" applyBorder="1" applyAlignment="1" applyProtection="1">
      <alignment horizontal="center" vertical="center" wrapText="1"/>
    </xf>
    <xf numFmtId="0" fontId="18" fillId="29" borderId="20" xfId="0" applyNumberFormat="1" applyFont="1" applyFill="1" applyBorder="1" applyAlignment="1" applyProtection="1">
      <alignment horizontal="left" vertical="top" wrapText="1" indent="1"/>
    </xf>
    <xf numFmtId="0" fontId="18" fillId="29" borderId="21" xfId="0" applyNumberFormat="1" applyFont="1" applyFill="1" applyBorder="1" applyAlignment="1" applyProtection="1">
      <alignment horizontal="left" vertical="top" wrapText="1" indent="1"/>
    </xf>
    <xf numFmtId="0" fontId="21" fillId="29" borderId="21" xfId="0" applyNumberFormat="1" applyFont="1" applyFill="1" applyBorder="1" applyAlignment="1" applyProtection="1">
      <alignment horizontal="left" vertical="top" wrapText="1" indent="1"/>
    </xf>
    <xf numFmtId="0" fontId="21" fillId="29" borderId="22" xfId="0" applyNumberFormat="1" applyFont="1" applyFill="1" applyBorder="1" applyAlignment="1" applyProtection="1">
      <alignment horizontal="left" vertical="top" wrapText="1" indent="1"/>
    </xf>
    <xf numFmtId="0" fontId="21" fillId="0" borderId="20" xfId="0" applyNumberFormat="1" applyFont="1" applyBorder="1" applyAlignment="1" applyProtection="1">
      <alignment horizontal="center" vertical="top" wrapText="1"/>
    </xf>
    <xf numFmtId="0" fontId="21" fillId="0" borderId="21" xfId="0" applyNumberFormat="1" applyFont="1" applyBorder="1" applyAlignment="1" applyProtection="1">
      <alignment horizontal="center" vertical="top" wrapText="1"/>
    </xf>
    <xf numFmtId="0" fontId="21" fillId="0" borderId="22" xfId="0" applyNumberFormat="1" applyFont="1" applyBorder="1" applyAlignment="1" applyProtection="1">
      <alignment horizontal="center" vertical="top" wrapText="1"/>
    </xf>
    <xf numFmtId="0" fontId="24" fillId="0" borderId="20" xfId="0" applyNumberFormat="1" applyFont="1" applyBorder="1" applyAlignment="1" applyProtection="1">
      <alignment horizontal="center" vertical="top" wrapText="1"/>
    </xf>
    <xf numFmtId="0" fontId="24" fillId="0" borderId="21" xfId="0" applyNumberFormat="1" applyFont="1" applyBorder="1" applyAlignment="1" applyProtection="1">
      <alignment horizontal="center" vertical="top" wrapText="1"/>
    </xf>
    <xf numFmtId="0" fontId="24" fillId="0" borderId="22" xfId="0" applyNumberFormat="1" applyFont="1" applyBorder="1" applyAlignment="1" applyProtection="1">
      <alignment horizontal="center" vertical="top" wrapText="1"/>
    </xf>
    <xf numFmtId="0" fontId="21" fillId="4" borderId="20" xfId="0" applyNumberFormat="1" applyFont="1" applyFill="1" applyBorder="1" applyAlignment="1" applyProtection="1">
      <alignment horizontal="center" vertical="center" wrapText="1"/>
    </xf>
    <xf numFmtId="0" fontId="21" fillId="4" borderId="22" xfId="0" applyNumberFormat="1" applyFont="1" applyFill="1" applyBorder="1" applyAlignment="1" applyProtection="1">
      <alignment horizontal="center" vertical="center" wrapText="1"/>
    </xf>
    <xf numFmtId="0" fontId="24" fillId="0" borderId="20" xfId="0" applyNumberFormat="1" applyFont="1" applyBorder="1" applyAlignment="1" applyProtection="1">
      <alignment horizontal="center" vertical="top" shrinkToFit="1"/>
    </xf>
    <xf numFmtId="0" fontId="24" fillId="0" borderId="21" xfId="0" applyNumberFormat="1" applyFont="1" applyBorder="1" applyAlignment="1" applyProtection="1">
      <alignment horizontal="center" vertical="top" shrinkToFit="1"/>
    </xf>
    <xf numFmtId="0" fontId="24" fillId="0" borderId="22" xfId="0" applyNumberFormat="1" applyFont="1" applyBorder="1" applyAlignment="1" applyProtection="1">
      <alignment horizontal="center" vertical="top" shrinkToFit="1"/>
    </xf>
    <xf numFmtId="0" fontId="98" fillId="0" borderId="21" xfId="0" applyNumberFormat="1" applyFont="1" applyBorder="1" applyAlignment="1" applyProtection="1">
      <alignment horizontal="center" vertical="center" wrapText="1" shrinkToFit="1"/>
    </xf>
    <xf numFmtId="0" fontId="98" fillId="0" borderId="22" xfId="0" applyNumberFormat="1" applyFont="1" applyBorder="1" applyAlignment="1" applyProtection="1">
      <alignment horizontal="center" vertical="center" wrapText="1" shrinkToFit="1"/>
    </xf>
    <xf numFmtId="0" fontId="39" fillId="0" borderId="20" xfId="0" applyNumberFormat="1" applyFont="1" applyBorder="1" applyAlignment="1" applyProtection="1">
      <alignment horizontal="center" vertical="center" wrapText="1"/>
    </xf>
    <xf numFmtId="0" fontId="39" fillId="0" borderId="21" xfId="0" applyNumberFormat="1" applyFont="1" applyBorder="1" applyAlignment="1" applyProtection="1">
      <alignment horizontal="center" vertical="center" wrapText="1"/>
    </xf>
    <xf numFmtId="0" fontId="39" fillId="0" borderId="22" xfId="0" applyNumberFormat="1" applyFont="1" applyBorder="1" applyAlignment="1" applyProtection="1">
      <alignment horizontal="center" vertical="center" wrapText="1"/>
    </xf>
    <xf numFmtId="0" fontId="18" fillId="0" borderId="17" xfId="0" applyNumberFormat="1" applyFont="1" applyBorder="1" applyAlignment="1" applyProtection="1">
      <alignment horizontal="left" vertical="top" wrapText="1" indent="1"/>
    </xf>
    <xf numFmtId="0" fontId="18" fillId="0" borderId="18" xfId="0" applyNumberFormat="1" applyFont="1" applyBorder="1" applyAlignment="1" applyProtection="1">
      <alignment horizontal="left" vertical="top" wrapText="1" indent="1"/>
    </xf>
    <xf numFmtId="0" fontId="24" fillId="0" borderId="18" xfId="0" applyNumberFormat="1" applyFont="1" applyBorder="1" applyAlignment="1" applyProtection="1">
      <alignment horizontal="left" vertical="top" wrapText="1"/>
    </xf>
    <xf numFmtId="0" fontId="21" fillId="0" borderId="18" xfId="0" applyNumberFormat="1" applyFont="1" applyBorder="1" applyAlignment="1" applyProtection="1">
      <alignment horizontal="left" vertical="top" wrapText="1"/>
    </xf>
    <xf numFmtId="0" fontId="21" fillId="0" borderId="19" xfId="0" applyNumberFormat="1" applyFont="1" applyBorder="1" applyAlignment="1" applyProtection="1">
      <alignment horizontal="left" vertical="top" wrapText="1"/>
    </xf>
    <xf numFmtId="0" fontId="23" fillId="3" borderId="20" xfId="0" applyNumberFormat="1" applyFont="1" applyFill="1" applyBorder="1" applyAlignment="1" applyProtection="1">
      <alignment horizontal="left" wrapText="1" indent="1"/>
    </xf>
    <xf numFmtId="0" fontId="23" fillId="3" borderId="21" xfId="0" applyNumberFormat="1" applyFont="1" applyFill="1" applyBorder="1" applyAlignment="1" applyProtection="1">
      <alignment horizontal="left" wrapText="1" indent="1"/>
    </xf>
    <xf numFmtId="0" fontId="23" fillId="3" borderId="22" xfId="0" applyNumberFormat="1" applyFont="1" applyFill="1" applyBorder="1" applyAlignment="1" applyProtection="1">
      <alignment horizontal="left" wrapText="1" indent="1"/>
    </xf>
    <xf numFmtId="0" fontId="22" fillId="29" borderId="23" xfId="0" applyNumberFormat="1" applyFont="1" applyFill="1" applyBorder="1" applyAlignment="1" applyProtection="1">
      <alignment horizontal="left" vertical="top" wrapText="1" indent="1"/>
    </xf>
    <xf numFmtId="0" fontId="18" fillId="29" borderId="23" xfId="0" applyNumberFormat="1" applyFont="1" applyFill="1" applyBorder="1" applyAlignment="1" applyProtection="1">
      <alignment horizontal="center" vertical="center"/>
    </xf>
    <xf numFmtId="0" fontId="18" fillId="29" borderId="24" xfId="0" applyNumberFormat="1" applyFont="1" applyFill="1" applyBorder="1" applyAlignment="1" applyProtection="1">
      <alignment horizontal="center" vertical="center"/>
    </xf>
    <xf numFmtId="0" fontId="18" fillId="29" borderId="25" xfId="0" applyNumberFormat="1" applyFont="1" applyFill="1" applyBorder="1" applyAlignment="1" applyProtection="1">
      <alignment horizontal="center" vertical="center"/>
    </xf>
    <xf numFmtId="0" fontId="18" fillId="29" borderId="23" xfId="0" applyNumberFormat="1" applyFont="1" applyFill="1" applyBorder="1" applyAlignment="1" applyProtection="1">
      <alignment horizontal="center" vertical="center" wrapText="1"/>
    </xf>
    <xf numFmtId="0" fontId="18" fillId="29" borderId="24" xfId="0" applyNumberFormat="1" applyFont="1" applyFill="1" applyBorder="1" applyAlignment="1" applyProtection="1">
      <alignment horizontal="center" vertical="center" wrapText="1"/>
    </xf>
    <xf numFmtId="0" fontId="18" fillId="29" borderId="25" xfId="0" applyNumberFormat="1" applyFont="1" applyFill="1" applyBorder="1" applyAlignment="1" applyProtection="1">
      <alignment horizontal="center" vertical="center" wrapText="1"/>
    </xf>
    <xf numFmtId="0" fontId="18" fillId="29" borderId="20" xfId="0" applyNumberFormat="1" applyFont="1" applyFill="1" applyBorder="1" applyAlignment="1" applyProtection="1">
      <alignment horizontal="center" wrapText="1"/>
    </xf>
    <xf numFmtId="0" fontId="21" fillId="29" borderId="22" xfId="0" applyNumberFormat="1" applyFont="1" applyFill="1" applyBorder="1" applyAlignment="1" applyProtection="1">
      <alignment horizontal="center" wrapText="1"/>
    </xf>
    <xf numFmtId="0" fontId="18" fillId="0" borderId="14" xfId="0" applyNumberFormat="1" applyFont="1" applyBorder="1" applyAlignment="1" applyProtection="1">
      <alignment horizontal="left" vertical="top" wrapText="1" indent="1"/>
    </xf>
    <xf numFmtId="0" fontId="18" fillId="0" borderId="15" xfId="0" applyNumberFormat="1" applyFont="1" applyBorder="1" applyAlignment="1" applyProtection="1">
      <alignment horizontal="left" vertical="top" wrapText="1" indent="1"/>
    </xf>
    <xf numFmtId="0" fontId="24" fillId="0" borderId="15" xfId="0" applyNumberFormat="1" applyFont="1" applyBorder="1" applyAlignment="1" applyProtection="1">
      <alignment horizontal="left" vertical="top" wrapText="1"/>
    </xf>
    <xf numFmtId="0" fontId="21" fillId="0" borderId="15" xfId="0" applyNumberFormat="1" applyFont="1" applyBorder="1" applyAlignment="1" applyProtection="1">
      <alignment horizontal="left" vertical="top" wrapText="1"/>
    </xf>
    <xf numFmtId="0" fontId="21" fillId="0" borderId="16" xfId="0" applyNumberFormat="1" applyFont="1" applyBorder="1" applyAlignment="1" applyProtection="1">
      <alignment horizontal="left" vertical="top" wrapText="1"/>
    </xf>
    <xf numFmtId="0" fontId="35" fillId="2" borderId="4" xfId="0" applyNumberFormat="1" applyFont="1" applyFill="1" applyBorder="1" applyAlignment="1" applyProtection="1">
      <alignment horizontal="left"/>
    </xf>
    <xf numFmtId="0" fontId="35" fillId="2" borderId="0" xfId="0" applyNumberFormat="1" applyFont="1" applyFill="1" applyBorder="1" applyAlignment="1" applyProtection="1">
      <alignment horizontal="left"/>
    </xf>
    <xf numFmtId="0" fontId="35" fillId="2" borderId="5" xfId="0" applyNumberFormat="1" applyFont="1" applyFill="1" applyBorder="1" applyAlignment="1" applyProtection="1">
      <alignment horizontal="left"/>
    </xf>
    <xf numFmtId="0" fontId="21" fillId="0" borderId="4" xfId="0" applyNumberFormat="1" applyFont="1" applyBorder="1" applyAlignment="1" applyProtection="1">
      <alignment horizontal="left" vertical="top" wrapText="1"/>
    </xf>
    <xf numFmtId="0" fontId="21" fillId="0" borderId="0" xfId="0" applyNumberFormat="1" applyFont="1" applyBorder="1" applyAlignment="1" applyProtection="1">
      <alignment horizontal="left" vertical="top" wrapText="1"/>
    </xf>
    <xf numFmtId="0" fontId="21" fillId="0" borderId="5" xfId="0" applyNumberFormat="1" applyFont="1" applyBorder="1" applyAlignment="1" applyProtection="1">
      <alignment horizontal="left" vertical="top" wrapText="1"/>
    </xf>
    <xf numFmtId="0" fontId="35" fillId="2" borderId="4" xfId="0" applyNumberFormat="1" applyFont="1" applyFill="1" applyBorder="1" applyAlignment="1" applyProtection="1">
      <alignment horizontal="left" wrapText="1"/>
    </xf>
    <xf numFmtId="0" fontId="35" fillId="2" borderId="0" xfId="0" applyNumberFormat="1" applyFont="1" applyFill="1" applyBorder="1" applyAlignment="1" applyProtection="1">
      <alignment horizontal="left" wrapText="1"/>
    </xf>
    <xf numFmtId="0" fontId="35" fillId="2" borderId="5" xfId="0" applyNumberFormat="1" applyFont="1" applyFill="1" applyBorder="1" applyAlignment="1" applyProtection="1">
      <alignment horizontal="left" wrapText="1"/>
    </xf>
    <xf numFmtId="0" fontId="21" fillId="0" borderId="4" xfId="0" applyNumberFormat="1" applyFont="1" applyFill="1" applyBorder="1" applyAlignment="1" applyProtection="1">
      <alignment horizontal="left" vertical="top" wrapText="1"/>
    </xf>
    <xf numFmtId="0" fontId="21" fillId="0" borderId="0" xfId="0" applyNumberFormat="1" applyFont="1" applyFill="1" applyBorder="1" applyAlignment="1" applyProtection="1">
      <alignment horizontal="left" vertical="top" wrapText="1"/>
    </xf>
    <xf numFmtId="0" fontId="21" fillId="0" borderId="5" xfId="0" applyNumberFormat="1" applyFont="1" applyFill="1" applyBorder="1" applyAlignment="1" applyProtection="1">
      <alignment horizontal="left" vertical="top" wrapText="1"/>
    </xf>
    <xf numFmtId="0" fontId="35" fillId="2" borderId="38" xfId="0" applyNumberFormat="1" applyFont="1" applyFill="1" applyBorder="1" applyAlignment="1" applyProtection="1">
      <alignment horizontal="left"/>
    </xf>
    <xf numFmtId="0" fontId="23" fillId="3" borderId="75" xfId="0" applyNumberFormat="1" applyFont="1" applyFill="1" applyBorder="1" applyAlignment="1" applyProtection="1">
      <alignment horizontal="left" wrapText="1" indent="1"/>
    </xf>
    <xf numFmtId="0" fontId="23" fillId="3" borderId="76" xfId="0" applyNumberFormat="1" applyFont="1" applyFill="1" applyBorder="1" applyAlignment="1" applyProtection="1">
      <alignment horizontal="left" wrapText="1" indent="1"/>
    </xf>
    <xf numFmtId="0" fontId="23" fillId="3" borderId="77" xfId="0" applyNumberFormat="1" applyFont="1" applyFill="1" applyBorder="1" applyAlignment="1" applyProtection="1">
      <alignment horizontal="left" wrapText="1" indent="1"/>
    </xf>
    <xf numFmtId="0" fontId="21" fillId="0" borderId="15" xfId="0" applyNumberFormat="1" applyFont="1" applyFill="1" applyBorder="1" applyAlignment="1" applyProtection="1">
      <alignment horizontal="left" vertical="top" wrapText="1"/>
    </xf>
    <xf numFmtId="0" fontId="21" fillId="0" borderId="16" xfId="0" applyNumberFormat="1" applyFont="1" applyFill="1" applyBorder="1" applyAlignment="1" applyProtection="1">
      <alignment horizontal="left" vertical="top" wrapText="1"/>
    </xf>
    <xf numFmtId="0" fontId="18" fillId="30" borderId="38" xfId="0" applyNumberFormat="1" applyFont="1" applyFill="1" applyBorder="1" applyAlignment="1" applyProtection="1">
      <alignment horizontal="center" vertical="center" wrapText="1"/>
    </xf>
    <xf numFmtId="0" fontId="13" fillId="30" borderId="38" xfId="0" applyFont="1" applyFill="1" applyBorder="1" applyAlignment="1">
      <alignment horizontal="center" vertical="center" wrapText="1"/>
    </xf>
    <xf numFmtId="0" fontId="18" fillId="31" borderId="38" xfId="0" applyNumberFormat="1" applyFont="1" applyFill="1" applyBorder="1" applyAlignment="1" applyProtection="1">
      <alignment horizontal="center" vertical="center" wrapText="1"/>
    </xf>
    <xf numFmtId="0" fontId="13" fillId="31" borderId="38" xfId="0" applyFont="1" applyFill="1" applyBorder="1" applyAlignment="1">
      <alignment horizontal="center" vertical="center" wrapText="1"/>
    </xf>
    <xf numFmtId="0" fontId="21" fillId="0" borderId="38" xfId="0" applyNumberFormat="1" applyFont="1" applyFill="1" applyBorder="1" applyAlignment="1" applyProtection="1">
      <alignment horizontal="left" vertical="top" wrapText="1" indent="1"/>
    </xf>
    <xf numFmtId="0" fontId="0" fillId="0" borderId="38" xfId="0" applyBorder="1" applyAlignment="1">
      <alignment horizontal="left" vertical="top" wrapText="1" indent="1"/>
    </xf>
    <xf numFmtId="0" fontId="0" fillId="0" borderId="2"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5" fillId="0" borderId="2" xfId="0" applyFont="1" applyBorder="1" applyAlignment="1" applyProtection="1">
      <alignment horizontal="right" vertical="center" wrapText="1" indent="1"/>
    </xf>
    <xf numFmtId="0" fontId="15" fillId="0" borderId="3" xfId="0" applyFont="1" applyBorder="1" applyAlignment="1" applyProtection="1">
      <alignment horizontal="right" vertical="center" wrapText="1" indent="1"/>
    </xf>
    <xf numFmtId="0" fontId="15" fillId="0" borderId="0" xfId="0" applyFont="1" applyBorder="1" applyAlignment="1" applyProtection="1">
      <alignment horizontal="right" vertical="center" wrapText="1" indent="1"/>
    </xf>
    <xf numFmtId="0" fontId="15" fillId="0" borderId="5" xfId="0" applyFont="1" applyBorder="1" applyAlignment="1" applyProtection="1">
      <alignment horizontal="right" vertical="center" wrapText="1" indent="1"/>
    </xf>
    <xf numFmtId="0" fontId="21" fillId="0" borderId="0" xfId="0" applyFont="1" applyFill="1" applyBorder="1" applyAlignment="1" applyProtection="1">
      <alignment horizontal="right" vertical="center" wrapText="1"/>
    </xf>
    <xf numFmtId="0" fontId="21" fillId="0" borderId="5" xfId="0" applyFont="1" applyFill="1" applyBorder="1" applyAlignment="1" applyProtection="1">
      <alignment horizontal="right" vertical="center" wrapText="1"/>
    </xf>
    <xf numFmtId="0" fontId="33" fillId="32" borderId="134" xfId="1" applyNumberFormat="1" applyFill="1" applyBorder="1" applyAlignment="1" applyProtection="1">
      <alignment horizontal="center" vertical="center" shrinkToFit="1"/>
    </xf>
    <xf numFmtId="0" fontId="33" fillId="32" borderId="134" xfId="1" applyFill="1" applyBorder="1" applyAlignment="1">
      <alignment horizontal="center" vertical="center" shrinkToFit="1"/>
    </xf>
    <xf numFmtId="0" fontId="0" fillId="8" borderId="38" xfId="0" applyNumberFormat="1" applyFont="1" applyFill="1" applyBorder="1" applyAlignment="1" applyProtection="1">
      <alignment horizontal="left" indent="1"/>
      <protection locked="0"/>
    </xf>
    <xf numFmtId="0" fontId="0" fillId="0" borderId="20" xfId="0" applyNumberFormat="1" applyFill="1" applyBorder="1" applyAlignment="1" applyProtection="1">
      <alignment horizontal="left" vertical="top" indent="3"/>
    </xf>
    <xf numFmtId="0" fontId="0" fillId="0" borderId="21" xfId="0" applyNumberFormat="1" applyFill="1" applyBorder="1" applyAlignment="1" applyProtection="1">
      <alignment horizontal="left" vertical="top" indent="3"/>
    </xf>
    <xf numFmtId="0" fontId="0" fillId="0" borderId="22" xfId="0" applyNumberFormat="1" applyFill="1" applyBorder="1" applyAlignment="1" applyProtection="1">
      <alignment horizontal="left" vertical="top" indent="3"/>
    </xf>
    <xf numFmtId="0" fontId="32" fillId="8" borderId="24" xfId="1" applyFont="1" applyFill="1" applyBorder="1" applyAlignment="1" applyProtection="1">
      <alignment horizontal="center" vertical="center" shrinkToFit="1"/>
      <protection locked="0"/>
    </xf>
    <xf numFmtId="0" fontId="64" fillId="6" borderId="24" xfId="0" applyFont="1" applyFill="1" applyBorder="1" applyAlignment="1" applyProtection="1">
      <alignment horizontal="right" vertical="center" indent="1" shrinkToFit="1"/>
    </xf>
    <xf numFmtId="0" fontId="64" fillId="6" borderId="24" xfId="0" applyFont="1" applyFill="1" applyBorder="1" applyAlignment="1">
      <alignment horizontal="right" vertical="center" indent="1" shrinkToFit="1"/>
    </xf>
    <xf numFmtId="0" fontId="64" fillId="0" borderId="20" xfId="0" applyFont="1" applyFill="1" applyBorder="1" applyAlignment="1" applyProtection="1">
      <alignment horizontal="right" vertical="center"/>
    </xf>
    <xf numFmtId="0" fontId="0" fillId="0" borderId="21" xfId="0" applyFill="1" applyBorder="1" applyAlignment="1" applyProtection="1">
      <alignment vertical="center"/>
    </xf>
    <xf numFmtId="0" fontId="0" fillId="0" borderId="22" xfId="0" applyFill="1" applyBorder="1" applyAlignment="1" applyProtection="1">
      <alignment vertical="center"/>
    </xf>
    <xf numFmtId="0" fontId="43" fillId="12" borderId="4" xfId="0" applyNumberFormat="1" applyFont="1" applyFill="1" applyBorder="1" applyAlignment="1" applyProtection="1">
      <alignment vertical="top" shrinkToFit="1" readingOrder="1"/>
    </xf>
    <xf numFmtId="0" fontId="43" fillId="12" borderId="0" xfId="0" applyFont="1" applyFill="1" applyAlignment="1">
      <alignment shrinkToFit="1" readingOrder="1"/>
    </xf>
    <xf numFmtId="0" fontId="0" fillId="0" borderId="38" xfId="0" applyNumberFormat="1" applyFont="1" applyFill="1" applyBorder="1" applyAlignment="1" applyProtection="1">
      <alignment horizontal="left" vertical="top" wrapText="1" indent="1"/>
    </xf>
    <xf numFmtId="0" fontId="0" fillId="0" borderId="38" xfId="0" applyNumberFormat="1" applyFont="1" applyBorder="1" applyAlignment="1" applyProtection="1">
      <alignment horizontal="left" vertical="top" wrapText="1" indent="1"/>
    </xf>
    <xf numFmtId="0" fontId="13" fillId="0" borderId="38" xfId="0" applyNumberFormat="1" applyFont="1" applyFill="1" applyBorder="1" applyAlignment="1" applyProtection="1">
      <alignment horizontal="left" vertical="top" wrapText="1" indent="1"/>
    </xf>
    <xf numFmtId="0" fontId="0" fillId="29" borderId="20" xfId="0" applyNumberFormat="1" applyFont="1" applyFill="1" applyBorder="1" applyAlignment="1" applyProtection="1">
      <alignment horizontal="right" vertical="center" wrapText="1" indent="1"/>
    </xf>
    <xf numFmtId="0" fontId="0" fillId="29" borderId="21" xfId="0" applyNumberFormat="1" applyFill="1" applyBorder="1" applyAlignment="1" applyProtection="1">
      <alignment horizontal="right" vertical="center" wrapText="1" indent="1"/>
    </xf>
    <xf numFmtId="0" fontId="0" fillId="29" borderId="22" xfId="0" applyNumberFormat="1" applyFill="1" applyBorder="1" applyAlignment="1" applyProtection="1">
      <alignment horizontal="right" vertical="center" wrapText="1" indent="1"/>
    </xf>
    <xf numFmtId="0" fontId="0" fillId="8" borderId="20" xfId="0" applyNumberFormat="1" applyFont="1" applyFill="1" applyBorder="1" applyAlignment="1" applyProtection="1">
      <alignment horizontal="center" vertical="center" shrinkToFit="1"/>
      <protection locked="0"/>
    </xf>
    <xf numFmtId="0" fontId="0" fillId="8" borderId="22" xfId="0" applyNumberFormat="1" applyFont="1" applyFill="1" applyBorder="1" applyAlignment="1" applyProtection="1">
      <alignment horizontal="center" vertical="center" shrinkToFit="1"/>
      <protection locked="0"/>
    </xf>
    <xf numFmtId="0" fontId="0" fillId="8" borderId="20" xfId="0" applyNumberFormat="1" applyFill="1" applyBorder="1" applyAlignment="1" applyProtection="1">
      <alignment horizontal="left" vertical="center" indent="1" shrinkToFit="1"/>
      <protection locked="0"/>
    </xf>
    <xf numFmtId="0" fontId="0" fillId="0" borderId="21" xfId="0" applyNumberFormat="1" applyBorder="1" applyAlignment="1" applyProtection="1">
      <alignment horizontal="left" vertical="center" indent="1" shrinkToFit="1"/>
      <protection locked="0"/>
    </xf>
    <xf numFmtId="0" fontId="0" fillId="0" borderId="22" xfId="0" applyNumberFormat="1" applyBorder="1" applyAlignment="1" applyProtection="1">
      <alignment horizontal="left" vertical="center" indent="1" shrinkToFit="1"/>
      <protection locked="0"/>
    </xf>
    <xf numFmtId="0" fontId="0" fillId="0" borderId="38" xfId="0" applyNumberFormat="1" applyFill="1" applyBorder="1" applyAlignment="1" applyProtection="1">
      <alignment horizontal="left" vertical="top" indent="3"/>
    </xf>
    <xf numFmtId="0" fontId="0" fillId="8" borderId="38" xfId="0" applyNumberFormat="1" applyFill="1" applyBorder="1" applyAlignment="1" applyProtection="1">
      <alignment horizontal="left" indent="1"/>
      <protection locked="0"/>
    </xf>
    <xf numFmtId="49" fontId="33" fillId="8" borderId="38" xfId="1" applyNumberFormat="1" applyFill="1" applyBorder="1" applyAlignment="1" applyProtection="1">
      <alignment horizontal="left" indent="1"/>
      <protection locked="0"/>
    </xf>
    <xf numFmtId="49" fontId="9" fillId="8" borderId="38" xfId="0" applyNumberFormat="1" applyFont="1" applyFill="1" applyBorder="1" applyAlignment="1" applyProtection="1">
      <alignment horizontal="left" indent="1"/>
      <protection locked="0"/>
    </xf>
    <xf numFmtId="0" fontId="13" fillId="0" borderId="38" xfId="0" applyNumberFormat="1" applyFont="1" applyFill="1" applyBorder="1" applyAlignment="1" applyProtection="1">
      <alignment horizontal="left" vertical="top" indent="1"/>
    </xf>
    <xf numFmtId="0" fontId="13" fillId="29" borderId="38" xfId="0" applyNumberFormat="1" applyFont="1" applyFill="1" applyBorder="1" applyAlignment="1" applyProtection="1">
      <alignment horizontal="center" vertical="center" shrinkToFit="1"/>
    </xf>
    <xf numFmtId="0" fontId="13" fillId="29" borderId="38" xfId="0" applyNumberFormat="1" applyFont="1" applyFill="1" applyBorder="1" applyAlignment="1">
      <alignment horizontal="center" vertical="center" shrinkToFit="1"/>
    </xf>
    <xf numFmtId="0" fontId="13" fillId="29" borderId="20" xfId="0" applyNumberFormat="1" applyFont="1" applyFill="1" applyBorder="1" applyAlignment="1" applyProtection="1">
      <alignment horizontal="center" vertical="center" shrinkToFit="1"/>
    </xf>
    <xf numFmtId="0" fontId="13" fillId="29" borderId="21" xfId="0" applyFont="1" applyFill="1" applyBorder="1" applyAlignment="1">
      <alignment horizontal="center" vertical="center" shrinkToFit="1"/>
    </xf>
    <xf numFmtId="0" fontId="13" fillId="29" borderId="22" xfId="0" applyFont="1" applyFill="1" applyBorder="1" applyAlignment="1">
      <alignment horizontal="center" vertical="center" shrinkToFit="1"/>
    </xf>
    <xf numFmtId="0" fontId="38" fillId="6" borderId="23" xfId="0" applyNumberFormat="1" applyFont="1" applyFill="1" applyBorder="1" applyAlignment="1" applyProtection="1">
      <alignment horizontal="center" vertical="center" wrapText="1"/>
    </xf>
    <xf numFmtId="0" fontId="38" fillId="6" borderId="24" xfId="0" applyNumberFormat="1" applyFont="1" applyFill="1" applyBorder="1" applyAlignment="1" applyProtection="1">
      <alignment horizontal="center" vertical="center" wrapText="1"/>
    </xf>
    <xf numFmtId="0" fontId="38" fillId="6" borderId="25" xfId="0" applyNumberFormat="1" applyFont="1" applyFill="1" applyBorder="1" applyAlignment="1" applyProtection="1">
      <alignment horizontal="center" vertical="center" wrapText="1"/>
    </xf>
    <xf numFmtId="0" fontId="0" fillId="0" borderId="20" xfId="0" applyNumberFormat="1" applyFill="1" applyBorder="1" applyAlignment="1" applyProtection="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35" fillId="6" borderId="20" xfId="0" applyNumberFormat="1" applyFont="1" applyFill="1" applyBorder="1" applyAlignment="1" applyProtection="1">
      <alignment horizontal="left" vertical="center" wrapText="1"/>
    </xf>
    <xf numFmtId="0" fontId="35" fillId="6" borderId="21" xfId="0" applyNumberFormat="1" applyFont="1" applyFill="1" applyBorder="1" applyAlignment="1" applyProtection="1">
      <alignment horizontal="left" vertical="center" wrapText="1"/>
    </xf>
    <xf numFmtId="0" fontId="35" fillId="6" borderId="22" xfId="0" applyNumberFormat="1" applyFont="1" applyFill="1" applyBorder="1" applyAlignment="1" applyProtection="1">
      <alignment horizontal="left" vertical="center" wrapText="1"/>
    </xf>
    <xf numFmtId="0" fontId="0" fillId="0" borderId="20" xfId="0" applyNumberFormat="1" applyFont="1" applyFill="1" applyBorder="1" applyAlignment="1" applyProtection="1">
      <alignment horizontal="left" vertical="top" wrapText="1"/>
    </xf>
    <xf numFmtId="0" fontId="0" fillId="0" borderId="22" xfId="0" applyBorder="1" applyAlignment="1">
      <alignment wrapText="1"/>
    </xf>
    <xf numFmtId="0" fontId="13" fillId="0" borderId="38" xfId="0" applyNumberFormat="1" applyFont="1" applyFill="1" applyBorder="1" applyAlignment="1" applyProtection="1">
      <alignment horizontal="left" vertical="center" wrapText="1" indent="1"/>
    </xf>
    <xf numFmtId="0" fontId="0" fillId="0" borderId="38" xfId="0" applyBorder="1" applyAlignment="1">
      <alignment horizontal="left" vertical="center" wrapText="1" indent="1"/>
    </xf>
    <xf numFmtId="0" fontId="13" fillId="0" borderId="38" xfId="0" applyNumberFormat="1" applyFont="1" applyFill="1" applyBorder="1" applyAlignment="1" applyProtection="1">
      <alignment horizontal="left" vertical="center" indent="1" shrinkToFit="1"/>
    </xf>
    <xf numFmtId="0" fontId="0" fillId="0" borderId="38" xfId="0" applyBorder="1" applyAlignment="1">
      <alignment horizontal="left" vertical="center" indent="1" shrinkToFit="1"/>
    </xf>
    <xf numFmtId="0" fontId="0" fillId="0" borderId="21" xfId="0" applyBorder="1" applyAlignment="1" applyProtection="1">
      <alignment horizontal="left" vertical="center" indent="1" shrinkToFit="1"/>
      <protection locked="0"/>
    </xf>
    <xf numFmtId="0" fontId="0" fillId="0" borderId="22" xfId="0" applyBorder="1" applyAlignment="1" applyProtection="1">
      <alignment horizontal="left" vertical="center" indent="1" shrinkToFit="1"/>
      <protection locked="0"/>
    </xf>
    <xf numFmtId="0" fontId="33" fillId="8" borderId="20" xfId="1" applyNumberFormat="1" applyFill="1" applyBorder="1" applyAlignment="1" applyProtection="1">
      <alignment horizontal="left" vertical="center" indent="1" shrinkToFit="1"/>
      <protection locked="0"/>
    </xf>
    <xf numFmtId="0" fontId="13" fillId="0" borderId="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27" fillId="0" borderId="2" xfId="0" applyNumberFormat="1" applyFont="1" applyBorder="1" applyAlignment="1" applyProtection="1">
      <alignment horizontal="center" vertical="top" wrapText="1"/>
    </xf>
    <xf numFmtId="0" fontId="27" fillId="0" borderId="3" xfId="0" applyNumberFormat="1" applyFont="1" applyBorder="1" applyAlignment="1" applyProtection="1">
      <alignment horizontal="center" vertical="top" wrapText="1"/>
    </xf>
    <xf numFmtId="0" fontId="27" fillId="0" borderId="0" xfId="0" applyNumberFormat="1" applyFont="1" applyBorder="1" applyAlignment="1" applyProtection="1">
      <alignment horizontal="center" vertical="top" wrapText="1"/>
    </xf>
    <xf numFmtId="0" fontId="27" fillId="0" borderId="5" xfId="0" applyNumberFormat="1" applyFont="1" applyBorder="1" applyAlignment="1" applyProtection="1">
      <alignment horizontal="center" vertical="top" wrapText="1"/>
    </xf>
    <xf numFmtId="0" fontId="28" fillId="0" borderId="0" xfId="0" applyNumberFormat="1" applyFont="1" applyBorder="1" applyAlignment="1" applyProtection="1">
      <alignment horizontal="right" vertical="center" wrapText="1"/>
    </xf>
    <xf numFmtId="0" fontId="0" fillId="0" borderId="0" xfId="0" applyNumberFormat="1" applyFont="1" applyBorder="1" applyAlignment="1" applyProtection="1">
      <alignment horizontal="right" vertical="center" wrapText="1"/>
    </xf>
    <xf numFmtId="0" fontId="0" fillId="0" borderId="5" xfId="0" applyNumberFormat="1" applyFont="1" applyBorder="1" applyAlignment="1" applyProtection="1">
      <alignment horizontal="right" vertical="center" wrapText="1"/>
    </xf>
    <xf numFmtId="0" fontId="35" fillId="6" borderId="4" xfId="0" applyNumberFormat="1" applyFont="1" applyFill="1" applyBorder="1" applyAlignment="1" applyProtection="1">
      <alignment horizontal="left" vertical="center" wrapText="1"/>
    </xf>
    <xf numFmtId="0" fontId="21" fillId="6" borderId="0" xfId="0" applyNumberFormat="1" applyFont="1" applyFill="1" applyBorder="1" applyAlignment="1" applyProtection="1">
      <alignment horizontal="left" vertical="center" wrapText="1"/>
    </xf>
    <xf numFmtId="0" fontId="21" fillId="6" borderId="5" xfId="0" applyNumberFormat="1" applyFont="1" applyFill="1" applyBorder="1" applyAlignment="1" applyProtection="1">
      <alignment horizontal="left" vertical="center" wrapText="1"/>
    </xf>
    <xf numFmtId="0" fontId="0" fillId="8" borderId="43" xfId="0" applyNumberFormat="1" applyFont="1" applyFill="1" applyBorder="1" applyAlignment="1" applyProtection="1">
      <alignment horizontal="left" vertical="center" indent="1" shrinkToFit="1" readingOrder="1"/>
      <protection locked="0"/>
    </xf>
    <xf numFmtId="0" fontId="0" fillId="8" borderId="27" xfId="0" applyNumberFormat="1" applyFont="1" applyFill="1" applyBorder="1" applyAlignment="1" applyProtection="1">
      <alignment horizontal="left" vertical="center" indent="1" shrinkToFit="1" readingOrder="1"/>
      <protection locked="0"/>
    </xf>
    <xf numFmtId="0" fontId="0" fillId="8" borderId="28" xfId="0" applyNumberFormat="1" applyFont="1" applyFill="1" applyBorder="1" applyAlignment="1" applyProtection="1">
      <alignment horizontal="left" vertical="center" indent="1" shrinkToFit="1" readingOrder="1"/>
      <protection locked="0"/>
    </xf>
    <xf numFmtId="0" fontId="0" fillId="8" borderId="45" xfId="0" applyNumberFormat="1" applyFont="1" applyFill="1" applyBorder="1" applyAlignment="1" applyProtection="1">
      <alignment horizontal="left" vertical="center" indent="1" shrinkToFit="1" readingOrder="1"/>
      <protection locked="0"/>
    </xf>
    <xf numFmtId="0" fontId="0" fillId="8" borderId="30" xfId="0" applyNumberFormat="1" applyFont="1" applyFill="1" applyBorder="1" applyAlignment="1" applyProtection="1">
      <alignment horizontal="left" vertical="center" indent="1" shrinkToFit="1" readingOrder="1"/>
      <protection locked="0"/>
    </xf>
    <xf numFmtId="0" fontId="0" fillId="8" borderId="31" xfId="0" applyNumberFormat="1" applyFont="1" applyFill="1" applyBorder="1" applyAlignment="1" applyProtection="1">
      <alignment horizontal="left" vertical="center" indent="1" shrinkToFit="1" readingOrder="1"/>
      <protection locked="0"/>
    </xf>
    <xf numFmtId="0" fontId="13" fillId="0" borderId="20" xfId="0" applyFont="1" applyFill="1" applyBorder="1" applyAlignment="1" applyProtection="1">
      <alignment horizontal="left" vertical="center" indent="1" shrinkToFit="1"/>
    </xf>
    <xf numFmtId="0" fontId="13" fillId="0" borderId="21" xfId="0" applyFont="1" applyFill="1" applyBorder="1" applyAlignment="1" applyProtection="1">
      <alignment horizontal="left" vertical="center" indent="1" shrinkToFit="1"/>
    </xf>
    <xf numFmtId="3" fontId="0" fillId="8" borderId="48" xfId="0" applyNumberFormat="1" applyFont="1" applyFill="1" applyBorder="1" applyAlignment="1" applyProtection="1">
      <alignment horizontal="left" vertical="center" indent="1" shrinkToFit="1"/>
      <protection locked="0"/>
    </xf>
    <xf numFmtId="3" fontId="0" fillId="8" borderId="21" xfId="0" applyNumberFormat="1" applyFill="1" applyBorder="1" applyAlignment="1" applyProtection="1">
      <alignment horizontal="left" vertical="center" indent="1" shrinkToFit="1"/>
      <protection locked="0"/>
    </xf>
    <xf numFmtId="0" fontId="0" fillId="0" borderId="1" xfId="0" applyNumberFormat="1" applyFont="1" applyFill="1" applyBorder="1" applyAlignment="1" applyProtection="1">
      <alignment horizontal="left" vertical="top" wrapText="1" shrinkToFit="1" readingOrder="1"/>
    </xf>
    <xf numFmtId="0" fontId="0" fillId="0" borderId="2" xfId="0" applyBorder="1" applyAlignment="1" applyProtection="1">
      <alignment wrapText="1" readingOrder="1"/>
    </xf>
    <xf numFmtId="0" fontId="0" fillId="0" borderId="42" xfId="0" applyBorder="1" applyAlignment="1" applyProtection="1">
      <alignment wrapText="1" readingOrder="1"/>
    </xf>
    <xf numFmtId="0" fontId="0" fillId="0" borderId="4" xfId="0" applyBorder="1" applyAlignment="1" applyProtection="1">
      <alignment wrapText="1" readingOrder="1"/>
    </xf>
    <xf numFmtId="0" fontId="0" fillId="0" borderId="0" xfId="0" applyAlignment="1" applyProtection="1">
      <alignment wrapText="1" readingOrder="1"/>
    </xf>
    <xf numFmtId="0" fontId="0" fillId="0" borderId="44" xfId="0" applyBorder="1" applyAlignment="1" applyProtection="1">
      <alignment wrapText="1" readingOrder="1"/>
    </xf>
    <xf numFmtId="0" fontId="0" fillId="0" borderId="23" xfId="0" applyBorder="1" applyAlignment="1">
      <alignment wrapText="1" readingOrder="1"/>
    </xf>
    <xf numFmtId="0" fontId="0" fillId="0" borderId="24" xfId="0" applyBorder="1" applyAlignment="1">
      <alignment wrapText="1" readingOrder="1"/>
    </xf>
    <xf numFmtId="0" fontId="0" fillId="0" borderId="46" xfId="0" applyBorder="1" applyAlignment="1">
      <alignment wrapText="1" readingOrder="1"/>
    </xf>
    <xf numFmtId="0" fontId="0" fillId="8" borderId="47" xfId="0" applyNumberFormat="1" applyFont="1" applyFill="1" applyBorder="1" applyAlignment="1" applyProtection="1">
      <alignment horizontal="left" vertical="center" indent="1" shrinkToFit="1" readingOrder="1"/>
      <protection locked="0"/>
    </xf>
    <xf numFmtId="0" fontId="0" fillId="8" borderId="33" xfId="0" applyNumberFormat="1" applyFont="1" applyFill="1" applyBorder="1" applyAlignment="1" applyProtection="1">
      <alignment horizontal="left" vertical="center" indent="1" shrinkToFit="1" readingOrder="1"/>
      <protection locked="0"/>
    </xf>
    <xf numFmtId="0" fontId="0" fillId="8" borderId="34" xfId="0" applyNumberFormat="1" applyFont="1" applyFill="1" applyBorder="1" applyAlignment="1" applyProtection="1">
      <alignment horizontal="left" vertical="center" indent="1" shrinkToFit="1" readingOrder="1"/>
      <protection locked="0"/>
    </xf>
    <xf numFmtId="0" fontId="0" fillId="8" borderId="49" xfId="0" applyNumberFormat="1" applyFill="1" applyBorder="1" applyAlignment="1" applyProtection="1">
      <alignment horizontal="left" indent="1"/>
      <protection locked="0"/>
    </xf>
    <xf numFmtId="37" fontId="0" fillId="7" borderId="2" xfId="0" applyNumberFormat="1" applyFill="1" applyBorder="1" applyAlignment="1" applyProtection="1">
      <alignment horizontal="left" vertical="center" indent="1" shrinkToFit="1" readingOrder="1"/>
    </xf>
    <xf numFmtId="0" fontId="0" fillId="7" borderId="2" xfId="0" applyFill="1" applyBorder="1" applyAlignment="1">
      <alignment horizontal="left" vertical="center" indent="1" shrinkToFit="1" readingOrder="1"/>
    </xf>
    <xf numFmtId="0" fontId="0" fillId="7" borderId="0" xfId="0" applyFill="1" applyBorder="1" applyAlignment="1">
      <alignment horizontal="left" vertical="center" indent="1" shrinkToFit="1" readingOrder="1"/>
    </xf>
    <xf numFmtId="0" fontId="0" fillId="7" borderId="5" xfId="0" applyFill="1" applyBorder="1" applyAlignment="1">
      <alignment horizontal="left" vertical="center" indent="1" shrinkToFit="1" readingOrder="1"/>
    </xf>
    <xf numFmtId="0" fontId="0" fillId="7" borderId="0" xfId="0" applyFill="1" applyAlignment="1">
      <alignment horizontal="left" vertical="center" indent="1" shrinkToFit="1" readingOrder="1"/>
    </xf>
    <xf numFmtId="0" fontId="0" fillId="7" borderId="24" xfId="0" applyFill="1" applyBorder="1" applyAlignment="1">
      <alignment horizontal="left" vertical="center" indent="1" shrinkToFit="1" readingOrder="1"/>
    </xf>
    <xf numFmtId="0" fontId="0" fillId="7" borderId="25" xfId="0" applyFill="1" applyBorder="1" applyAlignment="1">
      <alignment horizontal="left" vertical="center" indent="1" shrinkToFit="1" readingOrder="1"/>
    </xf>
    <xf numFmtId="0" fontId="13" fillId="0" borderId="20" xfId="0" applyNumberFormat="1" applyFont="1" applyFill="1" applyBorder="1" applyAlignment="1" applyProtection="1">
      <alignment horizontal="left" vertical="center" indent="1" shrinkToFit="1"/>
    </xf>
    <xf numFmtId="0" fontId="13" fillId="0" borderId="21" xfId="0" applyNumberFormat="1" applyFont="1" applyFill="1" applyBorder="1" applyAlignment="1" applyProtection="1">
      <alignment horizontal="left" vertical="center" indent="1" shrinkToFit="1"/>
    </xf>
    <xf numFmtId="49" fontId="0" fillId="8" borderId="48" xfId="0" applyNumberFormat="1" applyFill="1" applyBorder="1" applyAlignment="1" applyProtection="1">
      <alignment horizontal="left" indent="1" shrinkToFit="1"/>
      <protection locked="0"/>
    </xf>
    <xf numFmtId="0" fontId="0" fillId="0" borderId="21" xfId="0" applyBorder="1" applyAlignment="1" applyProtection="1">
      <alignment horizontal="left" indent="1" shrinkToFit="1"/>
      <protection locked="0"/>
    </xf>
    <xf numFmtId="0" fontId="51" fillId="4" borderId="1" xfId="0" applyNumberFormat="1" applyFont="1" applyFill="1" applyBorder="1" applyAlignment="1" applyProtection="1">
      <alignment horizontal="left" vertical="center" wrapText="1"/>
    </xf>
    <xf numFmtId="0" fontId="51" fillId="4" borderId="3" xfId="0" applyNumberFormat="1" applyFont="1" applyFill="1" applyBorder="1" applyAlignment="1" applyProtection="1">
      <alignment horizontal="left" vertical="center" wrapText="1"/>
    </xf>
    <xf numFmtId="0" fontId="30" fillId="0" borderId="20" xfId="0" applyNumberFormat="1" applyFont="1" applyFill="1" applyBorder="1" applyAlignment="1" applyProtection="1">
      <alignment horizontal="left" vertical="center" indent="1" shrinkToFit="1"/>
    </xf>
    <xf numFmtId="0" fontId="30" fillId="0" borderId="21" xfId="0" applyNumberFormat="1" applyFont="1" applyFill="1" applyBorder="1" applyAlignment="1" applyProtection="1">
      <alignment horizontal="left" vertical="center" indent="1" shrinkToFit="1"/>
    </xf>
    <xf numFmtId="1" fontId="0" fillId="8" borderId="48" xfId="0" applyNumberFormat="1" applyFont="1" applyFill="1" applyBorder="1" applyAlignment="1" applyProtection="1">
      <alignment horizontal="left" vertical="center" indent="1" shrinkToFit="1"/>
      <protection locked="0"/>
    </xf>
    <xf numFmtId="1" fontId="0" fillId="8" borderId="21" xfId="0" applyNumberFormat="1" applyFill="1" applyBorder="1" applyAlignment="1" applyProtection="1">
      <alignment horizontal="left" vertical="center" indent="1" shrinkToFit="1"/>
      <protection locked="0"/>
    </xf>
    <xf numFmtId="164" fontId="0" fillId="8" borderId="48" xfId="0" applyNumberFormat="1" applyFont="1" applyFill="1" applyBorder="1" applyAlignment="1" applyProtection="1">
      <alignment horizontal="left" vertical="center" indent="1" shrinkToFit="1" readingOrder="1"/>
      <protection locked="0"/>
    </xf>
    <xf numFmtId="0" fontId="0" fillId="0" borderId="21" xfId="0" applyBorder="1" applyAlignment="1" applyProtection="1">
      <alignment horizontal="left" vertical="center" indent="1" shrinkToFit="1" readingOrder="1"/>
      <protection locked="0"/>
    </xf>
    <xf numFmtId="0" fontId="43" fillId="0" borderId="20" xfId="0" applyFont="1" applyFill="1" applyBorder="1" applyAlignment="1" applyProtection="1">
      <alignment horizontal="left" vertical="center" indent="1" shrinkToFit="1"/>
    </xf>
    <xf numFmtId="0" fontId="43" fillId="0" borderId="21" xfId="0" applyFont="1" applyFill="1" applyBorder="1" applyAlignment="1">
      <alignment horizontal="left" vertical="center" indent="1" shrinkToFit="1"/>
    </xf>
    <xf numFmtId="0" fontId="43" fillId="0" borderId="22" xfId="0" applyFont="1" applyFill="1" applyBorder="1" applyAlignment="1">
      <alignment horizontal="left" vertical="center" indent="1" shrinkToFit="1"/>
    </xf>
    <xf numFmtId="0" fontId="0" fillId="8" borderId="48" xfId="0" applyNumberFormat="1" applyFont="1" applyFill="1" applyBorder="1" applyAlignment="1" applyProtection="1">
      <alignment horizontal="left" vertical="center" indent="1" shrinkToFit="1"/>
      <protection locked="0"/>
    </xf>
    <xf numFmtId="0" fontId="0" fillId="8" borderId="21" xfId="0" applyNumberFormat="1" applyFill="1" applyBorder="1" applyAlignment="1" applyProtection="1">
      <alignment horizontal="left" vertical="center" indent="1" shrinkToFit="1"/>
      <protection locked="0"/>
    </xf>
    <xf numFmtId="0" fontId="0" fillId="4" borderId="38" xfId="0" applyNumberFormat="1" applyFill="1" applyBorder="1" applyAlignment="1" applyProtection="1">
      <alignment horizontal="center"/>
    </xf>
    <xf numFmtId="49" fontId="37" fillId="0" borderId="20" xfId="0" applyNumberFormat="1" applyFont="1" applyFill="1" applyBorder="1" applyAlignment="1" applyProtection="1">
      <alignment horizontal="center" vertical="center" wrapText="1"/>
    </xf>
    <xf numFmtId="49" fontId="0" fillId="0" borderId="21" xfId="0" applyNumberFormat="1" applyFill="1" applyBorder="1" applyAlignment="1" applyProtection="1">
      <alignment horizontal="center" vertical="center" wrapText="1"/>
    </xf>
    <xf numFmtId="49" fontId="0" fillId="0" borderId="22" xfId="0" applyNumberFormat="1" applyFill="1" applyBorder="1" applyAlignment="1" applyProtection="1">
      <alignment horizontal="center" vertical="center" wrapText="1"/>
    </xf>
    <xf numFmtId="0" fontId="27" fillId="5" borderId="38" xfId="0" applyNumberFormat="1" applyFont="1" applyFill="1" applyBorder="1" applyAlignment="1" applyProtection="1">
      <alignment horizontal="center" vertical="center" wrapText="1"/>
    </xf>
    <xf numFmtId="0" fontId="13" fillId="0" borderId="20" xfId="0" applyFont="1" applyBorder="1" applyAlignment="1" applyProtection="1">
      <alignment horizontal="right" vertical="center" wrapText="1"/>
    </xf>
    <xf numFmtId="0" fontId="13" fillId="0" borderId="21" xfId="0" applyFont="1" applyBorder="1" applyAlignment="1" applyProtection="1">
      <alignment horizontal="right" vertical="center" wrapText="1"/>
    </xf>
    <xf numFmtId="0" fontId="13" fillId="0" borderId="22" xfId="0" applyFont="1" applyBorder="1" applyAlignment="1" applyProtection="1">
      <alignment horizontal="right" vertical="center" wrapText="1"/>
    </xf>
    <xf numFmtId="2" fontId="8" fillId="0" borderId="20" xfId="0" applyNumberFormat="1" applyFont="1" applyFill="1" applyBorder="1" applyAlignment="1" applyProtection="1">
      <alignment horizontal="left" vertical="center" indent="1"/>
    </xf>
    <xf numFmtId="2" fontId="8" fillId="0" borderId="21" xfId="0" applyNumberFormat="1" applyFont="1" applyFill="1" applyBorder="1" applyAlignment="1" applyProtection="1">
      <alignment horizontal="left" vertical="center" indent="1"/>
    </xf>
    <xf numFmtId="2" fontId="0" fillId="0" borderId="22" xfId="0" applyNumberFormat="1" applyFill="1" applyBorder="1" applyAlignment="1" applyProtection="1">
      <alignment horizontal="left" vertical="center" indent="1"/>
    </xf>
    <xf numFmtId="0" fontId="13" fillId="0" borderId="39" xfId="0" applyNumberFormat="1" applyFont="1" applyBorder="1" applyAlignment="1" applyProtection="1">
      <alignment horizontal="center" vertical="center" wrapText="1"/>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13" fillId="0" borderId="39" xfId="0" applyNumberFormat="1" applyFont="1" applyFill="1" applyBorder="1" applyAlignment="1" applyProtection="1">
      <alignment horizontal="center" vertical="center" wrapText="1"/>
    </xf>
    <xf numFmtId="0" fontId="13" fillId="12" borderId="39" xfId="0" applyNumberFormat="1" applyFont="1" applyFill="1" applyBorder="1" applyAlignment="1" applyProtection="1">
      <alignment horizontal="center" vertical="center" wrapText="1"/>
    </xf>
    <xf numFmtId="0" fontId="0" fillId="0" borderId="39" xfId="0" applyBorder="1" applyAlignment="1">
      <alignment horizontal="center" vertical="center" wrapText="1"/>
    </xf>
    <xf numFmtId="0" fontId="11" fillId="15" borderId="1" xfId="0" applyFont="1" applyFill="1" applyBorder="1" applyAlignment="1" applyProtection="1">
      <alignment horizontal="center" vertical="top" wrapText="1"/>
    </xf>
    <xf numFmtId="0" fontId="0" fillId="15" borderId="3" xfId="0" applyFill="1" applyBorder="1" applyAlignment="1" applyProtection="1">
      <alignment horizontal="center" vertical="top" wrapText="1"/>
    </xf>
    <xf numFmtId="0" fontId="0" fillId="15" borderId="4" xfId="0" applyFill="1" applyBorder="1" applyAlignment="1" applyProtection="1">
      <alignment horizontal="center" vertical="top" wrapText="1"/>
    </xf>
    <xf numFmtId="0" fontId="0" fillId="15" borderId="5" xfId="0" applyFill="1" applyBorder="1" applyAlignment="1" applyProtection="1">
      <alignment horizontal="center" vertical="top" wrapText="1"/>
    </xf>
    <xf numFmtId="0" fontId="0" fillId="0" borderId="23" xfId="0" applyBorder="1" applyAlignment="1">
      <alignment horizontal="center" vertical="top" wrapText="1"/>
    </xf>
    <xf numFmtId="0" fontId="0" fillId="0" borderId="25" xfId="0" applyBorder="1" applyAlignment="1">
      <alignment horizontal="center" vertical="top" wrapText="1"/>
    </xf>
    <xf numFmtId="0" fontId="0" fillId="0" borderId="57" xfId="0" applyNumberFormat="1" applyFont="1" applyBorder="1" applyAlignment="1" applyProtection="1">
      <alignment horizontal="left" vertical="top" wrapText="1" indent="2"/>
    </xf>
    <xf numFmtId="0" fontId="12" fillId="8" borderId="20" xfId="0" applyNumberFormat="1" applyFont="1" applyFill="1" applyBorder="1" applyAlignment="1" applyProtection="1">
      <alignment horizontal="left" vertical="top" wrapText="1"/>
      <protection locked="0"/>
    </xf>
    <xf numFmtId="0" fontId="12" fillId="0" borderId="21" xfId="0" applyNumberFormat="1" applyFont="1" applyBorder="1" applyAlignment="1" applyProtection="1">
      <alignment horizontal="left" vertical="top" wrapText="1"/>
      <protection locked="0"/>
    </xf>
    <xf numFmtId="0" fontId="13" fillId="0" borderId="20" xfId="0" applyNumberFormat="1" applyFont="1" applyFill="1" applyBorder="1" applyAlignment="1" applyProtection="1">
      <alignment horizontal="right" vertical="center" wrapText="1"/>
    </xf>
    <xf numFmtId="0" fontId="0" fillId="0" borderId="21" xfId="0" applyNumberFormat="1" applyFill="1" applyBorder="1" applyAlignment="1">
      <alignment horizontal="right" vertical="center" wrapText="1"/>
    </xf>
    <xf numFmtId="0" fontId="0" fillId="0" borderId="22" xfId="0" applyNumberFormat="1" applyFill="1" applyBorder="1" applyAlignment="1">
      <alignment horizontal="right" vertical="center" wrapText="1"/>
    </xf>
    <xf numFmtId="3" fontId="13" fillId="0" borderId="20" xfId="0" applyNumberFormat="1" applyFont="1" applyFill="1" applyBorder="1" applyAlignment="1" applyProtection="1">
      <alignment horizontal="left" vertical="center" indent="1" shrinkToFit="1"/>
    </xf>
    <xf numFmtId="3" fontId="13" fillId="0" borderId="22" xfId="0" applyNumberFormat="1" applyFont="1" applyFill="1" applyBorder="1" applyAlignment="1">
      <alignment horizontal="left" vertical="center" indent="1" shrinkToFit="1"/>
    </xf>
    <xf numFmtId="0" fontId="0" fillId="29" borderId="20" xfId="0" applyFill="1" applyBorder="1" applyAlignment="1" applyProtection="1"/>
    <xf numFmtId="0" fontId="0" fillId="29" borderId="22" xfId="0" applyFill="1" applyBorder="1" applyAlignment="1"/>
    <xf numFmtId="0" fontId="13" fillId="8" borderId="1" xfId="0" applyNumberFormat="1" applyFont="1" applyFill="1" applyBorder="1" applyAlignment="1" applyProtection="1">
      <alignment horizontal="center" vertical="center"/>
      <protection locked="0"/>
    </xf>
    <xf numFmtId="0" fontId="13" fillId="8" borderId="4" xfId="0" applyNumberFormat="1" applyFont="1" applyFill="1" applyBorder="1" applyAlignment="1" applyProtection="1">
      <alignment horizontal="center" vertical="center"/>
      <protection locked="0"/>
    </xf>
    <xf numFmtId="0" fontId="13" fillId="8" borderId="41" xfId="0" applyNumberFormat="1" applyFont="1" applyFill="1" applyBorder="1" applyAlignment="1" applyProtection="1">
      <alignment horizontal="center" vertical="center"/>
      <protection locked="0"/>
    </xf>
    <xf numFmtId="0" fontId="43" fillId="0" borderId="1" xfId="0" applyNumberFormat="1" applyFont="1" applyBorder="1" applyAlignment="1" applyProtection="1">
      <alignment horizontal="left" vertical="center" wrapText="1" indent="1"/>
    </xf>
    <xf numFmtId="0" fontId="43" fillId="0" borderId="2" xfId="0" applyNumberFormat="1" applyFont="1" applyBorder="1" applyAlignment="1" applyProtection="1">
      <alignment horizontal="left" vertical="center" wrapText="1" indent="1"/>
    </xf>
    <xf numFmtId="0" fontId="43" fillId="0" borderId="4" xfId="0" applyNumberFormat="1" applyFont="1" applyBorder="1" applyAlignment="1" applyProtection="1">
      <alignment horizontal="left" vertical="center" wrapText="1" indent="1"/>
    </xf>
    <xf numFmtId="0" fontId="43" fillId="0" borderId="0" xfId="0" applyNumberFormat="1" applyFont="1" applyAlignment="1" applyProtection="1">
      <alignment horizontal="left" vertical="center" wrapText="1" indent="1"/>
    </xf>
    <xf numFmtId="0" fontId="43" fillId="0" borderId="0" xfId="0" applyNumberFormat="1" applyFont="1" applyBorder="1" applyAlignment="1" applyProtection="1">
      <alignment horizontal="left" vertical="center" wrapText="1" indent="1"/>
    </xf>
    <xf numFmtId="0" fontId="43" fillId="0" borderId="23" xfId="0" applyNumberFormat="1" applyFont="1" applyBorder="1" applyAlignment="1" applyProtection="1">
      <alignment horizontal="left" vertical="center" wrapText="1" indent="1"/>
    </xf>
    <xf numFmtId="0" fontId="43" fillId="0" borderId="24" xfId="0" applyNumberFormat="1" applyFont="1" applyBorder="1" applyAlignment="1" applyProtection="1">
      <alignment horizontal="left" vertical="center" wrapText="1" indent="1"/>
    </xf>
    <xf numFmtId="0" fontId="0" fillId="0" borderId="20" xfId="0" applyBorder="1" applyAlignment="1" applyProtection="1"/>
    <xf numFmtId="0" fontId="0" fillId="0" borderId="22" xfId="0" applyBorder="1" applyAlignment="1"/>
    <xf numFmtId="0" fontId="0" fillId="0" borderId="20" xfId="0" applyNumberFormat="1" applyFont="1" applyFill="1" applyBorder="1" applyAlignment="1" applyProtection="1">
      <alignment horizontal="left" vertical="top" wrapText="1" indent="2"/>
    </xf>
    <xf numFmtId="0" fontId="0" fillId="0" borderId="21" xfId="0" applyBorder="1" applyAlignment="1">
      <alignment horizontal="left" vertical="top" wrapText="1" indent="2"/>
    </xf>
    <xf numFmtId="0" fontId="0" fillId="8" borderId="20" xfId="0" applyFill="1" applyBorder="1" applyAlignment="1" applyProtection="1">
      <alignment horizontal="center" vertical="center" shrinkToFit="1"/>
      <protection locked="0"/>
    </xf>
    <xf numFmtId="0" fontId="0" fillId="8" borderId="22" xfId="0" applyFill="1" applyBorder="1" applyAlignment="1" applyProtection="1">
      <alignment horizontal="center" vertical="center" shrinkToFit="1"/>
      <protection locked="0"/>
    </xf>
    <xf numFmtId="0" fontId="21" fillId="0" borderId="20" xfId="0" applyFont="1" applyBorder="1" applyAlignment="1" applyProtection="1">
      <alignment horizontal="left" vertical="center"/>
    </xf>
    <xf numFmtId="0" fontId="0" fillId="0" borderId="21" xfId="0" applyBorder="1" applyAlignment="1" applyProtection="1">
      <alignment horizontal="left" vertical="center"/>
    </xf>
    <xf numFmtId="0" fontId="0" fillId="0" borderId="22" xfId="0" applyBorder="1" applyAlignment="1" applyProtection="1">
      <alignment horizontal="left" vertical="center"/>
    </xf>
    <xf numFmtId="0" fontId="11" fillId="15" borderId="38" xfId="0" applyNumberFormat="1" applyFont="1" applyFill="1" applyBorder="1" applyAlignment="1" applyProtection="1">
      <alignment vertical="center"/>
    </xf>
    <xf numFmtId="0" fontId="11" fillId="15" borderId="20" xfId="0" applyNumberFormat="1" applyFont="1" applyFill="1" applyBorder="1" applyAlignment="1" applyProtection="1">
      <alignment vertical="center"/>
    </xf>
    <xf numFmtId="0" fontId="35" fillId="15" borderId="23" xfId="0" applyNumberFormat="1" applyFont="1" applyFill="1" applyBorder="1" applyAlignment="1" applyProtection="1">
      <alignment vertical="center" wrapText="1"/>
    </xf>
    <xf numFmtId="0" fontId="35" fillId="15" borderId="24" xfId="0" applyNumberFormat="1" applyFont="1" applyFill="1" applyBorder="1" applyAlignment="1" applyProtection="1">
      <alignment vertical="center" wrapText="1"/>
    </xf>
    <xf numFmtId="0" fontId="11" fillId="15" borderId="38" xfId="0" applyNumberFormat="1" applyFont="1" applyFill="1" applyBorder="1" applyAlignment="1" applyProtection="1">
      <alignment vertical="top" wrapText="1"/>
    </xf>
    <xf numFmtId="0" fontId="11" fillId="15" borderId="20" xfId="0" applyNumberFormat="1" applyFont="1" applyFill="1" applyBorder="1" applyAlignment="1" applyProtection="1">
      <alignment vertical="top" wrapText="1"/>
    </xf>
    <xf numFmtId="0" fontId="11" fillId="15" borderId="2" xfId="0" applyFont="1" applyFill="1" applyBorder="1" applyAlignment="1" applyProtection="1">
      <alignment horizontal="center" vertical="top" wrapText="1"/>
    </xf>
    <xf numFmtId="0" fontId="11" fillId="15" borderId="0" xfId="0" applyFont="1" applyFill="1" applyBorder="1" applyAlignment="1" applyProtection="1">
      <alignment horizontal="center" vertical="top" wrapText="1"/>
    </xf>
    <xf numFmtId="0" fontId="0" fillId="0" borderId="0" xfId="0" applyBorder="1" applyAlignment="1" applyProtection="1">
      <alignment horizontal="center" vertical="top" wrapText="1"/>
    </xf>
    <xf numFmtId="0" fontId="0" fillId="0" borderId="24" xfId="0" applyBorder="1" applyAlignment="1" applyProtection="1">
      <alignment horizontal="center" vertical="top" wrapText="1"/>
    </xf>
    <xf numFmtId="0" fontId="13" fillId="0" borderId="38" xfId="0" applyFont="1" applyFill="1" applyBorder="1" applyAlignment="1" applyProtection="1">
      <alignment horizontal="left" vertical="top" wrapText="1"/>
    </xf>
    <xf numFmtId="0" fontId="0" fillId="0" borderId="38" xfId="0" applyFill="1" applyBorder="1" applyAlignment="1" applyProtection="1">
      <alignment horizontal="left" vertical="top" wrapText="1"/>
    </xf>
    <xf numFmtId="0" fontId="0" fillId="8" borderId="20" xfId="0" applyNumberFormat="1" applyFont="1" applyFill="1" applyBorder="1" applyAlignment="1" applyProtection="1">
      <alignment horizontal="left" vertical="top" wrapText="1"/>
      <protection locked="0"/>
    </xf>
    <xf numFmtId="0" fontId="0" fillId="8" borderId="21" xfId="0" applyNumberFormat="1" applyFont="1" applyFill="1" applyBorder="1" applyAlignment="1" applyProtection="1">
      <alignment horizontal="left" vertical="top" wrapText="1"/>
      <protection locked="0"/>
    </xf>
    <xf numFmtId="0" fontId="13" fillId="0" borderId="38" xfId="0" applyNumberFormat="1" applyFont="1" applyBorder="1" applyAlignment="1" applyProtection="1">
      <alignment horizontal="left" vertical="top" wrapText="1"/>
    </xf>
    <xf numFmtId="0" fontId="0" fillId="0" borderId="38" xfId="0" applyNumberFormat="1" applyFont="1" applyBorder="1" applyAlignment="1" applyProtection="1">
      <alignment horizontal="left" vertical="top" wrapText="1"/>
    </xf>
    <xf numFmtId="0" fontId="0" fillId="8" borderId="20" xfId="0" applyFont="1" applyFill="1" applyBorder="1" applyAlignment="1" applyProtection="1">
      <alignment vertical="top" wrapText="1"/>
      <protection locked="0"/>
    </xf>
    <xf numFmtId="0" fontId="0" fillId="8" borderId="21" xfId="0" applyFont="1" applyFill="1" applyBorder="1" applyAlignment="1" applyProtection="1">
      <alignment vertical="top" wrapText="1"/>
      <protection locked="0"/>
    </xf>
    <xf numFmtId="0" fontId="21" fillId="0" borderId="20" xfId="0" applyFont="1" applyFill="1" applyBorder="1" applyAlignment="1" applyProtection="1">
      <alignment horizontal="left" vertical="center" wrapText="1" indent="1"/>
    </xf>
    <xf numFmtId="0" fontId="21" fillId="0" borderId="21" xfId="0" applyFont="1" applyFill="1" applyBorder="1" applyAlignment="1" applyProtection="1">
      <alignment horizontal="left" vertical="center" indent="1"/>
    </xf>
    <xf numFmtId="0" fontId="21" fillId="0" borderId="22" xfId="0" applyFont="1" applyFill="1" applyBorder="1" applyAlignment="1" applyProtection="1">
      <alignment horizontal="left" vertical="center" indent="1"/>
    </xf>
    <xf numFmtId="49" fontId="12" fillId="10" borderId="0" xfId="0" applyNumberFormat="1" applyFont="1" applyFill="1" applyAlignment="1" applyProtection="1">
      <alignment horizontal="left" indent="4"/>
    </xf>
    <xf numFmtId="49" fontId="12" fillId="10" borderId="21" xfId="0" applyNumberFormat="1" applyFont="1" applyFill="1" applyBorder="1" applyAlignment="1" applyProtection="1">
      <alignment horizontal="left" indent="2"/>
    </xf>
    <xf numFmtId="49" fontId="12" fillId="10" borderId="21" xfId="0" applyNumberFormat="1" applyFont="1" applyFill="1" applyBorder="1" applyAlignment="1" applyProtection="1">
      <alignment horizontal="right" indent="1" shrinkToFit="1"/>
    </xf>
    <xf numFmtId="0" fontId="12" fillId="10" borderId="21" xfId="0" applyNumberFormat="1" applyFont="1" applyFill="1" applyBorder="1" applyAlignment="1" applyProtection="1">
      <alignment horizontal="left" wrapText="1"/>
    </xf>
    <xf numFmtId="0" fontId="21" fillId="0" borderId="21" xfId="0" applyFont="1" applyFill="1" applyBorder="1" applyAlignment="1" applyProtection="1">
      <alignment horizontal="left" vertical="center" wrapText="1" indent="1"/>
    </xf>
    <xf numFmtId="0" fontId="21" fillId="0" borderId="22" xfId="0" applyFont="1" applyFill="1" applyBorder="1" applyAlignment="1" applyProtection="1">
      <alignment horizontal="left" vertical="center" wrapText="1" indent="1"/>
    </xf>
    <xf numFmtId="0" fontId="0" fillId="0" borderId="0" xfId="0" applyFont="1" applyFill="1" applyBorder="1" applyAlignment="1" applyProtection="1">
      <alignment vertical="center" wrapText="1"/>
    </xf>
    <xf numFmtId="0" fontId="0" fillId="0" borderId="0" xfId="0" applyAlignment="1" applyProtection="1">
      <alignment vertical="center" wrapText="1"/>
    </xf>
    <xf numFmtId="0" fontId="37" fillId="0" borderId="21" xfId="0" applyFont="1" applyFill="1" applyBorder="1" applyAlignment="1" applyProtection="1">
      <alignment horizontal="left" vertical="center" indent="3"/>
    </xf>
    <xf numFmtId="0" fontId="37" fillId="0" borderId="22" xfId="0" applyFont="1" applyFill="1" applyBorder="1" applyAlignment="1" applyProtection="1">
      <alignment horizontal="left" vertical="center" indent="3"/>
    </xf>
    <xf numFmtId="0" fontId="37" fillId="0" borderId="38" xfId="0" applyNumberFormat="1" applyFont="1" applyFill="1" applyBorder="1" applyAlignment="1" applyProtection="1">
      <alignment horizontal="center" vertical="center"/>
    </xf>
    <xf numFmtId="0" fontId="103" fillId="29" borderId="21" xfId="0" applyFont="1" applyFill="1" applyBorder="1" applyAlignment="1" applyProtection="1">
      <alignment horizontal="left" vertical="center" indent="1"/>
    </xf>
    <xf numFmtId="0" fontId="0" fillId="29" borderId="21" xfId="0" applyFill="1" applyBorder="1" applyAlignment="1" applyProtection="1">
      <alignment horizontal="left" vertical="center" indent="1"/>
    </xf>
    <xf numFmtId="0" fontId="37" fillId="12" borderId="38" xfId="0" applyNumberFormat="1" applyFont="1" applyFill="1" applyBorder="1" applyAlignment="1" applyProtection="1">
      <alignment horizontal="center" vertical="center"/>
    </xf>
    <xf numFmtId="0" fontId="0" fillId="29" borderId="140" xfId="0" applyFill="1" applyBorder="1" applyAlignment="1" applyProtection="1">
      <alignment horizontal="left" vertical="center" indent="1"/>
    </xf>
    <xf numFmtId="0" fontId="0" fillId="29" borderId="144" xfId="0" applyFill="1" applyBorder="1" applyAlignment="1" applyProtection="1">
      <alignment horizontal="left" vertical="center" indent="1"/>
    </xf>
    <xf numFmtId="0" fontId="0" fillId="29" borderId="4" xfId="0" applyFill="1" applyBorder="1" applyAlignment="1" applyProtection="1">
      <alignment horizontal="left" vertical="center" indent="1"/>
    </xf>
    <xf numFmtId="0" fontId="0" fillId="29" borderId="0" xfId="0" applyFill="1" applyBorder="1" applyAlignment="1" applyProtection="1">
      <alignment horizontal="left" vertical="center" indent="1"/>
    </xf>
    <xf numFmtId="0" fontId="37" fillId="0" borderId="1" xfId="0" applyNumberFormat="1" applyFont="1" applyFill="1" applyBorder="1" applyAlignment="1" applyProtection="1">
      <alignment horizontal="right" vertical="center"/>
    </xf>
    <xf numFmtId="0" fontId="59" fillId="0" borderId="2" xfId="0" applyFont="1" applyBorder="1" applyAlignment="1">
      <alignment horizontal="right" vertical="center"/>
    </xf>
    <xf numFmtId="0" fontId="59" fillId="0" borderId="3" xfId="0" applyFont="1" applyBorder="1" applyAlignment="1">
      <alignment horizontal="right" vertical="center"/>
    </xf>
    <xf numFmtId="0" fontId="59" fillId="0" borderId="23" xfId="0" applyFont="1" applyBorder="1" applyAlignment="1">
      <alignment horizontal="right" vertical="center"/>
    </xf>
    <xf numFmtId="0" fontId="59" fillId="0" borderId="24" xfId="0" applyFont="1" applyBorder="1" applyAlignment="1">
      <alignment horizontal="right" vertical="center"/>
    </xf>
    <xf numFmtId="0" fontId="59" fillId="0" borderId="25" xfId="0" applyFont="1" applyBorder="1" applyAlignment="1">
      <alignment horizontal="right" vertical="center"/>
    </xf>
    <xf numFmtId="0" fontId="21" fillId="0" borderId="21" xfId="0" applyFont="1" applyBorder="1" applyAlignment="1" applyProtection="1">
      <alignment horizontal="left" vertical="center"/>
    </xf>
    <xf numFmtId="0" fontId="21" fillId="0" borderId="22" xfId="0" applyFont="1" applyBorder="1" applyAlignment="1" applyProtection="1">
      <alignment horizontal="left" vertical="center"/>
    </xf>
    <xf numFmtId="0" fontId="0" fillId="17" borderId="0" xfId="0" applyFill="1" applyBorder="1" applyAlignment="1" applyProtection="1"/>
    <xf numFmtId="0" fontId="58" fillId="17" borderId="20" xfId="0" applyNumberFormat="1" applyFont="1" applyFill="1" applyBorder="1" applyAlignment="1" applyProtection="1">
      <alignment vertical="center"/>
    </xf>
    <xf numFmtId="0" fontId="59" fillId="17" borderId="21" xfId="0" applyNumberFormat="1" applyFont="1" applyFill="1" applyBorder="1" applyAlignment="1" applyProtection="1">
      <alignment vertical="center"/>
    </xf>
    <xf numFmtId="0" fontId="58" fillId="17" borderId="0" xfId="0" applyNumberFormat="1" applyFont="1" applyFill="1" applyBorder="1" applyAlignment="1" applyProtection="1">
      <alignment horizontal="left" vertical="center" shrinkToFit="1"/>
    </xf>
    <xf numFmtId="0" fontId="111" fillId="0" borderId="2" xfId="0" applyNumberFormat="1" applyFont="1" applyFill="1" applyBorder="1" applyAlignment="1" applyProtection="1">
      <alignment horizontal="center" vertical="center" shrinkToFit="1"/>
    </xf>
    <xf numFmtId="0" fontId="111" fillId="0" borderId="2" xfId="0" applyFont="1" applyFill="1" applyBorder="1" applyAlignment="1" applyProtection="1">
      <alignment horizontal="center" vertical="center" shrinkToFit="1"/>
    </xf>
    <xf numFmtId="0" fontId="18" fillId="0" borderId="20" xfId="0" applyFont="1" applyFill="1" applyBorder="1" applyAlignment="1" applyProtection="1">
      <alignment horizontal="center" vertical="center"/>
    </xf>
    <xf numFmtId="0" fontId="18" fillId="0" borderId="21" xfId="0" applyFont="1" applyFill="1" applyBorder="1" applyAlignment="1" applyProtection="1">
      <alignment horizontal="center" vertical="center"/>
    </xf>
    <xf numFmtId="0" fontId="18" fillId="0" borderId="22" xfId="0" applyFont="1" applyFill="1" applyBorder="1" applyAlignment="1" applyProtection="1">
      <alignment horizontal="center" vertical="center"/>
    </xf>
    <xf numFmtId="0" fontId="13" fillId="0" borderId="23" xfId="0" applyNumberFormat="1" applyFont="1" applyBorder="1" applyAlignment="1" applyProtection="1">
      <alignment vertical="top" wrapText="1"/>
    </xf>
    <xf numFmtId="0" fontId="13" fillId="0" borderId="24" xfId="0" applyNumberFormat="1" applyFont="1" applyBorder="1" applyAlignment="1" applyProtection="1">
      <alignment vertical="top" wrapText="1"/>
    </xf>
    <xf numFmtId="0" fontId="0" fillId="8" borderId="38" xfId="0" applyFont="1" applyFill="1" applyBorder="1" applyAlignment="1" applyProtection="1">
      <alignment vertical="top" wrapText="1"/>
      <protection locked="0"/>
    </xf>
    <xf numFmtId="0" fontId="11" fillId="17" borderId="23" xfId="0" applyNumberFormat="1" applyFont="1" applyFill="1" applyBorder="1" applyAlignment="1" applyProtection="1">
      <alignment vertical="center"/>
    </xf>
    <xf numFmtId="0" fontId="11" fillId="17" borderId="24" xfId="0" applyNumberFormat="1" applyFont="1" applyFill="1" applyBorder="1" applyAlignment="1" applyProtection="1">
      <alignment vertical="center"/>
    </xf>
    <xf numFmtId="0" fontId="0" fillId="0" borderId="20" xfId="0" applyNumberFormat="1" applyFont="1" applyBorder="1" applyAlignment="1" applyProtection="1">
      <alignment horizontal="left" vertical="top" wrapText="1"/>
    </xf>
    <xf numFmtId="0" fontId="0" fillId="0" borderId="21" xfId="0" applyNumberFormat="1" applyFont="1" applyBorder="1" applyAlignment="1" applyProtection="1">
      <alignment horizontal="left" vertical="top" wrapText="1"/>
    </xf>
    <xf numFmtId="0" fontId="0" fillId="0" borderId="22" xfId="0" applyNumberFormat="1" applyFont="1" applyBorder="1" applyAlignment="1" applyProtection="1">
      <alignment horizontal="left" vertical="top" wrapText="1"/>
    </xf>
    <xf numFmtId="0" fontId="0" fillId="8" borderId="20" xfId="0" applyFont="1" applyFill="1" applyBorder="1" applyAlignment="1" applyProtection="1">
      <alignment wrapText="1"/>
      <protection locked="0"/>
    </xf>
    <xf numFmtId="0" fontId="0" fillId="8" borderId="21" xfId="0" applyFont="1" applyFill="1" applyBorder="1" applyAlignment="1" applyProtection="1">
      <alignment wrapText="1"/>
      <protection locked="0"/>
    </xf>
    <xf numFmtId="0" fontId="0" fillId="0" borderId="39" xfId="0" applyNumberFormat="1" applyFont="1" applyBorder="1" applyAlignment="1" applyProtection="1">
      <alignment horizontal="left" vertical="top" wrapText="1"/>
    </xf>
    <xf numFmtId="0" fontId="0" fillId="8" borderId="39" xfId="0" applyFont="1" applyFill="1" applyBorder="1" applyAlignment="1" applyProtection="1">
      <alignment vertical="top" wrapText="1"/>
      <protection locked="0"/>
    </xf>
    <xf numFmtId="0" fontId="0" fillId="8" borderId="1" xfId="0" applyFont="1" applyFill="1" applyBorder="1" applyAlignment="1" applyProtection="1">
      <alignment vertical="top" wrapText="1"/>
      <protection locked="0"/>
    </xf>
    <xf numFmtId="0" fontId="11" fillId="17" borderId="38" xfId="0" applyNumberFormat="1" applyFont="1" applyFill="1" applyBorder="1" applyAlignment="1" applyProtection="1">
      <alignment vertical="center"/>
    </xf>
    <xf numFmtId="0" fontId="11" fillId="17" borderId="20" xfId="0" applyNumberFormat="1" applyFont="1" applyFill="1" applyBorder="1" applyAlignment="1" applyProtection="1">
      <alignment vertical="center"/>
    </xf>
    <xf numFmtId="0" fontId="21" fillId="0" borderId="38" xfId="0" applyFont="1" applyFill="1" applyBorder="1" applyAlignment="1" applyProtection="1">
      <alignment horizontal="left" vertical="center"/>
    </xf>
    <xf numFmtId="0" fontId="0" fillId="8" borderId="20" xfId="0" applyNumberFormat="1" applyFont="1" applyFill="1" applyBorder="1" applyAlignment="1" applyProtection="1">
      <alignment vertical="top" wrapText="1"/>
      <protection locked="0"/>
    </xf>
    <xf numFmtId="0" fontId="0" fillId="8" borderId="21" xfId="0" applyNumberFormat="1" applyFont="1" applyFill="1" applyBorder="1" applyAlignment="1" applyProtection="1">
      <alignment vertical="top" wrapText="1"/>
      <protection locked="0"/>
    </xf>
    <xf numFmtId="0" fontId="11" fillId="15" borderId="21" xfId="0" applyNumberFormat="1" applyFont="1" applyFill="1" applyBorder="1" applyAlignment="1" applyProtection="1">
      <alignment vertical="center"/>
    </xf>
    <xf numFmtId="0" fontId="0" fillId="0" borderId="41" xfId="0" applyNumberFormat="1" applyFont="1" applyFill="1" applyBorder="1" applyAlignment="1" applyProtection="1">
      <alignment horizontal="left" vertical="top" wrapText="1"/>
    </xf>
    <xf numFmtId="0" fontId="0" fillId="8" borderId="41" xfId="0" applyNumberFormat="1" applyFont="1" applyFill="1" applyBorder="1" applyAlignment="1" applyProtection="1">
      <alignment vertical="top" wrapText="1"/>
      <protection locked="0"/>
    </xf>
    <xf numFmtId="0" fontId="0" fillId="8" borderId="4" xfId="0" applyNumberFormat="1" applyFont="1" applyFill="1" applyBorder="1" applyAlignment="1" applyProtection="1">
      <alignment vertical="top" wrapText="1"/>
      <protection locked="0"/>
    </xf>
    <xf numFmtId="0" fontId="11" fillId="15" borderId="1" xfId="0" applyNumberFormat="1" applyFont="1" applyFill="1" applyBorder="1" applyAlignment="1" applyProtection="1">
      <alignment horizontal="center" vertical="top" wrapText="1"/>
    </xf>
    <xf numFmtId="0" fontId="0" fillId="0" borderId="3" xfId="0" applyBorder="1" applyAlignment="1" applyProtection="1"/>
    <xf numFmtId="0" fontId="0" fillId="0" borderId="23" xfId="0" applyBorder="1" applyAlignment="1" applyProtection="1"/>
    <xf numFmtId="0" fontId="0" fillId="0" borderId="25" xfId="0" applyBorder="1" applyAlignment="1" applyProtection="1"/>
    <xf numFmtId="0" fontId="0" fillId="0" borderId="40" xfId="0" applyNumberFormat="1" applyBorder="1" applyAlignment="1" applyProtection="1">
      <alignment horizontal="left" vertical="top" wrapText="1"/>
    </xf>
    <xf numFmtId="0" fontId="13" fillId="0" borderId="39" xfId="0" applyFont="1" applyBorder="1" applyAlignment="1" applyProtection="1">
      <alignment horizontal="center" vertical="center" wrapText="1"/>
    </xf>
    <xf numFmtId="0" fontId="13" fillId="0" borderId="40" xfId="0" applyFont="1" applyBorder="1" applyAlignment="1" applyProtection="1">
      <alignment horizontal="center" vertical="center" wrapText="1"/>
    </xf>
    <xf numFmtId="0" fontId="35" fillId="17" borderId="23" xfId="0" applyNumberFormat="1" applyFont="1" applyFill="1" applyBorder="1" applyAlignment="1" applyProtection="1">
      <alignment vertical="center" wrapText="1"/>
    </xf>
    <xf numFmtId="0" fontId="35" fillId="17" borderId="24" xfId="0" applyNumberFormat="1" applyFont="1" applyFill="1" applyBorder="1" applyAlignment="1" applyProtection="1">
      <alignment vertical="center" wrapText="1"/>
    </xf>
    <xf numFmtId="0" fontId="11" fillId="15" borderId="4" xfId="0" applyNumberFormat="1" applyFont="1" applyFill="1" applyBorder="1" applyAlignment="1" applyProtection="1">
      <alignment horizontal="center" vertical="top"/>
    </xf>
    <xf numFmtId="0" fontId="0" fillId="15" borderId="0" xfId="0" applyFill="1" applyBorder="1" applyAlignment="1" applyProtection="1"/>
    <xf numFmtId="0" fontId="58" fillId="15" borderId="20" xfId="0" applyNumberFormat="1" applyFont="1" applyFill="1" applyBorder="1" applyAlignment="1" applyProtection="1">
      <alignment vertical="center"/>
    </xf>
    <xf numFmtId="0" fontId="59" fillId="15" borderId="21" xfId="0" applyNumberFormat="1" applyFont="1" applyFill="1" applyBorder="1" applyAlignment="1" applyProtection="1">
      <alignment vertical="center"/>
    </xf>
    <xf numFmtId="0" fontId="58" fillId="15" borderId="0" xfId="0" applyNumberFormat="1" applyFont="1" applyFill="1" applyBorder="1" applyAlignment="1" applyProtection="1">
      <alignment horizontal="left" vertical="center" shrinkToFit="1"/>
    </xf>
    <xf numFmtId="0" fontId="111" fillId="0" borderId="20" xfId="0" applyFont="1" applyFill="1" applyBorder="1" applyAlignment="1" applyProtection="1">
      <alignment horizontal="center" vertical="center" shrinkToFit="1"/>
    </xf>
    <xf numFmtId="0" fontId="111" fillId="0" borderId="22" xfId="0" applyFont="1" applyFill="1" applyBorder="1" applyAlignment="1" applyProtection="1">
      <alignment horizontal="center" vertical="center" shrinkToFit="1"/>
    </xf>
    <xf numFmtId="0" fontId="11" fillId="15" borderId="23" xfId="0" applyNumberFormat="1" applyFont="1" applyFill="1" applyBorder="1" applyAlignment="1" applyProtection="1">
      <alignment horizontal="center" vertical="top"/>
    </xf>
    <xf numFmtId="0" fontId="0" fillId="15" borderId="24" xfId="0" applyFill="1" applyBorder="1" applyAlignment="1" applyProtection="1"/>
    <xf numFmtId="0" fontId="21" fillId="0" borderId="20" xfId="0" applyFont="1" applyFill="1" applyBorder="1" applyAlignment="1" applyProtection="1">
      <alignment horizontal="left" vertical="center" wrapText="1"/>
    </xf>
    <xf numFmtId="0" fontId="21" fillId="0" borderId="21" xfId="0" applyFont="1" applyFill="1" applyBorder="1" applyAlignment="1" applyProtection="1">
      <alignment horizontal="left" vertical="center" wrapText="1"/>
    </xf>
    <xf numFmtId="0" fontId="21" fillId="0" borderId="22" xfId="0" applyFont="1" applyFill="1" applyBorder="1" applyAlignment="1" applyProtection="1">
      <alignment horizontal="left" vertical="center" wrapText="1"/>
    </xf>
    <xf numFmtId="0" fontId="21" fillId="0" borderId="38" xfId="0" applyNumberFormat="1" applyFont="1" applyBorder="1" applyAlignment="1" applyProtection="1">
      <alignment horizontal="right" vertical="center" shrinkToFit="1"/>
    </xf>
    <xf numFmtId="0" fontId="21" fillId="0" borderId="38" xfId="0" applyFont="1" applyBorder="1" applyAlignment="1" applyProtection="1">
      <alignment horizontal="right" vertical="center" shrinkToFit="1"/>
    </xf>
    <xf numFmtId="0" fontId="0" fillId="0" borderId="26" xfId="0" applyNumberFormat="1" applyFont="1" applyBorder="1" applyAlignment="1" applyProtection="1">
      <alignment vertical="top" wrapText="1"/>
    </xf>
    <xf numFmtId="0" fontId="0" fillId="0" borderId="27" xfId="0" applyNumberFormat="1" applyFont="1" applyBorder="1" applyAlignment="1" applyProtection="1">
      <alignment vertical="top" wrapText="1"/>
    </xf>
    <xf numFmtId="0" fontId="0" fillId="0" borderId="29" xfId="0" applyNumberFormat="1" applyFont="1" applyBorder="1" applyAlignment="1" applyProtection="1">
      <alignment horizontal="left" vertical="top" wrapText="1" indent="2"/>
    </xf>
    <xf numFmtId="0" fontId="0" fillId="0" borderId="30" xfId="0" applyNumberFormat="1" applyBorder="1" applyAlignment="1" applyProtection="1">
      <alignment horizontal="left" vertical="top" wrapText="1" indent="2"/>
    </xf>
    <xf numFmtId="0" fontId="0" fillId="0" borderId="31" xfId="0" applyNumberFormat="1" applyBorder="1" applyAlignment="1" applyProtection="1">
      <alignment horizontal="left" vertical="top" wrapText="1" indent="2"/>
    </xf>
    <xf numFmtId="0" fontId="56" fillId="0" borderId="39" xfId="0" applyFont="1" applyFill="1" applyBorder="1" applyAlignment="1" applyProtection="1">
      <alignment horizontal="center" vertical="center" wrapText="1"/>
    </xf>
    <xf numFmtId="0" fontId="56" fillId="0" borderId="41" xfId="0" applyFont="1" applyFill="1" applyBorder="1" applyAlignment="1" applyProtection="1">
      <alignment horizontal="center" vertical="center" wrapText="1"/>
    </xf>
    <xf numFmtId="0" fontId="56" fillId="0" borderId="56" xfId="0" applyFont="1" applyFill="1" applyBorder="1" applyAlignment="1" applyProtection="1">
      <alignment horizontal="center" vertical="center" wrapText="1"/>
    </xf>
    <xf numFmtId="0" fontId="0" fillId="16" borderId="62" xfId="0" applyNumberFormat="1" applyFont="1" applyFill="1" applyBorder="1" applyAlignment="1" applyProtection="1">
      <alignment vertical="top" wrapText="1"/>
      <protection locked="0"/>
    </xf>
    <xf numFmtId="0" fontId="0" fillId="8" borderId="53" xfId="0" applyNumberFormat="1" applyFont="1" applyFill="1" applyBorder="1" applyAlignment="1" applyProtection="1">
      <alignment vertical="top" wrapText="1"/>
      <protection locked="0"/>
    </xf>
    <xf numFmtId="0" fontId="0" fillId="8" borderId="0" xfId="0" applyNumberFormat="1" applyFont="1" applyFill="1" applyBorder="1" applyAlignment="1" applyProtection="1">
      <alignment vertical="top" wrapText="1"/>
      <protection locked="0"/>
    </xf>
    <xf numFmtId="0" fontId="0" fillId="0" borderId="55" xfId="0" applyNumberFormat="1" applyFont="1" applyBorder="1" applyAlignment="1" applyProtection="1">
      <alignment horizontal="left" vertical="top" wrapText="1" indent="2"/>
    </xf>
    <xf numFmtId="0" fontId="0" fillId="0" borderId="55" xfId="0" applyNumberFormat="1" applyBorder="1" applyAlignment="1" applyProtection="1">
      <alignment horizontal="left" vertical="top" wrapText="1" indent="2"/>
    </xf>
    <xf numFmtId="0" fontId="13" fillId="0" borderId="39" xfId="0" applyFont="1" applyFill="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0" fillId="0" borderId="63" xfId="0" applyNumberFormat="1" applyFont="1" applyBorder="1" applyAlignment="1" applyProtection="1">
      <alignment horizontal="left" vertical="top" wrapText="1"/>
    </xf>
    <xf numFmtId="0" fontId="0" fillId="8" borderId="38" xfId="0" applyFont="1" applyFill="1" applyBorder="1" applyAlignment="1" applyProtection="1">
      <alignment wrapText="1"/>
      <protection locked="0"/>
    </xf>
    <xf numFmtId="0" fontId="0" fillId="0" borderId="22" xfId="0" applyNumberFormat="1" applyFont="1" applyBorder="1" applyAlignment="1" applyProtection="1">
      <alignment horizontal="left" wrapText="1"/>
    </xf>
    <xf numFmtId="0" fontId="0" fillId="0" borderId="38" xfId="0" applyNumberFormat="1" applyFont="1" applyBorder="1" applyAlignment="1" applyProtection="1">
      <alignment horizontal="left" wrapText="1"/>
    </xf>
    <xf numFmtId="0" fontId="0" fillId="0" borderId="4" xfId="0" applyBorder="1" applyAlignment="1" applyProtection="1">
      <alignment horizontal="center" vertical="top" wrapText="1"/>
    </xf>
    <xf numFmtId="0" fontId="0" fillId="0" borderId="23" xfId="0" applyBorder="1" applyAlignment="1" applyProtection="1">
      <alignment horizontal="center" vertical="top" wrapText="1"/>
    </xf>
    <xf numFmtId="0" fontId="0" fillId="0" borderId="38" xfId="0" applyNumberFormat="1" applyFont="1" applyFill="1" applyBorder="1" applyAlignment="1" applyProtection="1">
      <alignment vertical="top" wrapText="1"/>
    </xf>
    <xf numFmtId="0" fontId="0" fillId="0" borderId="20" xfId="0" applyNumberFormat="1" applyFont="1" applyFill="1" applyBorder="1" applyAlignment="1" applyProtection="1">
      <alignment vertical="top" wrapText="1"/>
    </xf>
    <xf numFmtId="0" fontId="12" fillId="0" borderId="63" xfId="0" applyNumberFormat="1" applyFont="1" applyFill="1" applyBorder="1" applyAlignment="1" applyProtection="1">
      <alignment vertical="top" wrapText="1"/>
    </xf>
    <xf numFmtId="0" fontId="12" fillId="0" borderId="26" xfId="0" applyNumberFormat="1" applyFont="1" applyFill="1" applyBorder="1" applyAlignment="1" applyProtection="1">
      <alignment vertical="top" wrapText="1"/>
    </xf>
    <xf numFmtId="0" fontId="18" fillId="12" borderId="20" xfId="0" applyFont="1" applyFill="1" applyBorder="1" applyAlignment="1" applyProtection="1">
      <alignment horizontal="center" vertical="center"/>
    </xf>
    <xf numFmtId="0" fontId="21" fillId="12" borderId="21" xfId="0" applyFont="1" applyFill="1" applyBorder="1" applyAlignment="1" applyProtection="1">
      <alignment horizontal="center" vertical="center"/>
    </xf>
    <xf numFmtId="0" fontId="21" fillId="12" borderId="22" xfId="0" applyFont="1" applyFill="1" applyBorder="1" applyAlignment="1" applyProtection="1">
      <alignment horizontal="center" vertical="center"/>
    </xf>
    <xf numFmtId="0" fontId="11" fillId="6" borderId="38" xfId="0" applyNumberFormat="1" applyFont="1" applyFill="1" applyBorder="1" applyAlignment="1" applyProtection="1">
      <alignment vertical="center"/>
    </xf>
    <xf numFmtId="0" fontId="11" fillId="6" borderId="20" xfId="0" applyNumberFormat="1" applyFont="1" applyFill="1" applyBorder="1" applyAlignment="1" applyProtection="1">
      <alignment vertical="center"/>
    </xf>
    <xf numFmtId="0" fontId="11" fillId="6" borderId="1" xfId="0" applyFont="1" applyFill="1" applyBorder="1" applyAlignment="1" applyProtection="1">
      <alignment horizontal="center" vertical="top" wrapText="1"/>
    </xf>
    <xf numFmtId="0" fontId="0" fillId="0" borderId="20" xfId="0" applyFont="1" applyFill="1" applyBorder="1" applyAlignment="1" applyProtection="1">
      <alignment horizontal="left" vertical="center" indent="1" shrinkToFit="1"/>
    </xf>
    <xf numFmtId="0" fontId="0" fillId="0" borderId="21" xfId="0" applyFont="1" applyFill="1" applyBorder="1" applyAlignment="1" applyProtection="1">
      <alignment horizontal="left" vertical="center" indent="1" shrinkToFit="1"/>
    </xf>
    <xf numFmtId="0" fontId="0" fillId="0" borderId="22" xfId="0" applyFont="1" applyFill="1" applyBorder="1" applyAlignment="1" applyProtection="1">
      <alignment horizontal="left" vertical="center" indent="1" shrinkToFit="1"/>
    </xf>
    <xf numFmtId="0" fontId="8" fillId="8" borderId="20" xfId="0" applyFont="1" applyFill="1" applyBorder="1" applyAlignment="1" applyProtection="1">
      <alignment horizontal="left" vertical="center" indent="1"/>
      <protection locked="0"/>
    </xf>
    <xf numFmtId="0" fontId="8" fillId="8" borderId="21" xfId="0" applyFont="1" applyFill="1" applyBorder="1" applyAlignment="1" applyProtection="1">
      <alignment horizontal="left" vertical="center" indent="1"/>
      <protection locked="0"/>
    </xf>
    <xf numFmtId="0" fontId="0" fillId="0" borderId="22" xfId="0" applyBorder="1" applyAlignment="1" applyProtection="1">
      <alignment horizontal="left" vertical="center" indent="1"/>
      <protection locked="0"/>
    </xf>
    <xf numFmtId="0" fontId="0" fillId="6" borderId="24" xfId="0" applyNumberFormat="1" applyFont="1" applyFill="1" applyBorder="1" applyAlignment="1" applyProtection="1">
      <alignment horizontal="left" vertical="top"/>
    </xf>
    <xf numFmtId="0" fontId="0" fillId="6" borderId="24" xfId="0" applyFill="1" applyBorder="1" applyAlignment="1" applyProtection="1">
      <alignment horizontal="left" vertical="top"/>
    </xf>
    <xf numFmtId="0" fontId="0" fillId="6" borderId="21" xfId="0" applyFill="1" applyBorder="1" applyAlignment="1" applyProtection="1">
      <alignment horizontal="left" vertical="top"/>
    </xf>
    <xf numFmtId="0" fontId="58" fillId="14" borderId="20" xfId="0" applyNumberFormat="1" applyFont="1" applyFill="1" applyBorder="1" applyAlignment="1" applyProtection="1">
      <alignment horizontal="left" vertical="center" shrinkToFit="1"/>
    </xf>
    <xf numFmtId="0" fontId="58" fillId="14" borderId="21" xfId="0" applyNumberFormat="1" applyFont="1" applyFill="1" applyBorder="1" applyAlignment="1" applyProtection="1">
      <alignment horizontal="left" vertical="center" shrinkToFit="1"/>
    </xf>
    <xf numFmtId="0" fontId="0" fillId="0" borderId="21" xfId="0" applyNumberFormat="1" applyBorder="1" applyAlignment="1" applyProtection="1">
      <alignment horizontal="left" vertical="center" shrinkToFit="1"/>
    </xf>
    <xf numFmtId="0" fontId="58" fillId="14" borderId="2" xfId="0" applyNumberFormat="1" applyFont="1" applyFill="1" applyBorder="1" applyAlignment="1" applyProtection="1">
      <alignment horizontal="left" vertical="center" shrinkToFit="1"/>
    </xf>
    <xf numFmtId="0" fontId="0" fillId="0" borderId="2" xfId="0" applyBorder="1" applyAlignment="1" applyProtection="1">
      <alignment horizontal="left" vertical="center" shrinkToFit="1"/>
    </xf>
    <xf numFmtId="0" fontId="109" fillId="0" borderId="1" xfId="0" applyFont="1" applyFill="1" applyBorder="1" applyAlignment="1" applyProtection="1">
      <alignment horizontal="center" vertical="center" shrinkToFit="1"/>
    </xf>
    <xf numFmtId="0" fontId="110" fillId="0" borderId="2" xfId="0" applyFont="1" applyBorder="1" applyAlignment="1" applyProtection="1">
      <alignment horizontal="center" vertical="center" shrinkToFit="1"/>
    </xf>
    <xf numFmtId="0" fontId="0" fillId="6" borderId="2" xfId="0" applyNumberFormat="1" applyFill="1" applyBorder="1" applyAlignment="1" applyProtection="1">
      <alignment horizontal="left" vertical="center"/>
    </xf>
    <xf numFmtId="0" fontId="0" fillId="6" borderId="2" xfId="0" applyFill="1" applyBorder="1" applyAlignment="1" applyProtection="1">
      <alignment horizontal="left" vertical="center"/>
    </xf>
    <xf numFmtId="0" fontId="0" fillId="0" borderId="55" xfId="0" applyBorder="1" applyAlignment="1" applyProtection="1">
      <alignment horizontal="left" vertical="top" wrapText="1" indent="2"/>
    </xf>
    <xf numFmtId="0" fontId="0" fillId="8" borderId="56" xfId="0" applyNumberFormat="1" applyFont="1" applyFill="1" applyBorder="1" applyAlignment="1" applyProtection="1">
      <alignment vertical="top" wrapText="1"/>
      <protection locked="0"/>
    </xf>
    <xf numFmtId="0" fontId="0" fillId="8" borderId="59" xfId="0" applyNumberFormat="1" applyFont="1" applyFill="1" applyBorder="1" applyAlignment="1" applyProtection="1">
      <alignment vertical="top" wrapText="1"/>
      <protection locked="0"/>
    </xf>
    <xf numFmtId="0" fontId="0" fillId="0" borderId="57" xfId="0" applyFont="1" applyBorder="1" applyAlignment="1" applyProtection="1">
      <alignment horizontal="left" vertical="top" wrapText="1" indent="2"/>
    </xf>
    <xf numFmtId="0" fontId="0" fillId="8" borderId="57" xfId="0" applyNumberFormat="1" applyFont="1" applyFill="1" applyBorder="1" applyAlignment="1" applyProtection="1">
      <alignment vertical="top" wrapText="1"/>
      <protection locked="0"/>
    </xf>
    <xf numFmtId="0" fontId="12" fillId="8" borderId="57" xfId="0" applyNumberFormat="1" applyFont="1" applyFill="1" applyBorder="1" applyAlignment="1" applyProtection="1">
      <alignment vertical="top" wrapText="1"/>
      <protection locked="0"/>
    </xf>
    <xf numFmtId="0" fontId="12" fillId="8" borderId="32" xfId="0" applyNumberFormat="1" applyFont="1" applyFill="1" applyBorder="1" applyAlignment="1" applyProtection="1">
      <alignment vertical="top" wrapText="1"/>
      <protection locked="0"/>
    </xf>
    <xf numFmtId="0" fontId="0" fillId="0" borderId="63" xfId="0" applyBorder="1" applyAlignment="1" applyProtection="1">
      <alignment horizontal="left" vertical="top" wrapText="1"/>
    </xf>
    <xf numFmtId="0" fontId="39" fillId="0" borderId="63" xfId="0" applyNumberFormat="1" applyFont="1" applyFill="1" applyBorder="1" applyAlignment="1" applyProtection="1">
      <alignment vertical="top" wrapText="1"/>
    </xf>
    <xf numFmtId="0" fontId="39" fillId="0" borderId="26" xfId="0" applyNumberFormat="1" applyFont="1" applyFill="1" applyBorder="1" applyAlignment="1" applyProtection="1">
      <alignment vertical="top" wrapText="1"/>
    </xf>
    <xf numFmtId="0" fontId="0" fillId="0" borderId="57" xfId="0" applyNumberFormat="1" applyBorder="1" applyAlignment="1" applyProtection="1">
      <alignment horizontal="left" vertical="top" wrapText="1" indent="2"/>
    </xf>
    <xf numFmtId="0" fontId="0" fillId="0" borderId="26" xfId="0" applyFill="1" applyBorder="1" applyAlignment="1" applyProtection="1">
      <alignment horizontal="left" vertical="top" wrapText="1" indent="2"/>
    </xf>
    <xf numFmtId="0" fontId="0" fillId="0" borderId="27" xfId="0" applyBorder="1" applyAlignment="1" applyProtection="1">
      <alignment horizontal="left" vertical="top" wrapText="1"/>
    </xf>
    <xf numFmtId="0" fontId="0" fillId="0" borderId="28" xfId="0" applyBorder="1" applyAlignment="1" applyProtection="1">
      <alignment horizontal="left" vertical="top" wrapText="1"/>
    </xf>
    <xf numFmtId="0" fontId="0" fillId="0" borderId="32" xfId="0" applyFill="1" applyBorder="1" applyAlignment="1" applyProtection="1">
      <alignment horizontal="left" vertical="top" wrapText="1" indent="2"/>
    </xf>
    <xf numFmtId="0" fontId="0" fillId="0" borderId="33"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23" xfId="0" applyNumberFormat="1" applyFont="1" applyBorder="1" applyAlignment="1" applyProtection="1">
      <alignment horizontal="center" vertical="center" wrapText="1"/>
    </xf>
    <xf numFmtId="0" fontId="13" fillId="0" borderId="24" xfId="0" applyNumberFormat="1" applyFont="1" applyBorder="1" applyAlignment="1" applyProtection="1">
      <alignment horizontal="center" vertical="center" wrapText="1"/>
    </xf>
    <xf numFmtId="49" fontId="11" fillId="9" borderId="0" xfId="0" applyNumberFormat="1" applyFont="1" applyFill="1" applyAlignment="1" applyProtection="1">
      <alignment horizontal="center" vertical="center" wrapText="1"/>
    </xf>
    <xf numFmtId="49" fontId="11" fillId="9" borderId="24" xfId="0" applyNumberFormat="1" applyFont="1" applyFill="1" applyBorder="1" applyAlignment="1" applyProtection="1">
      <alignment horizontal="center" vertical="center" wrapText="1"/>
    </xf>
    <xf numFmtId="49" fontId="11" fillId="9" borderId="0" xfId="0" applyNumberFormat="1" applyFont="1" applyFill="1" applyAlignment="1" applyProtection="1">
      <alignment horizontal="left" vertical="center" wrapText="1" indent="1"/>
    </xf>
    <xf numFmtId="0" fontId="13" fillId="8" borderId="39" xfId="0" applyNumberFormat="1" applyFont="1" applyFill="1"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0" fillId="0" borderId="62" xfId="0" applyNumberFormat="1" applyFont="1" applyBorder="1" applyAlignment="1" applyProtection="1">
      <alignment horizontal="left" vertical="top" wrapText="1" indent="2"/>
    </xf>
    <xf numFmtId="0" fontId="0" fillId="0" borderId="53" xfId="0" applyNumberFormat="1" applyBorder="1" applyAlignment="1" applyProtection="1">
      <alignment horizontal="left" vertical="top" wrapText="1" indent="2"/>
    </xf>
    <xf numFmtId="0" fontId="0" fillId="0" borderId="54" xfId="0" applyNumberFormat="1" applyBorder="1" applyAlignment="1" applyProtection="1">
      <alignment horizontal="left" vertical="top" wrapText="1" indent="2"/>
    </xf>
    <xf numFmtId="0" fontId="0" fillId="0" borderId="41" xfId="0" applyNumberFormat="1" applyFont="1" applyBorder="1" applyAlignment="1" applyProtection="1">
      <alignment horizontal="left" vertical="top" indent="2"/>
    </xf>
    <xf numFmtId="0" fontId="0" fillId="0" borderId="40" xfId="0" applyNumberFormat="1" applyBorder="1" applyAlignment="1" applyProtection="1">
      <alignment horizontal="left" vertical="top" indent="2"/>
    </xf>
    <xf numFmtId="0" fontId="13" fillId="4" borderId="20" xfId="0" applyNumberFormat="1" applyFont="1" applyFill="1" applyBorder="1" applyAlignment="1" applyProtection="1">
      <alignment horizontal="center" wrapText="1"/>
    </xf>
    <xf numFmtId="0" fontId="13" fillId="4" borderId="21" xfId="0" applyNumberFormat="1" applyFont="1" applyFill="1" applyBorder="1" applyAlignment="1" applyProtection="1">
      <alignment horizontal="center" wrapText="1"/>
    </xf>
    <xf numFmtId="0" fontId="13" fillId="4" borderId="22" xfId="0" applyNumberFormat="1" applyFont="1" applyFill="1" applyBorder="1" applyAlignment="1" applyProtection="1">
      <alignment horizontal="center" wrapText="1"/>
    </xf>
    <xf numFmtId="0" fontId="0" fillId="0" borderId="59" xfId="0" applyNumberFormat="1" applyBorder="1" applyAlignment="1" applyProtection="1">
      <alignment horizontal="left" vertical="top" indent="2"/>
    </xf>
    <xf numFmtId="0" fontId="0" fillId="0" borderId="60" xfId="0" applyNumberFormat="1" applyBorder="1" applyAlignment="1" applyProtection="1">
      <alignment horizontal="left" vertical="top" indent="2"/>
    </xf>
    <xf numFmtId="0" fontId="0" fillId="0" borderId="61" xfId="0" applyNumberFormat="1" applyBorder="1" applyAlignment="1" applyProtection="1">
      <alignment horizontal="left" vertical="top" indent="2"/>
    </xf>
    <xf numFmtId="0" fontId="0" fillId="0" borderId="29" xfId="0" applyNumberFormat="1" applyBorder="1" applyAlignment="1" applyProtection="1">
      <alignment horizontal="left" vertical="top" indent="2"/>
    </xf>
    <xf numFmtId="0" fontId="0" fillId="0" borderId="30" xfId="0" applyNumberFormat="1" applyBorder="1" applyAlignment="1" applyProtection="1">
      <alignment horizontal="left" vertical="top" indent="2"/>
    </xf>
    <xf numFmtId="0" fontId="0" fillId="0" borderId="31" xfId="0" applyNumberFormat="1" applyBorder="1" applyAlignment="1" applyProtection="1">
      <alignment horizontal="left" vertical="top" indent="2"/>
    </xf>
    <xf numFmtId="0" fontId="0" fillId="0" borderId="32" xfId="0" applyNumberFormat="1" applyBorder="1" applyAlignment="1" applyProtection="1">
      <alignment horizontal="left" vertical="top" indent="2"/>
    </xf>
    <xf numFmtId="0" fontId="0" fillId="0" borderId="33" xfId="0" applyNumberFormat="1" applyBorder="1" applyAlignment="1" applyProtection="1">
      <alignment horizontal="left" vertical="top" indent="2"/>
    </xf>
    <xf numFmtId="0" fontId="0" fillId="0" borderId="34" xfId="0" applyNumberFormat="1" applyBorder="1" applyAlignment="1" applyProtection="1">
      <alignment horizontal="left" vertical="top" indent="2"/>
    </xf>
    <xf numFmtId="0" fontId="0" fillId="0" borderId="1" xfId="0" applyNumberFormat="1" applyFont="1" applyFill="1" applyBorder="1" applyAlignment="1" applyProtection="1">
      <alignment horizontal="left" vertical="center" wrapText="1" indent="1"/>
    </xf>
    <xf numFmtId="0" fontId="0" fillId="0" borderId="2" xfId="0" applyNumberFormat="1" applyBorder="1" applyAlignment="1" applyProtection="1">
      <alignment horizontal="left" vertical="center" wrapText="1" indent="1"/>
    </xf>
    <xf numFmtId="0" fontId="0" fillId="0" borderId="4" xfId="0" applyNumberFormat="1" applyBorder="1" applyAlignment="1" applyProtection="1">
      <alignment horizontal="left" vertical="center" wrapText="1" indent="1"/>
    </xf>
    <xf numFmtId="0" fontId="0" fillId="0" borderId="0" xfId="0" applyNumberFormat="1" applyBorder="1" applyAlignment="1" applyProtection="1">
      <alignment horizontal="left" vertical="center" wrapText="1" indent="1"/>
    </xf>
    <xf numFmtId="0" fontId="0" fillId="0" borderId="23" xfId="0" applyNumberFormat="1" applyBorder="1" applyAlignment="1" applyProtection="1">
      <alignment horizontal="left" vertical="center" wrapText="1" indent="1"/>
    </xf>
    <xf numFmtId="0" fontId="0" fillId="0" borderId="24" xfId="0" applyNumberFormat="1" applyBorder="1" applyAlignment="1" applyProtection="1">
      <alignment horizontal="left" vertical="center" wrapText="1" indent="1"/>
    </xf>
    <xf numFmtId="0" fontId="0" fillId="8" borderId="1" xfId="0" applyNumberFormat="1" applyFill="1" applyBorder="1" applyAlignment="1" applyProtection="1">
      <alignment vertical="top" wrapText="1"/>
      <protection locked="0"/>
    </xf>
    <xf numFmtId="0" fontId="0" fillId="8" borderId="2" xfId="0" applyNumberFormat="1" applyFill="1" applyBorder="1" applyAlignment="1" applyProtection="1">
      <alignment vertical="top" wrapText="1"/>
      <protection locked="0"/>
    </xf>
    <xf numFmtId="0" fontId="0" fillId="8" borderId="4" xfId="0" applyNumberFormat="1" applyFill="1" applyBorder="1" applyAlignment="1" applyProtection="1">
      <alignment vertical="top" wrapText="1"/>
      <protection locked="0"/>
    </xf>
    <xf numFmtId="0" fontId="0" fillId="8" borderId="0" xfId="0" applyNumberFormat="1" applyFill="1" applyBorder="1" applyAlignment="1" applyProtection="1">
      <alignment vertical="top" wrapText="1"/>
      <protection locked="0"/>
    </xf>
    <xf numFmtId="0" fontId="0" fillId="8" borderId="23" xfId="0" applyNumberFormat="1" applyFill="1" applyBorder="1" applyAlignment="1" applyProtection="1">
      <alignment vertical="top" wrapText="1"/>
      <protection locked="0"/>
    </xf>
    <xf numFmtId="0" fontId="0" fillId="8" borderId="24" xfId="0" applyNumberFormat="1" applyFill="1" applyBorder="1" applyAlignment="1" applyProtection="1">
      <alignment vertical="top" wrapText="1"/>
      <protection locked="0"/>
    </xf>
    <xf numFmtId="0" fontId="14" fillId="9" borderId="0" xfId="0" applyFont="1" applyFill="1" applyBorder="1" applyAlignment="1" applyProtection="1"/>
    <xf numFmtId="0" fontId="11" fillId="17" borderId="4" xfId="0" applyNumberFormat="1" applyFont="1" applyFill="1" applyBorder="1" applyAlignment="1" applyProtection="1">
      <alignment horizontal="center" vertical="top"/>
    </xf>
    <xf numFmtId="0" fontId="21" fillId="0" borderId="38" xfId="0" applyNumberFormat="1" applyFont="1" applyBorder="1" applyAlignment="1" applyProtection="1">
      <alignment horizontal="left" vertical="center" indent="1" shrinkToFit="1"/>
    </xf>
    <xf numFmtId="0" fontId="21" fillId="0" borderId="38" xfId="0" applyFont="1" applyBorder="1" applyAlignment="1" applyProtection="1">
      <alignment horizontal="left" vertical="center" indent="1" shrinkToFi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49" fontId="12" fillId="10" borderId="20" xfId="0" applyNumberFormat="1" applyFont="1" applyFill="1" applyBorder="1" applyAlignment="1" applyProtection="1">
      <alignment shrinkToFit="1"/>
    </xf>
    <xf numFmtId="49" fontId="12" fillId="10" borderId="21" xfId="0" applyNumberFormat="1" applyFont="1" applyFill="1" applyBorder="1" applyAlignment="1" applyProtection="1">
      <alignment shrinkToFit="1"/>
    </xf>
    <xf numFmtId="49" fontId="12" fillId="10" borderId="22" xfId="0" applyNumberFormat="1" applyFont="1" applyFill="1" applyBorder="1" applyAlignment="1" applyProtection="1">
      <alignment shrinkToFit="1"/>
    </xf>
    <xf numFmtId="49" fontId="12" fillId="10" borderId="0" xfId="0" applyNumberFormat="1" applyFont="1" applyFill="1" applyAlignment="1" applyProtection="1">
      <alignment horizontal="left" indent="1" shrinkToFit="1"/>
    </xf>
    <xf numFmtId="0" fontId="12" fillId="10" borderId="0" xfId="0" applyFont="1" applyFill="1" applyAlignment="1" applyProtection="1">
      <alignment horizontal="left" indent="1" shrinkToFit="1"/>
    </xf>
    <xf numFmtId="0" fontId="113" fillId="10" borderId="2" xfId="0" applyFont="1" applyFill="1" applyBorder="1" applyAlignment="1" applyProtection="1"/>
    <xf numFmtId="0" fontId="12" fillId="10" borderId="2" xfId="0" applyFont="1" applyFill="1" applyBorder="1" applyAlignment="1" applyProtection="1"/>
    <xf numFmtId="0" fontId="28" fillId="0" borderId="38" xfId="0" applyFont="1" applyFill="1" applyBorder="1" applyAlignment="1" applyProtection="1">
      <alignment vertical="top"/>
    </xf>
    <xf numFmtId="0" fontId="28" fillId="0" borderId="20" xfId="0" applyFont="1" applyFill="1" applyBorder="1" applyAlignment="1" applyProtection="1">
      <alignment vertical="top"/>
    </xf>
    <xf numFmtId="0" fontId="31" fillId="0" borderId="38" xfId="0" applyNumberFormat="1" applyFont="1" applyBorder="1" applyAlignment="1" applyProtection="1">
      <alignment horizontal="left" vertical="top" wrapText="1"/>
    </xf>
    <xf numFmtId="49" fontId="12" fillId="10" borderId="0" xfId="0" applyNumberFormat="1" applyFont="1" applyFill="1" applyBorder="1" applyAlignment="1" applyProtection="1">
      <alignment horizontal="left" indent="1" shrinkToFit="1"/>
    </xf>
    <xf numFmtId="0" fontId="12" fillId="10" borderId="0" xfId="0" applyFont="1" applyFill="1" applyBorder="1" applyAlignment="1" applyProtection="1">
      <alignment horizontal="left" indent="1" shrinkToFit="1"/>
    </xf>
    <xf numFmtId="0" fontId="11" fillId="11" borderId="38" xfId="0" applyNumberFormat="1" applyFont="1" applyFill="1" applyBorder="1" applyAlignment="1" applyProtection="1">
      <alignment vertical="center"/>
    </xf>
    <xf numFmtId="0" fontId="11" fillId="11" borderId="20" xfId="0" applyNumberFormat="1" applyFont="1" applyFill="1" applyBorder="1" applyAlignment="1" applyProtection="1">
      <alignment vertical="center"/>
    </xf>
    <xf numFmtId="49" fontId="13" fillId="0" borderId="38" xfId="0" applyNumberFormat="1" applyFont="1" applyBorder="1" applyAlignment="1" applyProtection="1">
      <alignment horizontal="right" vertical="top" wrapText="1"/>
    </xf>
    <xf numFmtId="0" fontId="11" fillId="11" borderId="1" xfId="0" applyNumberFormat="1" applyFont="1" applyFill="1" applyBorder="1" applyAlignment="1" applyProtection="1">
      <alignment horizontal="center" vertical="top"/>
    </xf>
    <xf numFmtId="0" fontId="0" fillId="0" borderId="4" xfId="0" applyBorder="1" applyAlignment="1" applyProtection="1"/>
    <xf numFmtId="0" fontId="0" fillId="0" borderId="5" xfId="0" applyBorder="1" applyAlignment="1" applyProtection="1"/>
    <xf numFmtId="0" fontId="11" fillId="11" borderId="38" xfId="0" applyNumberFormat="1" applyFont="1" applyFill="1" applyBorder="1" applyAlignment="1" applyProtection="1">
      <alignment horizontal="center" vertical="top"/>
    </xf>
    <xf numFmtId="0" fontId="0" fillId="0" borderId="38" xfId="0" applyBorder="1" applyAlignment="1" applyProtection="1"/>
    <xf numFmtId="49" fontId="13" fillId="0" borderId="38" xfId="0" applyNumberFormat="1" applyFont="1" applyBorder="1" applyAlignment="1" applyProtection="1">
      <alignment vertical="top" wrapText="1"/>
    </xf>
    <xf numFmtId="49" fontId="0" fillId="0" borderId="38" xfId="0" applyNumberFormat="1" applyBorder="1" applyAlignment="1" applyProtection="1">
      <alignment vertical="top" wrapText="1"/>
    </xf>
    <xf numFmtId="0" fontId="49" fillId="11" borderId="4" xfId="0" applyNumberFormat="1" applyFont="1" applyFill="1" applyBorder="1" applyAlignment="1" applyProtection="1">
      <alignment horizontal="center" vertical="top"/>
    </xf>
    <xf numFmtId="0" fontId="0" fillId="0" borderId="5" xfId="0" applyBorder="1" applyAlignment="1" applyProtection="1">
      <alignment vertical="top"/>
    </xf>
    <xf numFmtId="0" fontId="0" fillId="0" borderId="4" xfId="0" applyBorder="1" applyAlignment="1" applyProtection="1">
      <alignment vertical="top"/>
    </xf>
    <xf numFmtId="0" fontId="13" fillId="0" borderId="1" xfId="0" applyNumberFormat="1" applyFont="1" applyBorder="1" applyAlignment="1" applyProtection="1">
      <alignment horizontal="center" vertical="center" wrapText="1"/>
    </xf>
    <xf numFmtId="0" fontId="0" fillId="0" borderId="4" xfId="0" applyBorder="1" applyAlignment="1" applyProtection="1">
      <alignment horizontal="center" vertical="center" wrapText="1"/>
    </xf>
    <xf numFmtId="0" fontId="31" fillId="0" borderId="20" xfId="0" applyNumberFormat="1" applyFont="1" applyBorder="1" applyAlignment="1" applyProtection="1">
      <alignment horizontal="left" vertical="top" indent="1" shrinkToFit="1"/>
    </xf>
    <xf numFmtId="0" fontId="0" fillId="0" borderId="21" xfId="0" applyBorder="1" applyAlignment="1" applyProtection="1">
      <alignment horizontal="left" vertical="top" indent="1" shrinkToFit="1"/>
    </xf>
    <xf numFmtId="0" fontId="0" fillId="0" borderId="22" xfId="0" applyBorder="1" applyAlignment="1" applyProtection="1">
      <alignment horizontal="left" vertical="top" indent="1" shrinkToFit="1"/>
    </xf>
    <xf numFmtId="165" fontId="0" fillId="8" borderId="38" xfId="0" applyNumberFormat="1" applyFill="1" applyBorder="1" applyAlignment="1" applyProtection="1">
      <alignment horizontal="center" vertical="top" shrinkToFit="1"/>
      <protection locked="0"/>
    </xf>
    <xf numFmtId="49" fontId="0" fillId="8" borderId="1" xfId="0" applyNumberFormat="1" applyFill="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13" fillId="0" borderId="26" xfId="0" applyNumberFormat="1" applyFont="1" applyBorder="1" applyAlignment="1" applyProtection="1">
      <alignment horizontal="left" vertical="top" wrapText="1"/>
    </xf>
    <xf numFmtId="0" fontId="13" fillId="0" borderId="27" xfId="0" applyNumberFormat="1" applyFont="1" applyBorder="1" applyAlignment="1" applyProtection="1">
      <alignment horizontal="left" vertical="top" wrapText="1"/>
    </xf>
    <xf numFmtId="0" fontId="13" fillId="0" borderId="28" xfId="0" applyNumberFormat="1" applyFont="1" applyBorder="1" applyAlignment="1" applyProtection="1">
      <alignment horizontal="left" vertical="top" wrapText="1"/>
    </xf>
    <xf numFmtId="0" fontId="13" fillId="0" borderId="41" xfId="0" applyNumberFormat="1" applyFont="1" applyBorder="1" applyAlignment="1" applyProtection="1">
      <alignment horizontal="center" vertical="center" wrapText="1"/>
    </xf>
    <xf numFmtId="0" fontId="31" fillId="0" borderId="20" xfId="0" applyNumberFormat="1" applyFont="1" applyBorder="1" applyAlignment="1" applyProtection="1">
      <alignment vertical="top" wrapText="1"/>
    </xf>
    <xf numFmtId="0" fontId="31" fillId="0" borderId="21" xfId="0" applyNumberFormat="1" applyFont="1" applyBorder="1" applyAlignment="1" applyProtection="1">
      <alignment vertical="top" wrapText="1"/>
    </xf>
    <xf numFmtId="0" fontId="31" fillId="0" borderId="22" xfId="0" applyNumberFormat="1" applyFont="1" applyBorder="1" applyAlignment="1" applyProtection="1">
      <alignment vertical="top" wrapText="1"/>
    </xf>
    <xf numFmtId="0" fontId="11" fillId="17" borderId="1" xfId="0" applyNumberFormat="1" applyFont="1" applyFill="1" applyBorder="1" applyAlignment="1" applyProtection="1">
      <alignment horizontal="center" vertical="top"/>
    </xf>
    <xf numFmtId="0" fontId="50" fillId="0" borderId="39" xfId="0" applyNumberFormat="1" applyFont="1" applyBorder="1" applyAlignment="1" applyProtection="1">
      <alignment horizontal="center" vertical="center" wrapText="1"/>
    </xf>
    <xf numFmtId="0" fontId="50" fillId="0" borderId="41" xfId="0" applyNumberFormat="1" applyFont="1" applyBorder="1" applyAlignment="1" applyProtection="1">
      <alignment horizontal="center" vertical="center" wrapText="1"/>
    </xf>
    <xf numFmtId="0" fontId="0" fillId="8" borderId="2" xfId="0" applyFont="1" applyFill="1" applyBorder="1" applyAlignment="1" applyProtection="1">
      <alignment vertical="top" wrapText="1"/>
      <protection locked="0"/>
    </xf>
    <xf numFmtId="0" fontId="0" fillId="8" borderId="4" xfId="0" applyFont="1" applyFill="1" applyBorder="1" applyAlignment="1" applyProtection="1">
      <alignment vertical="top" wrapText="1"/>
      <protection locked="0"/>
    </xf>
    <xf numFmtId="0" fontId="0" fillId="8" borderId="0" xfId="0" applyFont="1" applyFill="1" applyBorder="1" applyAlignment="1" applyProtection="1">
      <alignment vertical="top" wrapText="1"/>
      <protection locked="0"/>
    </xf>
    <xf numFmtId="0" fontId="31" fillId="0" borderId="20" xfId="0" applyNumberFormat="1" applyFont="1" applyBorder="1" applyAlignment="1" applyProtection="1">
      <alignment horizontal="left" vertical="top" wrapText="1"/>
    </xf>
    <xf numFmtId="0" fontId="31" fillId="0" borderId="21" xfId="0" applyNumberFormat="1" applyFont="1" applyBorder="1" applyAlignment="1" applyProtection="1">
      <alignment horizontal="left" vertical="top" wrapText="1"/>
    </xf>
    <xf numFmtId="0" fontId="31" fillId="0" borderId="22" xfId="0" applyNumberFormat="1" applyFont="1" applyBorder="1" applyAlignment="1" applyProtection="1">
      <alignment horizontal="left" vertical="top" wrapText="1"/>
    </xf>
    <xf numFmtId="0" fontId="13" fillId="8" borderId="58" xfId="0" applyFont="1" applyFill="1" applyBorder="1" applyAlignment="1" applyProtection="1">
      <alignment horizontal="center" vertical="center" wrapText="1"/>
      <protection locked="0"/>
    </xf>
    <xf numFmtId="0" fontId="13" fillId="8" borderId="40" xfId="0" applyFont="1" applyFill="1" applyBorder="1" applyAlignment="1" applyProtection="1">
      <alignment horizontal="center" vertical="center" wrapText="1"/>
      <protection locked="0"/>
    </xf>
    <xf numFmtId="0" fontId="0" fillId="8" borderId="23" xfId="0" applyNumberFormat="1" applyFont="1" applyFill="1" applyBorder="1" applyAlignment="1" applyProtection="1">
      <alignment vertical="top" wrapText="1"/>
      <protection locked="0"/>
    </xf>
    <xf numFmtId="0" fontId="0" fillId="8" borderId="24" xfId="0" applyNumberFormat="1" applyFont="1" applyFill="1" applyBorder="1" applyAlignment="1" applyProtection="1">
      <alignment vertical="top" wrapText="1"/>
      <protection locked="0"/>
    </xf>
    <xf numFmtId="0" fontId="13" fillId="8" borderId="41" xfId="0" applyFont="1" applyFill="1" applyBorder="1" applyAlignment="1" applyProtection="1">
      <alignment horizontal="center" vertical="center" wrapText="1"/>
      <protection locked="0"/>
    </xf>
    <xf numFmtId="0" fontId="0" fillId="16" borderId="4" xfId="0" applyNumberFormat="1" applyFont="1" applyFill="1" applyBorder="1" applyAlignment="1" applyProtection="1">
      <alignment vertical="top" wrapText="1"/>
      <protection locked="0"/>
    </xf>
    <xf numFmtId="0" fontId="0" fillId="8" borderId="0" xfId="0" applyNumberFormat="1" applyFont="1" applyFill="1" applyAlignment="1" applyProtection="1">
      <alignment vertical="top" wrapText="1"/>
      <protection locked="0"/>
    </xf>
    <xf numFmtId="0" fontId="53" fillId="13" borderId="59" xfId="0" applyFont="1" applyFill="1" applyBorder="1" applyAlignment="1" applyProtection="1">
      <alignment vertical="top" wrapText="1"/>
      <protection locked="0"/>
    </xf>
    <xf numFmtId="0" fontId="53" fillId="13" borderId="60" xfId="0" applyFont="1" applyFill="1" applyBorder="1" applyAlignment="1" applyProtection="1">
      <alignment vertical="top" wrapText="1"/>
      <protection locked="0"/>
    </xf>
    <xf numFmtId="0" fontId="53" fillId="13" borderId="29" xfId="0" applyFont="1" applyFill="1" applyBorder="1" applyAlignment="1" applyProtection="1">
      <alignment vertical="top" wrapText="1"/>
      <protection locked="0"/>
    </xf>
    <xf numFmtId="0" fontId="53" fillId="13" borderId="30" xfId="0" applyFont="1" applyFill="1" applyBorder="1" applyAlignment="1" applyProtection="1">
      <alignment vertical="top" wrapText="1"/>
      <protection locked="0"/>
    </xf>
    <xf numFmtId="0" fontId="0" fillId="8" borderId="55" xfId="0" applyNumberFormat="1" applyFont="1" applyFill="1" applyBorder="1" applyAlignment="1" applyProtection="1">
      <alignment vertical="top" wrapText="1"/>
      <protection locked="0"/>
    </xf>
    <xf numFmtId="0" fontId="0" fillId="8" borderId="29" xfId="0" applyNumberFormat="1" applyFont="1" applyFill="1" applyBorder="1" applyAlignment="1" applyProtection="1">
      <alignment vertical="top" wrapText="1"/>
      <protection locked="0"/>
    </xf>
    <xf numFmtId="0" fontId="0" fillId="8" borderId="32" xfId="0" applyNumberFormat="1" applyFont="1" applyFill="1" applyBorder="1" applyAlignment="1" applyProtection="1">
      <alignment vertical="top" wrapText="1"/>
      <protection locked="0"/>
    </xf>
    <xf numFmtId="0" fontId="0" fillId="0" borderId="58" xfId="0" applyNumberFormat="1" applyFont="1" applyBorder="1" applyAlignment="1" applyProtection="1">
      <alignment horizontal="left" vertical="top" wrapText="1" indent="2"/>
    </xf>
    <xf numFmtId="0" fontId="0" fillId="8" borderId="26" xfId="0" applyNumberFormat="1" applyFont="1" applyFill="1" applyBorder="1" applyAlignment="1" applyProtection="1">
      <alignment vertical="top" wrapText="1"/>
      <protection locked="0"/>
    </xf>
    <xf numFmtId="0" fontId="0" fillId="8" borderId="27" xfId="0" applyNumberFormat="1" applyFont="1" applyFill="1" applyBorder="1" applyAlignment="1" applyProtection="1">
      <alignment vertical="top" wrapText="1"/>
      <protection locked="0"/>
    </xf>
    <xf numFmtId="0" fontId="0" fillId="8" borderId="33" xfId="0" applyNumberFormat="1" applyFont="1" applyFill="1" applyBorder="1" applyAlignment="1" applyProtection="1">
      <alignment vertical="top" wrapText="1"/>
      <protection locked="0"/>
    </xf>
    <xf numFmtId="0" fontId="12" fillId="0" borderId="38" xfId="0" applyNumberFormat="1" applyFont="1" applyFill="1" applyBorder="1" applyAlignment="1" applyProtection="1">
      <alignment vertical="top" wrapText="1"/>
    </xf>
    <xf numFmtId="0" fontId="12" fillId="0" borderId="20" xfId="0" applyNumberFormat="1" applyFont="1" applyFill="1" applyBorder="1" applyAlignment="1" applyProtection="1">
      <alignment vertical="top" wrapText="1"/>
    </xf>
    <xf numFmtId="0" fontId="0" fillId="12" borderId="39" xfId="0" applyNumberFormat="1" applyFont="1" applyFill="1" applyBorder="1" applyAlignment="1" applyProtection="1">
      <alignment horizontal="left" vertical="top" wrapText="1"/>
    </xf>
    <xf numFmtId="0" fontId="0" fillId="12" borderId="38" xfId="0" applyNumberFormat="1" applyFont="1" applyFill="1" applyBorder="1" applyAlignment="1" applyProtection="1">
      <alignment horizontal="left" vertical="top" wrapText="1"/>
    </xf>
    <xf numFmtId="0" fontId="13" fillId="12" borderId="20" xfId="0" applyNumberFormat="1" applyFont="1" applyFill="1" applyBorder="1" applyAlignment="1" applyProtection="1">
      <alignment horizontal="left" vertical="top" wrapText="1"/>
    </xf>
    <xf numFmtId="0" fontId="0" fillId="12" borderId="21" xfId="0" applyFill="1" applyBorder="1" applyAlignment="1" applyProtection="1">
      <alignment horizontal="left" vertical="top" wrapText="1"/>
    </xf>
    <xf numFmtId="0" fontId="0" fillId="12" borderId="22" xfId="0" applyFill="1" applyBorder="1" applyAlignment="1" applyProtection="1">
      <alignment horizontal="left" vertical="top" wrapText="1"/>
    </xf>
    <xf numFmtId="0" fontId="13" fillId="0" borderId="40" xfId="0" applyFont="1" applyFill="1" applyBorder="1" applyAlignment="1">
      <alignment horizontal="center" vertical="center" wrapText="1"/>
    </xf>
    <xf numFmtId="0" fontId="13" fillId="0" borderId="39" xfId="0" applyFont="1" applyFill="1" applyBorder="1" applyAlignment="1" applyProtection="1">
      <alignment horizontal="center" vertical="center"/>
    </xf>
    <xf numFmtId="0" fontId="13" fillId="0" borderId="40" xfId="0" applyFont="1" applyFill="1" applyBorder="1" applyAlignment="1">
      <alignment horizontal="center" vertical="center"/>
    </xf>
    <xf numFmtId="1" fontId="0" fillId="8" borderId="20" xfId="0" applyNumberFormat="1" applyFont="1" applyFill="1" applyBorder="1" applyAlignment="1" applyProtection="1">
      <alignment horizontal="center" vertical="center"/>
      <protection locked="0"/>
    </xf>
    <xf numFmtId="1" fontId="0" fillId="0" borderId="22" xfId="0" applyNumberFormat="1" applyBorder="1" applyAlignment="1" applyProtection="1">
      <alignment horizontal="center" vertical="center"/>
      <protection locked="0"/>
    </xf>
    <xf numFmtId="0" fontId="12" fillId="8" borderId="1" xfId="0" applyNumberFormat="1" applyFont="1" applyFill="1" applyBorder="1" applyAlignment="1" applyProtection="1">
      <alignment horizontal="left" vertical="top" wrapText="1"/>
      <protection locked="0"/>
    </xf>
    <xf numFmtId="0" fontId="0" fillId="8" borderId="2" xfId="0" applyNumberFormat="1" applyFont="1" applyFill="1" applyBorder="1" applyAlignment="1" applyProtection="1">
      <alignment horizontal="left" vertical="top" wrapText="1"/>
      <protection locked="0"/>
    </xf>
    <xf numFmtId="0" fontId="12" fillId="8" borderId="4" xfId="0" applyNumberFormat="1" applyFont="1" applyFill="1" applyBorder="1" applyAlignment="1" applyProtection="1">
      <alignment horizontal="left" vertical="top" wrapText="1"/>
      <protection locked="0"/>
    </xf>
    <xf numFmtId="0" fontId="0" fillId="8" borderId="0" xfId="0" applyNumberFormat="1" applyFont="1" applyFill="1" applyBorder="1" applyAlignment="1" applyProtection="1">
      <alignment horizontal="left" vertical="top" wrapText="1"/>
      <protection locked="0"/>
    </xf>
    <xf numFmtId="0" fontId="53" fillId="13" borderId="20" xfId="0" applyFont="1" applyFill="1" applyBorder="1" applyAlignment="1" applyProtection="1">
      <alignment vertical="top" wrapText="1"/>
      <protection locked="0"/>
    </xf>
    <xf numFmtId="0" fontId="53" fillId="13" borderId="21" xfId="0" applyFont="1" applyFill="1" applyBorder="1" applyAlignment="1" applyProtection="1">
      <alignment vertical="top" wrapText="1"/>
      <protection locked="0"/>
    </xf>
    <xf numFmtId="0" fontId="0" fillId="0" borderId="26" xfId="0" applyNumberFormat="1" applyFont="1" applyBorder="1" applyAlignment="1" applyProtection="1">
      <alignment horizontal="left" vertical="top" wrapText="1"/>
    </xf>
    <xf numFmtId="0" fontId="0" fillId="0" borderId="27" xfId="0" applyNumberFormat="1" applyFont="1" applyBorder="1" applyAlignment="1" applyProtection="1">
      <alignment horizontal="left" vertical="top" wrapText="1"/>
    </xf>
    <xf numFmtId="0" fontId="0" fillId="0" borderId="28" xfId="0" applyNumberFormat="1" applyFont="1" applyBorder="1" applyAlignment="1" applyProtection="1">
      <alignment horizontal="left" vertical="top" wrapText="1"/>
    </xf>
    <xf numFmtId="0" fontId="12" fillId="0" borderId="20" xfId="0" applyFont="1" applyFill="1" applyBorder="1" applyAlignment="1" applyProtection="1">
      <alignment vertical="top" wrapText="1"/>
    </xf>
    <xf numFmtId="0" fontId="0" fillId="0" borderId="21" xfId="0" applyFill="1" applyBorder="1" applyAlignment="1" applyProtection="1">
      <alignment vertical="top" wrapText="1"/>
    </xf>
    <xf numFmtId="0" fontId="0" fillId="8" borderId="55" xfId="0" applyFont="1" applyFill="1" applyBorder="1" applyAlignment="1" applyProtection="1">
      <alignment vertical="top" wrapText="1"/>
      <protection locked="0"/>
    </xf>
    <xf numFmtId="0" fontId="0" fillId="8" borderId="29" xfId="0" applyFont="1" applyFill="1" applyBorder="1" applyAlignment="1" applyProtection="1">
      <alignment vertical="top" wrapText="1"/>
      <protection locked="0"/>
    </xf>
    <xf numFmtId="0" fontId="31" fillId="0" borderId="40" xfId="0" applyNumberFormat="1" applyFont="1" applyBorder="1" applyAlignment="1" applyProtection="1">
      <alignment horizontal="left" vertical="top" wrapText="1"/>
    </xf>
    <xf numFmtId="0" fontId="13" fillId="8" borderId="23" xfId="0" applyFont="1" applyFill="1" applyBorder="1" applyAlignment="1" applyProtection="1">
      <alignment vertical="top" wrapText="1"/>
      <protection locked="0"/>
    </xf>
    <xf numFmtId="0" fontId="13" fillId="8" borderId="24" xfId="0" applyFont="1" applyFill="1" applyBorder="1" applyAlignment="1" applyProtection="1">
      <alignment vertical="top" wrapText="1"/>
      <protection locked="0"/>
    </xf>
    <xf numFmtId="0" fontId="0" fillId="0" borderId="56" xfId="0" applyNumberFormat="1" applyFont="1" applyBorder="1" applyAlignment="1" applyProtection="1">
      <alignment horizontal="left" vertical="top" wrapText="1" indent="2"/>
    </xf>
    <xf numFmtId="0" fontId="0" fillId="8" borderId="56" xfId="0" applyFont="1" applyFill="1" applyBorder="1" applyAlignment="1" applyProtection="1">
      <alignment vertical="top" wrapText="1"/>
      <protection locked="0"/>
    </xf>
    <xf numFmtId="0" fontId="0" fillId="8" borderId="59" xfId="0" applyFont="1" applyFill="1" applyBorder="1" applyAlignment="1" applyProtection="1">
      <alignment vertical="top" wrapText="1"/>
      <protection locked="0"/>
    </xf>
    <xf numFmtId="0" fontId="0" fillId="8" borderId="30" xfId="0" applyFont="1" applyFill="1" applyBorder="1" applyAlignment="1" applyProtection="1">
      <alignment vertical="top" wrapText="1"/>
      <protection locked="0"/>
    </xf>
    <xf numFmtId="0" fontId="21" fillId="8" borderId="55" xfId="0" applyFont="1" applyFill="1" applyBorder="1" applyAlignment="1" applyProtection="1">
      <alignment vertical="top" wrapText="1"/>
      <protection locked="0"/>
    </xf>
    <xf numFmtId="0" fontId="21" fillId="8" borderId="29" xfId="0" applyFont="1" applyFill="1" applyBorder="1" applyAlignment="1" applyProtection="1">
      <alignment vertical="top" wrapText="1"/>
      <protection locked="0"/>
    </xf>
    <xf numFmtId="0" fontId="0" fillId="0" borderId="1" xfId="0" applyNumberFormat="1" applyFont="1"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13" fillId="0" borderId="20" xfId="0" applyFont="1" applyFill="1" applyBorder="1" applyAlignment="1" applyProtection="1">
      <alignment horizontal="right" vertical="center" indent="1"/>
    </xf>
    <xf numFmtId="0" fontId="13" fillId="0" borderId="21" xfId="0" applyFont="1" applyFill="1" applyBorder="1" applyAlignment="1" applyProtection="1">
      <alignment horizontal="right" vertical="center" indent="1"/>
    </xf>
    <xf numFmtId="0" fontId="13" fillId="0" borderId="22" xfId="0" applyFont="1" applyFill="1" applyBorder="1" applyAlignment="1" applyProtection="1">
      <alignment horizontal="right" vertical="center" indent="1"/>
    </xf>
    <xf numFmtId="0" fontId="0" fillId="8" borderId="20" xfId="0" applyNumberFormat="1" applyFill="1" applyBorder="1" applyAlignment="1" applyProtection="1">
      <alignment horizontal="left" vertical="top" wrapText="1"/>
      <protection locked="0"/>
    </xf>
    <xf numFmtId="0" fontId="0" fillId="0" borderId="21" xfId="0" applyNumberFormat="1" applyBorder="1" applyAlignment="1" applyProtection="1">
      <alignment horizontal="left" vertical="top" wrapText="1"/>
      <protection locked="0"/>
    </xf>
    <xf numFmtId="0" fontId="11" fillId="6" borderId="1" xfId="0" applyFont="1" applyFill="1" applyBorder="1" applyAlignment="1" applyProtection="1">
      <alignment horizontal="center" vertical="top"/>
    </xf>
    <xf numFmtId="0" fontId="0" fillId="0" borderId="4" xfId="0" applyBorder="1" applyAlignment="1" applyProtection="1">
      <alignment horizontal="center" vertical="top"/>
    </xf>
    <xf numFmtId="0" fontId="0" fillId="0" borderId="23" xfId="0" applyBorder="1" applyAlignment="1" applyProtection="1">
      <alignment horizontal="center" vertical="top"/>
    </xf>
    <xf numFmtId="0" fontId="0" fillId="0" borderId="63" xfId="0" applyNumberFormat="1" applyBorder="1" applyAlignment="1" applyProtection="1">
      <alignment horizontal="left" vertical="top" wrapText="1"/>
    </xf>
    <xf numFmtId="0" fontId="0" fillId="0" borderId="63" xfId="0" applyNumberFormat="1" applyFont="1" applyFill="1" applyBorder="1" applyAlignment="1" applyProtection="1">
      <alignment vertical="top" wrapText="1"/>
    </xf>
    <xf numFmtId="0" fontId="0" fillId="0" borderId="26" xfId="0" applyNumberFormat="1" applyFont="1" applyFill="1" applyBorder="1" applyAlignment="1" applyProtection="1">
      <alignment vertical="top" wrapText="1"/>
    </xf>
    <xf numFmtId="0" fontId="13" fillId="0" borderId="26" xfId="0" applyNumberFormat="1" applyFont="1" applyBorder="1" applyAlignment="1" applyProtection="1">
      <alignment vertical="top" wrapText="1"/>
    </xf>
    <xf numFmtId="0" fontId="13" fillId="0" borderId="27" xfId="0" applyNumberFormat="1" applyFont="1" applyBorder="1" applyAlignment="1" applyProtection="1">
      <alignment vertical="top" wrapText="1"/>
    </xf>
    <xf numFmtId="0" fontId="0" fillId="0" borderId="27" xfId="0" applyNumberFormat="1" applyBorder="1" applyAlignment="1" applyProtection="1">
      <alignment wrapText="1"/>
    </xf>
    <xf numFmtId="0" fontId="0" fillId="0" borderId="28" xfId="0" applyNumberFormat="1" applyBorder="1" applyAlignment="1" applyProtection="1">
      <alignment wrapText="1"/>
    </xf>
    <xf numFmtId="0" fontId="28" fillId="0" borderId="63" xfId="0" applyNumberFormat="1" applyFont="1" applyFill="1" applyBorder="1" applyAlignment="1" applyProtection="1">
      <alignment vertical="top" wrapText="1"/>
    </xf>
    <xf numFmtId="0" fontId="28" fillId="0" borderId="26" xfId="0" applyNumberFormat="1" applyFont="1" applyFill="1" applyBorder="1" applyAlignment="1" applyProtection="1">
      <alignment vertical="top" wrapText="1"/>
    </xf>
    <xf numFmtId="0" fontId="0" fillId="0" borderId="29" xfId="0" applyNumberFormat="1" applyFill="1" applyBorder="1" applyAlignment="1" applyProtection="1">
      <alignment horizontal="left" vertical="top" wrapText="1" indent="2"/>
    </xf>
    <xf numFmtId="0" fontId="0" fillId="0" borderId="30" xfId="0" applyNumberFormat="1" applyFill="1" applyBorder="1" applyAlignment="1" applyProtection="1">
      <alignment horizontal="left" vertical="top" wrapText="1" indent="2"/>
    </xf>
    <xf numFmtId="0" fontId="0" fillId="0" borderId="31" xfId="0" applyNumberFormat="1" applyFill="1" applyBorder="1" applyAlignment="1" applyProtection="1">
      <alignment horizontal="left" vertical="top" wrapText="1" indent="2"/>
    </xf>
    <xf numFmtId="0" fontId="43" fillId="8" borderId="29" xfId="0" applyNumberFormat="1" applyFont="1" applyFill="1" applyBorder="1" applyAlignment="1" applyProtection="1">
      <alignment vertical="top" wrapText="1"/>
      <protection locked="0"/>
    </xf>
    <xf numFmtId="0" fontId="43" fillId="8" borderId="30" xfId="0" applyNumberFormat="1" applyFont="1" applyFill="1" applyBorder="1" applyAlignment="1" applyProtection="1">
      <alignment vertical="top" wrapText="1"/>
      <protection locked="0"/>
    </xf>
    <xf numFmtId="0" fontId="11" fillId="6" borderId="4" xfId="0" applyFont="1" applyFill="1" applyBorder="1" applyAlignment="1" applyProtection="1">
      <alignment horizontal="center" vertical="top" wrapText="1"/>
    </xf>
    <xf numFmtId="0" fontId="43" fillId="8" borderId="57" xfId="0" applyNumberFormat="1" applyFont="1" applyFill="1" applyBorder="1" applyAlignment="1" applyProtection="1">
      <alignment vertical="top" wrapText="1"/>
      <protection locked="0"/>
    </xf>
    <xf numFmtId="0" fontId="43" fillId="8" borderId="32" xfId="0" applyNumberFormat="1" applyFont="1" applyFill="1" applyBorder="1" applyAlignment="1" applyProtection="1">
      <alignment vertical="top" wrapText="1"/>
      <protection locked="0"/>
    </xf>
    <xf numFmtId="49" fontId="0" fillId="8" borderId="1" xfId="0" applyNumberFormat="1" applyFont="1" applyFill="1" applyBorder="1" applyAlignment="1" applyProtection="1">
      <alignment horizontal="left" vertical="top" wrapText="1"/>
      <protection locked="0"/>
    </xf>
    <xf numFmtId="49" fontId="0" fillId="8" borderId="2" xfId="0" applyNumberFormat="1" applyFill="1" applyBorder="1" applyAlignment="1" applyProtection="1">
      <alignment horizontal="left" vertical="top" wrapText="1"/>
      <protection locked="0"/>
    </xf>
    <xf numFmtId="49" fontId="0" fillId="8" borderId="4" xfId="0" applyNumberFormat="1" applyFill="1" applyBorder="1" applyAlignment="1" applyProtection="1">
      <alignment horizontal="left" vertical="top" wrapText="1"/>
      <protection locked="0"/>
    </xf>
    <xf numFmtId="49" fontId="0" fillId="8" borderId="0" xfId="0" applyNumberFormat="1" applyFill="1" applyBorder="1" applyAlignment="1" applyProtection="1">
      <alignment horizontal="left" vertical="top" wrapText="1"/>
      <protection locked="0"/>
    </xf>
    <xf numFmtId="49" fontId="0" fillId="8" borderId="23" xfId="0" applyNumberFormat="1" applyFill="1" applyBorder="1" applyAlignment="1" applyProtection="1">
      <alignment horizontal="left" vertical="top" wrapText="1"/>
      <protection locked="0"/>
    </xf>
    <xf numFmtId="49" fontId="0" fillId="8" borderId="24" xfId="0" applyNumberFormat="1" applyFill="1" applyBorder="1" applyAlignment="1" applyProtection="1">
      <alignment horizontal="left" vertical="top" wrapText="1"/>
      <protection locked="0"/>
    </xf>
    <xf numFmtId="0" fontId="13" fillId="8" borderId="4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left" vertical="center" wrapText="1" indent="1"/>
    </xf>
    <xf numFmtId="0" fontId="31" fillId="0" borderId="38" xfId="0" applyNumberFormat="1" applyFont="1" applyBorder="1" applyAlignment="1" applyProtection="1">
      <alignment horizontal="left" vertical="top" indent="3" shrinkToFit="1"/>
    </xf>
    <xf numFmtId="0" fontId="0" fillId="0" borderId="38" xfId="0" applyBorder="1" applyAlignment="1" applyProtection="1">
      <alignment horizontal="left" vertical="top" indent="3" shrinkToFit="1"/>
    </xf>
    <xf numFmtId="49" fontId="30" fillId="29" borderId="38" xfId="0" applyNumberFormat="1" applyFont="1" applyFill="1" applyBorder="1" applyAlignment="1" applyProtection="1">
      <alignment horizontal="left" vertical="top" wrapText="1" indent="1"/>
    </xf>
    <xf numFmtId="0" fontId="0" fillId="29" borderId="38" xfId="0" applyFill="1" applyBorder="1" applyAlignment="1" applyProtection="1">
      <alignment horizontal="left" vertical="top" wrapText="1" indent="1"/>
    </xf>
    <xf numFmtId="0" fontId="0" fillId="0" borderId="38" xfId="0" applyBorder="1" applyAlignment="1" applyProtection="1">
      <alignment horizontal="left" vertical="top" wrapText="1" indent="1"/>
    </xf>
    <xf numFmtId="0" fontId="0" fillId="0" borderId="38" xfId="0" applyNumberFormat="1" applyBorder="1" applyAlignment="1" applyProtection="1">
      <alignment horizontal="center" vertical="top" shrinkToFit="1"/>
    </xf>
    <xf numFmtId="0" fontId="0" fillId="0" borderId="38" xfId="0" applyBorder="1" applyAlignment="1" applyProtection="1">
      <alignment horizontal="center" vertical="top" shrinkToFit="1"/>
    </xf>
    <xf numFmtId="0" fontId="13" fillId="0" borderId="38" xfId="0" applyNumberFormat="1" applyFont="1" applyBorder="1" applyAlignment="1" applyProtection="1">
      <alignment horizontal="center" vertical="top" wrapText="1"/>
    </xf>
    <xf numFmtId="0" fontId="13" fillId="0" borderId="38" xfId="0" applyFont="1" applyBorder="1" applyAlignment="1" applyProtection="1">
      <alignment horizontal="center" vertical="top" wrapText="1"/>
    </xf>
    <xf numFmtId="0" fontId="0" fillId="29" borderId="39" xfId="0" applyNumberFormat="1" applyFill="1" applyBorder="1" applyAlignment="1" applyProtection="1">
      <alignment horizontal="center" vertical="center" wrapText="1"/>
    </xf>
    <xf numFmtId="0" fontId="0" fillId="29" borderId="41" xfId="0" applyFill="1" applyBorder="1" applyAlignment="1" applyProtection="1">
      <alignment horizontal="center" vertical="center" wrapText="1"/>
    </xf>
    <xf numFmtId="0" fontId="0" fillId="29" borderId="40" xfId="0" applyFill="1" applyBorder="1" applyAlignment="1" applyProtection="1">
      <alignment horizontal="center" vertical="center" wrapText="1"/>
    </xf>
    <xf numFmtId="0" fontId="0" fillId="0" borderId="38" xfId="0" applyNumberFormat="1" applyFont="1" applyFill="1" applyBorder="1" applyAlignment="1" applyProtection="1">
      <alignment vertical="center" wrapText="1"/>
    </xf>
    <xf numFmtId="0" fontId="0" fillId="0" borderId="20" xfId="0" applyNumberFormat="1" applyFont="1" applyFill="1" applyBorder="1" applyAlignment="1" applyProtection="1">
      <alignment vertical="center" wrapText="1"/>
    </xf>
    <xf numFmtId="0" fontId="11" fillId="11" borderId="1" xfId="0" applyNumberFormat="1" applyFont="1" applyFill="1" applyBorder="1" applyAlignment="1" applyProtection="1">
      <alignment vertical="center"/>
    </xf>
    <xf numFmtId="0" fontId="11" fillId="11" borderId="2" xfId="0" applyNumberFormat="1" applyFont="1" applyFill="1" applyBorder="1" applyAlignment="1" applyProtection="1">
      <alignment vertical="center"/>
    </xf>
    <xf numFmtId="0" fontId="0" fillId="0" borderId="38" xfId="0" applyNumberFormat="1" applyFont="1" applyBorder="1" applyAlignment="1" applyProtection="1">
      <alignment horizontal="left" vertical="top" wrapText="1" indent="2"/>
    </xf>
    <xf numFmtId="49" fontId="0" fillId="8" borderId="38" xfId="0" applyNumberFormat="1" applyFont="1" applyFill="1" applyBorder="1" applyAlignment="1" applyProtection="1">
      <alignment vertical="center" wrapText="1"/>
      <protection locked="0"/>
    </xf>
    <xf numFmtId="49" fontId="0" fillId="8" borderId="38" xfId="0" applyNumberFormat="1" applyFill="1" applyBorder="1" applyAlignment="1" applyProtection="1">
      <alignment vertical="center" wrapText="1"/>
      <protection locked="0"/>
    </xf>
    <xf numFmtId="49" fontId="0" fillId="8" borderId="20" xfId="0" applyNumberFormat="1" applyFill="1" applyBorder="1" applyAlignment="1" applyProtection="1">
      <alignment vertical="center" wrapText="1"/>
      <protection locked="0"/>
    </xf>
    <xf numFmtId="0" fontId="0" fillId="0" borderId="38" xfId="0" applyBorder="1" applyAlignment="1" applyProtection="1">
      <alignment horizontal="left" vertical="top" wrapText="1" indent="2"/>
    </xf>
    <xf numFmtId="0" fontId="13" fillId="0" borderId="38" xfId="0" applyNumberFormat="1" applyFont="1" applyBorder="1" applyAlignment="1" applyProtection="1">
      <alignment horizontal="center" vertical="center" wrapText="1"/>
    </xf>
    <xf numFmtId="0" fontId="0" fillId="0" borderId="38" xfId="0" applyBorder="1" applyAlignment="1" applyProtection="1">
      <alignment horizontal="center" vertical="center" wrapText="1"/>
    </xf>
    <xf numFmtId="0" fontId="13" fillId="8" borderId="38" xfId="0" applyNumberFormat="1" applyFont="1" applyFill="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8" borderId="38" xfId="0" applyNumberFormat="1" applyFont="1" applyFill="1" applyBorder="1" applyAlignment="1" applyProtection="1">
      <alignment horizontal="left" vertical="center" wrapText="1" indent="1"/>
      <protection locked="0"/>
    </xf>
    <xf numFmtId="0" fontId="0" fillId="8" borderId="20" xfId="0" applyNumberFormat="1" applyFont="1" applyFill="1" applyBorder="1" applyAlignment="1" applyProtection="1">
      <alignment horizontal="left" vertical="center" wrapText="1" indent="1"/>
      <protection locked="0"/>
    </xf>
    <xf numFmtId="0" fontId="8" fillId="8" borderId="20" xfId="0" applyFont="1" applyFill="1" applyBorder="1" applyAlignment="1" applyProtection="1">
      <alignment horizontal="left" vertical="center" indent="1" shrinkToFit="1"/>
      <protection locked="0"/>
    </xf>
    <xf numFmtId="0" fontId="8" fillId="8" borderId="21" xfId="0" applyFont="1" applyFill="1" applyBorder="1" applyAlignment="1" applyProtection="1">
      <alignment horizontal="left" vertical="center" indent="1" shrinkToFit="1"/>
      <protection locked="0"/>
    </xf>
    <xf numFmtId="0" fontId="12" fillId="0" borderId="38" xfId="0" applyNumberFormat="1" applyFont="1" applyFill="1" applyBorder="1" applyAlignment="1" applyProtection="1">
      <alignment vertical="center" wrapText="1"/>
    </xf>
    <xf numFmtId="0" fontId="12" fillId="0" borderId="20" xfId="0" applyNumberFormat="1" applyFont="1" applyFill="1" applyBorder="1" applyAlignment="1" applyProtection="1">
      <alignment vertical="center" wrapText="1"/>
    </xf>
    <xf numFmtId="0" fontId="0" fillId="5" borderId="38" xfId="0" applyNumberFormat="1" applyFont="1" applyFill="1" applyBorder="1" applyAlignment="1" applyProtection="1">
      <alignment horizontal="left" vertical="top" wrapText="1" indent="2"/>
    </xf>
    <xf numFmtId="0" fontId="14" fillId="12" borderId="23" xfId="0" applyNumberFormat="1" applyFont="1" applyFill="1" applyBorder="1" applyAlignment="1" applyProtection="1">
      <alignment vertical="center" shrinkToFit="1"/>
    </xf>
    <xf numFmtId="0" fontId="14" fillId="12" borderId="24" xfId="0" applyNumberFormat="1" applyFont="1" applyFill="1" applyBorder="1" applyAlignment="1" applyProtection="1">
      <alignment vertical="center" shrinkToFit="1"/>
    </xf>
    <xf numFmtId="0" fontId="0" fillId="0" borderId="38" xfId="0" applyBorder="1" applyAlignment="1" applyProtection="1">
      <alignment horizontal="center" wrapText="1"/>
    </xf>
    <xf numFmtId="49" fontId="0" fillId="0" borderId="1" xfId="0" applyNumberFormat="1" applyBorder="1" applyAlignment="1" applyProtection="1">
      <alignment horizontal="left" vertical="top" wrapText="1"/>
    </xf>
    <xf numFmtId="49" fontId="0" fillId="0" borderId="2" xfId="0" applyNumberFormat="1" applyBorder="1" applyAlignment="1" applyProtection="1">
      <alignment horizontal="left" vertical="top" wrapText="1"/>
    </xf>
    <xf numFmtId="49" fontId="0" fillId="0" borderId="4" xfId="0" applyNumberFormat="1" applyBorder="1" applyAlignment="1" applyProtection="1">
      <alignment horizontal="left" vertical="top" wrapText="1"/>
    </xf>
    <xf numFmtId="49" fontId="0" fillId="0" borderId="0" xfId="0" applyNumberFormat="1" applyBorder="1" applyAlignment="1" applyProtection="1">
      <alignment horizontal="left" vertical="top" wrapText="1"/>
    </xf>
    <xf numFmtId="49" fontId="0" fillId="0" borderId="23" xfId="0" applyNumberFormat="1" applyBorder="1" applyAlignment="1" applyProtection="1">
      <alignment horizontal="left" vertical="top" wrapText="1"/>
    </xf>
    <xf numFmtId="49" fontId="0" fillId="0" borderId="24" xfId="0" applyNumberFormat="1" applyBorder="1" applyAlignment="1" applyProtection="1">
      <alignment horizontal="left" vertical="top" wrapText="1"/>
    </xf>
    <xf numFmtId="49" fontId="13" fillId="0" borderId="38" xfId="0" applyNumberFormat="1" applyFont="1" applyBorder="1" applyAlignment="1" applyProtection="1">
      <alignment horizontal="left" vertical="top" wrapText="1" indent="1"/>
    </xf>
    <xf numFmtId="49" fontId="43" fillId="0" borderId="38" xfId="0" applyNumberFormat="1" applyFont="1" applyBorder="1" applyAlignment="1" applyProtection="1">
      <alignment horizontal="left" vertical="top" wrapText="1" indent="1"/>
    </xf>
    <xf numFmtId="0" fontId="100" fillId="4" borderId="20" xfId="0" applyNumberFormat="1"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33" fillId="4" borderId="20" xfId="1" applyNumberFormat="1" applyFill="1" applyBorder="1" applyAlignment="1" applyProtection="1">
      <alignment horizontal="center" vertical="center" wrapText="1"/>
    </xf>
    <xf numFmtId="0" fontId="33" fillId="0" borderId="21" xfId="1" applyBorder="1" applyAlignment="1" applyProtection="1">
      <alignment horizontal="center" vertical="center" wrapText="1"/>
    </xf>
    <xf numFmtId="0" fontId="13" fillId="0" borderId="20" xfId="0" applyFont="1" applyBorder="1" applyAlignment="1" applyProtection="1">
      <alignment horizontal="center" vertical="center" wrapText="1"/>
    </xf>
    <xf numFmtId="0" fontId="13" fillId="0" borderId="22" xfId="0" applyFont="1" applyBorder="1" applyAlignment="1">
      <alignment horizontal="center" vertical="center" wrapText="1"/>
    </xf>
    <xf numFmtId="0" fontId="0" fillId="0" borderId="23" xfId="0" applyBorder="1" applyAlignment="1">
      <alignment horizontal="center" vertical="top"/>
    </xf>
    <xf numFmtId="0" fontId="11" fillId="11" borderId="3" xfId="0" applyNumberFormat="1" applyFont="1" applyFill="1" applyBorder="1" applyAlignment="1" applyProtection="1"/>
    <xf numFmtId="0" fontId="0" fillId="0" borderId="25" xfId="0" applyBorder="1" applyAlignment="1"/>
    <xf numFmtId="0" fontId="13" fillId="0" borderId="20" xfId="0" applyNumberFormat="1" applyFont="1" applyBorder="1" applyAlignment="1" applyProtection="1">
      <alignment horizontal="right" vertical="center" wrapText="1" indent="1"/>
    </xf>
    <xf numFmtId="0" fontId="0" fillId="0" borderId="21" xfId="0" applyBorder="1" applyAlignment="1">
      <alignment horizontal="right" vertical="center" wrapText="1" indent="1"/>
    </xf>
    <xf numFmtId="0" fontId="0" fillId="0" borderId="22" xfId="0" applyBorder="1" applyAlignment="1">
      <alignment horizontal="right" vertical="center" wrapText="1" indent="1"/>
    </xf>
    <xf numFmtId="0" fontId="13" fillId="0" borderId="38" xfId="0" applyNumberFormat="1" applyFont="1" applyBorder="1" applyAlignment="1" applyProtection="1">
      <alignment horizontal="right" vertical="top"/>
    </xf>
    <xf numFmtId="0" fontId="0" fillId="0" borderId="38" xfId="0" applyNumberFormat="1" applyBorder="1" applyAlignment="1">
      <alignment horizontal="right" vertical="top"/>
    </xf>
    <xf numFmtId="0" fontId="0" fillId="0" borderId="38" xfId="0" applyBorder="1" applyAlignment="1">
      <alignment horizontal="right" vertical="top"/>
    </xf>
    <xf numFmtId="0" fontId="11" fillId="9" borderId="50" xfId="0" applyNumberFormat="1" applyFont="1" applyFill="1" applyBorder="1" applyAlignment="1" applyProtection="1">
      <alignment horizontal="center" wrapText="1"/>
    </xf>
    <xf numFmtId="0" fontId="11" fillId="9" borderId="51" xfId="0" applyNumberFormat="1" applyFont="1" applyFill="1" applyBorder="1" applyAlignment="1" applyProtection="1">
      <alignment horizontal="center" wrapText="1"/>
    </xf>
    <xf numFmtId="0" fontId="11" fillId="9" borderId="51" xfId="0" applyNumberFormat="1" applyFont="1" applyFill="1" applyBorder="1" applyAlignment="1" applyProtection="1">
      <alignment horizontal="center"/>
    </xf>
    <xf numFmtId="0" fontId="11" fillId="9" borderId="151" xfId="0" applyNumberFormat="1" applyFont="1" applyFill="1" applyBorder="1" applyAlignment="1" applyProtection="1">
      <alignment horizontal="center" wrapText="1"/>
    </xf>
    <xf numFmtId="0" fontId="13" fillId="0" borderId="150" xfId="0" applyFont="1" applyFill="1" applyBorder="1" applyAlignment="1" applyProtection="1">
      <alignment horizontal="left" vertical="center" indent="1" shrinkToFit="1"/>
    </xf>
    <xf numFmtId="0" fontId="13" fillId="0" borderId="73" xfId="0" applyFont="1" applyFill="1" applyBorder="1" applyAlignment="1" applyProtection="1">
      <alignment horizontal="left" vertical="center" indent="1" shrinkToFit="1"/>
    </xf>
    <xf numFmtId="37" fontId="42" fillId="0" borderId="73" xfId="0" applyNumberFormat="1" applyFont="1" applyFill="1" applyBorder="1" applyAlignment="1" applyProtection="1">
      <alignment horizontal="center" vertical="center" shrinkToFit="1"/>
    </xf>
    <xf numFmtId="37" fontId="42" fillId="0" borderId="152" xfId="0" applyNumberFormat="1" applyFont="1" applyBorder="1" applyAlignment="1" applyProtection="1">
      <alignment horizontal="center" vertical="center" shrinkToFit="1"/>
    </xf>
    <xf numFmtId="0" fontId="13" fillId="29" borderId="39" xfId="0" applyNumberFormat="1" applyFont="1" applyFill="1" applyBorder="1" applyAlignment="1" applyProtection="1">
      <alignment horizontal="center" wrapText="1"/>
    </xf>
    <xf numFmtId="0" fontId="0" fillId="0" borderId="41" xfId="0" applyBorder="1" applyAlignment="1">
      <alignment horizontal="center" wrapText="1"/>
    </xf>
    <xf numFmtId="0" fontId="0" fillId="0" borderId="40" xfId="0" applyBorder="1" applyAlignment="1">
      <alignment horizontal="center" wrapText="1"/>
    </xf>
    <xf numFmtId="0" fontId="11" fillId="11" borderId="39" xfId="0" applyNumberFormat="1" applyFont="1" applyFill="1" applyBorder="1" applyAlignment="1" applyProtection="1">
      <alignment vertical="center"/>
    </xf>
    <xf numFmtId="0" fontId="11" fillId="9" borderId="142" xfId="0" applyNumberFormat="1" applyFont="1" applyFill="1" applyBorder="1" applyAlignment="1" applyProtection="1">
      <alignment horizontal="center" vertical="center"/>
    </xf>
    <xf numFmtId="0" fontId="14" fillId="9" borderId="143" xfId="0"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0" xfId="0" applyBorder="1" applyAlignment="1" applyProtection="1">
      <alignment horizontal="center" vertical="center"/>
    </xf>
    <xf numFmtId="0" fontId="0" fillId="0" borderId="5" xfId="0" applyBorder="1" applyAlignment="1" applyProtection="1">
      <alignment horizontal="center" vertical="center"/>
    </xf>
    <xf numFmtId="0" fontId="0" fillId="0" borderId="24" xfId="0" applyBorder="1" applyAlignment="1" applyProtection="1"/>
    <xf numFmtId="0" fontId="36" fillId="8" borderId="2" xfId="0" applyNumberFormat="1" applyFont="1" applyFill="1" applyBorder="1" applyAlignment="1" applyProtection="1">
      <alignment horizontal="center" vertical="center" wrapText="1"/>
    </xf>
    <xf numFmtId="0" fontId="41" fillId="8" borderId="2" xfId="0" applyNumberFormat="1" applyFont="1" applyFill="1" applyBorder="1" applyAlignment="1" applyProtection="1">
      <alignment horizontal="center" vertical="center" wrapText="1"/>
    </xf>
    <xf numFmtId="0" fontId="0" fillId="8" borderId="3" xfId="0" applyNumberFormat="1" applyFill="1" applyBorder="1" applyAlignment="1" applyProtection="1">
      <alignment horizontal="center" vertical="center" wrapText="1"/>
    </xf>
    <xf numFmtId="0" fontId="41" fillId="8" borderId="0" xfId="0"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center" vertical="center" wrapText="1"/>
    </xf>
    <xf numFmtId="0" fontId="13" fillId="4" borderId="1" xfId="0" applyNumberFormat="1" applyFont="1" applyFill="1" applyBorder="1" applyAlignment="1" applyProtection="1">
      <alignment horizontal="right" vertical="center" shrinkToFit="1" readingOrder="1"/>
    </xf>
    <xf numFmtId="0" fontId="0" fillId="0" borderId="2" xfId="0" applyNumberFormat="1" applyBorder="1" applyAlignment="1" applyProtection="1">
      <alignment horizontal="right" vertical="center" shrinkToFit="1" readingOrder="1"/>
    </xf>
    <xf numFmtId="0" fontId="42" fillId="0" borderId="43" xfId="0" applyNumberFormat="1" applyFont="1" applyFill="1" applyBorder="1" applyAlignment="1" applyProtection="1">
      <alignment horizontal="left" vertical="center" indent="1" shrinkToFit="1" readingOrder="1"/>
    </xf>
    <xf numFmtId="0" fontId="42" fillId="0" borderId="27" xfId="0" applyNumberFormat="1" applyFont="1" applyBorder="1" applyAlignment="1" applyProtection="1">
      <alignment horizontal="left" vertical="center" indent="1" shrinkToFit="1" readingOrder="1"/>
    </xf>
    <xf numFmtId="0" fontId="42" fillId="0" borderId="28" xfId="0" applyNumberFormat="1" applyFont="1" applyBorder="1" applyAlignment="1" applyProtection="1">
      <alignment horizontal="left" vertical="center" indent="1" shrinkToFit="1" readingOrder="1"/>
    </xf>
    <xf numFmtId="0" fontId="13" fillId="4" borderId="20" xfId="0" applyNumberFormat="1" applyFont="1" applyFill="1" applyBorder="1" applyAlignment="1" applyProtection="1">
      <alignment horizontal="center" vertical="center" shrinkToFit="1"/>
    </xf>
    <xf numFmtId="0" fontId="13" fillId="4" borderId="21" xfId="0" applyNumberFormat="1" applyFont="1" applyFill="1" applyBorder="1" applyAlignment="1" applyProtection="1">
      <alignment horizontal="center" vertical="center" shrinkToFit="1"/>
    </xf>
    <xf numFmtId="0" fontId="28" fillId="4" borderId="4" xfId="0" applyNumberFormat="1" applyFont="1" applyFill="1" applyBorder="1" applyAlignment="1" applyProtection="1">
      <alignment horizontal="right" vertical="center" wrapText="1" readingOrder="1"/>
    </xf>
    <xf numFmtId="0" fontId="28" fillId="0" borderId="0" xfId="0" applyNumberFormat="1" applyFont="1" applyBorder="1" applyAlignment="1" applyProtection="1">
      <alignment horizontal="right" vertical="center" wrapText="1" readingOrder="1"/>
    </xf>
    <xf numFmtId="0" fontId="28" fillId="0" borderId="4" xfId="0" applyNumberFormat="1" applyFont="1" applyBorder="1" applyAlignment="1" applyProtection="1">
      <alignment horizontal="right" vertical="center" wrapText="1" readingOrder="1"/>
    </xf>
    <xf numFmtId="0" fontId="42" fillId="0" borderId="45" xfId="0" applyNumberFormat="1" applyFont="1" applyFill="1" applyBorder="1" applyAlignment="1" applyProtection="1">
      <alignment horizontal="left" vertical="center" indent="1" shrinkToFit="1" readingOrder="1"/>
    </xf>
    <xf numFmtId="0" fontId="42" fillId="0" borderId="30" xfId="0" applyNumberFormat="1" applyFont="1" applyBorder="1" applyAlignment="1" applyProtection="1">
      <alignment horizontal="left" vertical="center" indent="1" shrinkToFit="1" readingOrder="1"/>
    </xf>
    <xf numFmtId="0" fontId="42" fillId="0" borderId="31" xfId="0" applyNumberFormat="1" applyFont="1" applyBorder="1" applyAlignment="1" applyProtection="1">
      <alignment horizontal="left" vertical="center" indent="1" shrinkToFit="1" readingOrder="1"/>
    </xf>
    <xf numFmtId="0" fontId="13" fillId="0" borderId="11" xfId="0" applyFont="1" applyFill="1" applyBorder="1" applyAlignment="1" applyProtection="1">
      <alignment horizontal="left" vertical="center" indent="1" shrinkToFit="1"/>
    </xf>
    <xf numFmtId="0" fontId="13" fillId="0" borderId="12" xfId="0" applyFont="1" applyFill="1" applyBorder="1" applyAlignment="1" applyProtection="1">
      <alignment horizontal="left" vertical="center" indent="1" shrinkToFit="1"/>
    </xf>
    <xf numFmtId="37" fontId="42" fillId="0" borderId="43" xfId="0" applyNumberFormat="1" applyFont="1" applyFill="1" applyBorder="1" applyAlignment="1" applyProtection="1">
      <alignment horizontal="center" vertical="center" shrinkToFit="1"/>
    </xf>
    <xf numFmtId="37" fontId="42" fillId="0" borderId="27" xfId="0" applyNumberFormat="1" applyFont="1" applyBorder="1" applyAlignment="1" applyProtection="1">
      <alignment horizontal="center" vertical="center" shrinkToFit="1"/>
    </xf>
    <xf numFmtId="0" fontId="42" fillId="0" borderId="52" xfId="0" applyNumberFormat="1" applyFont="1" applyFill="1" applyBorder="1" applyAlignment="1" applyProtection="1">
      <alignment horizontal="left" vertical="center" indent="1" shrinkToFit="1" readingOrder="1"/>
    </xf>
    <xf numFmtId="0" fontId="42" fillId="0" borderId="53" xfId="0" applyNumberFormat="1" applyFont="1" applyBorder="1" applyAlignment="1" applyProtection="1">
      <alignment horizontal="left" vertical="center" indent="1" shrinkToFit="1" readingOrder="1"/>
    </xf>
    <xf numFmtId="0" fontId="42" fillId="0" borderId="54" xfId="0" applyNumberFormat="1" applyFont="1" applyBorder="1" applyAlignment="1" applyProtection="1">
      <alignment horizontal="left" vertical="center" indent="1" shrinkToFit="1" readingOrder="1"/>
    </xf>
    <xf numFmtId="0" fontId="13" fillId="0" borderId="65" xfId="0" applyFont="1" applyFill="1" applyBorder="1" applyAlignment="1" applyProtection="1">
      <alignment horizontal="left" vertical="center" indent="1" shrinkToFit="1"/>
    </xf>
    <xf numFmtId="0" fontId="13" fillId="0" borderId="64" xfId="0" applyFont="1" applyFill="1" applyBorder="1" applyAlignment="1" applyProtection="1">
      <alignment horizontal="left" vertical="center" indent="1" shrinkToFit="1"/>
    </xf>
    <xf numFmtId="3" fontId="42" fillId="0" borderId="52" xfId="0" applyNumberFormat="1" applyFont="1" applyFill="1" applyBorder="1" applyAlignment="1" applyProtection="1">
      <alignment horizontal="center" vertical="center" shrinkToFit="1"/>
    </xf>
    <xf numFmtId="3" fontId="42" fillId="0" borderId="53" xfId="0" applyNumberFormat="1" applyFont="1" applyBorder="1" applyAlignment="1" applyProtection="1">
      <alignment horizontal="center" vertical="center" shrinkToFit="1"/>
    </xf>
    <xf numFmtId="0" fontId="11" fillId="11" borderId="4" xfId="0" applyNumberFormat="1" applyFont="1" applyFill="1" applyBorder="1" applyAlignment="1" applyProtection="1">
      <alignment vertical="center"/>
    </xf>
    <xf numFmtId="0" fontId="11" fillId="11" borderId="0" xfId="0" applyNumberFormat="1" applyFont="1" applyFill="1" applyBorder="1" applyAlignment="1" applyProtection="1">
      <alignment vertical="center"/>
    </xf>
    <xf numFmtId="49" fontId="0" fillId="0" borderId="20" xfId="0" applyNumberFormat="1" applyBorder="1" applyAlignment="1" applyProtection="1">
      <alignment vertical="top" wrapText="1"/>
    </xf>
    <xf numFmtId="0" fontId="0" fillId="0" borderId="21" xfId="0" applyNumberFormat="1" applyFont="1" applyFill="1" applyBorder="1" applyAlignment="1" applyProtection="1">
      <alignment vertical="top" wrapText="1"/>
    </xf>
    <xf numFmtId="0" fontId="35" fillId="11" borderId="20" xfId="0" applyNumberFormat="1" applyFont="1" applyFill="1" applyBorder="1" applyAlignment="1" applyProtection="1">
      <alignment vertical="center" wrapText="1"/>
    </xf>
    <xf numFmtId="0" fontId="35" fillId="11" borderId="21" xfId="0" applyNumberFormat="1" applyFont="1" applyFill="1" applyBorder="1" applyAlignment="1" applyProtection="1">
      <alignment vertical="center" wrapText="1"/>
    </xf>
    <xf numFmtId="49" fontId="0" fillId="0" borderId="140" xfId="0" applyNumberFormat="1" applyFont="1" applyFill="1" applyBorder="1" applyAlignment="1" applyProtection="1">
      <alignment horizontal="left" vertical="center" wrapText="1"/>
    </xf>
    <xf numFmtId="49" fontId="0" fillId="0" borderId="144" xfId="0" applyNumberFormat="1" applyBorder="1" applyAlignment="1" applyProtection="1">
      <alignment horizontal="left" vertical="center" wrapText="1"/>
    </xf>
    <xf numFmtId="49" fontId="0" fillId="0" borderId="4" xfId="0" applyNumberFormat="1" applyBorder="1" applyAlignment="1" applyProtection="1">
      <alignment horizontal="left" vertical="center" wrapText="1"/>
    </xf>
    <xf numFmtId="49" fontId="0" fillId="0" borderId="0" xfId="0" applyNumberFormat="1" applyBorder="1" applyAlignment="1" applyProtection="1">
      <alignment horizontal="left" vertical="center" wrapText="1"/>
    </xf>
    <xf numFmtId="49" fontId="0" fillId="0" borderId="135" xfId="0" applyNumberFormat="1" applyBorder="1" applyAlignment="1" applyProtection="1">
      <alignment horizontal="left" vertical="center" wrapText="1"/>
    </xf>
    <xf numFmtId="49" fontId="0" fillId="0" borderId="110" xfId="0" applyNumberFormat="1" applyBorder="1" applyAlignment="1" applyProtection="1">
      <alignment horizontal="left" vertical="center" wrapText="1"/>
    </xf>
    <xf numFmtId="0" fontId="13" fillId="4" borderId="137" xfId="0" applyNumberFormat="1" applyFont="1" applyFill="1" applyBorder="1" applyAlignment="1" applyProtection="1">
      <alignment horizontal="left" vertical="center" indent="2" shrinkToFit="1"/>
    </xf>
    <xf numFmtId="0" fontId="13" fillId="4" borderId="138" xfId="0" applyNumberFormat="1" applyFont="1" applyFill="1" applyBorder="1" applyAlignment="1" applyProtection="1">
      <alignment horizontal="left" vertical="center" indent="2" shrinkToFit="1"/>
    </xf>
    <xf numFmtId="0" fontId="13" fillId="4" borderId="139" xfId="0" applyNumberFormat="1" applyFont="1" applyFill="1" applyBorder="1" applyAlignment="1" applyProtection="1">
      <alignment horizontal="left" vertical="center" indent="2" shrinkToFit="1"/>
    </xf>
    <xf numFmtId="0" fontId="11" fillId="11" borderId="4" xfId="0" applyNumberFormat="1" applyFont="1" applyFill="1" applyBorder="1" applyAlignment="1" applyProtection="1">
      <alignment horizontal="center" vertical="top"/>
    </xf>
    <xf numFmtId="49" fontId="43" fillId="11" borderId="4" xfId="0" applyNumberFormat="1" applyFont="1" applyFill="1" applyBorder="1" applyAlignment="1" applyProtection="1">
      <alignment horizontal="center" vertical="center" wrapText="1"/>
    </xf>
    <xf numFmtId="49" fontId="43" fillId="11" borderId="5" xfId="0" applyNumberFormat="1" applyFont="1" applyFill="1" applyBorder="1" applyAlignment="1" applyProtection="1">
      <alignment horizontal="center" vertical="center" wrapText="1"/>
    </xf>
    <xf numFmtId="49" fontId="43" fillId="11" borderId="135" xfId="0" applyNumberFormat="1" applyFont="1" applyFill="1" applyBorder="1" applyAlignment="1" applyProtection="1">
      <alignment horizontal="center" vertical="center" wrapText="1"/>
    </xf>
    <xf numFmtId="49" fontId="43" fillId="11" borderId="136" xfId="0" applyNumberFormat="1" applyFont="1" applyFill="1" applyBorder="1" applyAlignment="1" applyProtection="1">
      <alignment horizontal="center" vertical="center" wrapText="1"/>
    </xf>
    <xf numFmtId="0" fontId="13" fillId="4" borderId="38" xfId="0" applyNumberFormat="1" applyFont="1" applyFill="1" applyBorder="1" applyAlignment="1" applyProtection="1">
      <alignment vertical="center" shrinkToFit="1"/>
    </xf>
    <xf numFmtId="0" fontId="13" fillId="4" borderId="20" xfId="0" applyNumberFormat="1" applyFont="1" applyFill="1" applyBorder="1" applyAlignment="1" applyProtection="1">
      <alignment horizontal="left" vertical="center" indent="2" shrinkToFit="1"/>
    </xf>
    <xf numFmtId="0" fontId="13" fillId="4" borderId="21" xfId="0" applyNumberFormat="1" applyFont="1" applyFill="1" applyBorder="1" applyAlignment="1" applyProtection="1">
      <alignment horizontal="left" vertical="center" indent="2" shrinkToFit="1"/>
    </xf>
    <xf numFmtId="0" fontId="13" fillId="4" borderId="22" xfId="0" applyNumberFormat="1" applyFont="1" applyFill="1" applyBorder="1" applyAlignment="1" applyProtection="1">
      <alignment horizontal="left" vertical="center" indent="2" shrinkToFit="1"/>
    </xf>
    <xf numFmtId="0" fontId="13" fillId="0" borderId="1" xfId="0" applyNumberFormat="1" applyFont="1" applyBorder="1" applyAlignment="1" applyProtection="1">
      <alignment horizontal="left" vertical="top" wrapText="1"/>
    </xf>
    <xf numFmtId="0" fontId="13" fillId="0" borderId="2" xfId="0" applyNumberFormat="1" applyFont="1" applyBorder="1" applyAlignment="1" applyProtection="1">
      <alignment horizontal="left" vertical="top" wrapText="1"/>
    </xf>
    <xf numFmtId="0" fontId="13" fillId="0" borderId="3" xfId="0" applyNumberFormat="1" applyFont="1" applyBorder="1" applyAlignment="1" applyProtection="1">
      <alignment horizontal="left" vertical="top" wrapText="1"/>
    </xf>
    <xf numFmtId="0" fontId="13" fillId="0" borderId="4" xfId="0" applyNumberFormat="1" applyFont="1" applyBorder="1" applyAlignment="1" applyProtection="1">
      <alignment horizontal="left" vertical="top" wrapText="1"/>
    </xf>
    <xf numFmtId="0" fontId="13" fillId="0" borderId="0" xfId="0" applyNumberFormat="1" applyFont="1" applyBorder="1" applyAlignment="1" applyProtection="1">
      <alignment horizontal="left" vertical="top" wrapText="1"/>
    </xf>
    <xf numFmtId="0" fontId="13" fillId="0" borderId="5" xfId="0" applyNumberFormat="1" applyFont="1" applyBorder="1" applyAlignment="1" applyProtection="1">
      <alignment horizontal="left" vertical="top" wrapText="1"/>
    </xf>
    <xf numFmtId="0" fontId="31" fillId="0" borderId="1" xfId="0" applyNumberFormat="1" applyFont="1" applyFill="1" applyBorder="1" applyAlignment="1" applyProtection="1">
      <alignment vertical="top" wrapText="1"/>
    </xf>
    <xf numFmtId="0" fontId="31" fillId="0" borderId="2" xfId="0" applyNumberFormat="1" applyFont="1" applyFill="1" applyBorder="1" applyAlignment="1" applyProtection="1">
      <alignment vertical="top" wrapText="1"/>
    </xf>
    <xf numFmtId="0" fontId="31" fillId="0" borderId="4" xfId="0" applyNumberFormat="1" applyFont="1" applyFill="1" applyBorder="1" applyAlignment="1" applyProtection="1">
      <alignment vertical="top" wrapText="1"/>
    </xf>
    <xf numFmtId="0" fontId="31" fillId="0" borderId="0" xfId="0" applyNumberFormat="1" applyFont="1" applyFill="1" applyBorder="1" applyAlignment="1" applyProtection="1">
      <alignment vertical="top" wrapText="1"/>
    </xf>
    <xf numFmtId="0" fontId="31" fillId="0" borderId="23" xfId="0" applyNumberFormat="1" applyFont="1" applyFill="1" applyBorder="1" applyAlignment="1" applyProtection="1">
      <alignment vertical="top" wrapText="1"/>
    </xf>
    <xf numFmtId="0" fontId="31" fillId="0" borderId="24" xfId="0" applyNumberFormat="1" applyFont="1" applyFill="1" applyBorder="1" applyAlignment="1" applyProtection="1">
      <alignment vertical="top" wrapText="1"/>
    </xf>
    <xf numFmtId="0" fontId="113" fillId="10" borderId="0" xfId="0" applyFont="1" applyFill="1" applyBorder="1" applyAlignment="1" applyProtection="1"/>
    <xf numFmtId="0" fontId="12" fillId="10" borderId="0" xfId="0" applyFont="1" applyFill="1" applyBorder="1" applyAlignment="1" applyProtection="1"/>
    <xf numFmtId="0" fontId="0" fillId="0" borderId="38" xfId="0" applyNumberFormat="1" applyFont="1" applyBorder="1" applyAlignment="1" applyProtection="1">
      <alignment vertical="top" wrapText="1"/>
    </xf>
    <xf numFmtId="1" fontId="12" fillId="10" borderId="20" xfId="0" applyNumberFormat="1" applyFont="1" applyFill="1" applyBorder="1" applyAlignment="1" applyProtection="1">
      <alignment horizontal="center" vertical="top" shrinkToFit="1"/>
    </xf>
    <xf numFmtId="1" fontId="12" fillId="10" borderId="22" xfId="0" applyNumberFormat="1" applyFont="1" applyFill="1" applyBorder="1" applyAlignment="1" applyProtection="1">
      <alignment horizontal="center" vertical="top" shrinkToFit="1"/>
    </xf>
    <xf numFmtId="0" fontId="30" fillId="0" borderId="20" xfId="0" applyNumberFormat="1" applyFont="1" applyBorder="1" applyAlignment="1" applyProtection="1">
      <alignment vertical="top" wrapText="1"/>
    </xf>
    <xf numFmtId="0" fontId="30" fillId="0" borderId="21" xfId="0" applyNumberFormat="1" applyFont="1" applyBorder="1" applyAlignment="1" applyProtection="1">
      <alignment vertical="top" wrapText="1"/>
    </xf>
    <xf numFmtId="0" fontId="30" fillId="0" borderId="22" xfId="0" applyNumberFormat="1" applyFont="1" applyBorder="1" applyAlignment="1" applyProtection="1">
      <alignment vertical="top" wrapText="1"/>
    </xf>
    <xf numFmtId="0" fontId="58" fillId="11" borderId="20" xfId="0" applyNumberFormat="1" applyFont="1" applyFill="1" applyBorder="1" applyAlignment="1" applyProtection="1">
      <alignment vertical="center"/>
    </xf>
    <xf numFmtId="0" fontId="59" fillId="0" borderId="21" xfId="0" applyNumberFormat="1" applyFont="1" applyBorder="1" applyAlignment="1" applyProtection="1">
      <alignment vertical="center"/>
    </xf>
    <xf numFmtId="0" fontId="111" fillId="0" borderId="1" xfId="0" applyFont="1" applyFill="1" applyBorder="1" applyAlignment="1" applyProtection="1">
      <alignment horizontal="center" vertical="center" shrinkToFit="1"/>
    </xf>
    <xf numFmtId="0" fontId="58" fillId="11" borderId="0" xfId="0" applyNumberFormat="1" applyFont="1" applyFill="1" applyBorder="1" applyAlignment="1" applyProtection="1">
      <alignment horizontal="left" vertical="center" shrinkToFit="1"/>
    </xf>
    <xf numFmtId="0" fontId="0" fillId="0" borderId="0" xfId="0" applyBorder="1" applyAlignment="1" applyProtection="1"/>
    <xf numFmtId="0" fontId="0" fillId="11" borderId="0" xfId="0" applyFill="1" applyBorder="1" applyAlignment="1" applyProtection="1"/>
    <xf numFmtId="0" fontId="11" fillId="9" borderId="0" xfId="0" applyNumberFormat="1" applyFont="1" applyFill="1" applyBorder="1" applyAlignment="1" applyProtection="1">
      <alignment horizontal="center" vertical="top"/>
    </xf>
    <xf numFmtId="0" fontId="11" fillId="9" borderId="0" xfId="0" applyFont="1" applyFill="1" applyBorder="1" applyAlignment="1" applyProtection="1"/>
    <xf numFmtId="0" fontId="14" fillId="9" borderId="0" xfId="0" applyNumberFormat="1" applyFont="1" applyFill="1" applyBorder="1" applyAlignment="1" applyProtection="1">
      <alignment horizontal="center" vertical="top"/>
    </xf>
    <xf numFmtId="0" fontId="0" fillId="8" borderId="38" xfId="0" applyNumberFormat="1" applyFont="1" applyFill="1" applyBorder="1" applyAlignment="1" applyProtection="1">
      <alignment vertical="top" wrapText="1"/>
      <protection locked="0"/>
    </xf>
    <xf numFmtId="0" fontId="49" fillId="11" borderId="1" xfId="0" applyNumberFormat="1" applyFont="1" applyFill="1" applyBorder="1" applyAlignment="1" applyProtection="1">
      <alignment horizontal="center" vertical="top"/>
    </xf>
    <xf numFmtId="0" fontId="30" fillId="0" borderId="1" xfId="0" applyNumberFormat="1" applyFont="1" applyBorder="1" applyAlignment="1" applyProtection="1">
      <alignment vertical="top" wrapText="1"/>
    </xf>
    <xf numFmtId="0" fontId="30" fillId="0" borderId="2" xfId="0" applyNumberFormat="1" applyFont="1" applyBorder="1" applyAlignment="1" applyProtection="1">
      <alignment vertical="top" wrapText="1"/>
    </xf>
    <xf numFmtId="0" fontId="30" fillId="0" borderId="3" xfId="0" applyNumberFormat="1" applyFont="1" applyBorder="1" applyAlignment="1" applyProtection="1">
      <alignment vertical="top" wrapText="1"/>
    </xf>
    <xf numFmtId="0" fontId="0" fillId="0" borderId="1" xfId="0" applyNumberFormat="1" applyFont="1" applyFill="1" applyBorder="1" applyAlignment="1" applyProtection="1">
      <alignment vertical="top" wrapText="1"/>
    </xf>
    <xf numFmtId="0" fontId="0" fillId="0" borderId="2" xfId="0" applyNumberFormat="1" applyFont="1" applyFill="1" applyBorder="1" applyAlignment="1" applyProtection="1">
      <alignment vertical="top" wrapText="1"/>
    </xf>
    <xf numFmtId="0" fontId="0" fillId="0" borderId="4"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0" fillId="0" borderId="23" xfId="0" applyNumberFormat="1" applyFont="1" applyFill="1" applyBorder="1" applyAlignment="1" applyProtection="1">
      <alignment vertical="top" wrapText="1"/>
    </xf>
    <xf numFmtId="0" fontId="0" fillId="0" borderId="24" xfId="0" applyNumberFormat="1" applyFont="1" applyFill="1" applyBorder="1" applyAlignment="1" applyProtection="1">
      <alignment vertical="top" wrapText="1"/>
    </xf>
    <xf numFmtId="0" fontId="13" fillId="0" borderId="58" xfId="0" applyNumberFormat="1" applyFont="1" applyBorder="1" applyAlignment="1" applyProtection="1">
      <alignment horizontal="center" vertical="center"/>
    </xf>
    <xf numFmtId="0" fontId="13" fillId="0" borderId="41" xfId="0" applyFont="1" applyBorder="1" applyAlignment="1" applyProtection="1">
      <alignment horizontal="center" vertical="center"/>
    </xf>
    <xf numFmtId="49" fontId="13" fillId="0" borderId="39" xfId="0" applyNumberFormat="1" applyFont="1" applyBorder="1" applyAlignment="1" applyProtection="1">
      <alignment horizontal="center" vertical="center" wrapText="1"/>
    </xf>
    <xf numFmtId="49" fontId="0" fillId="0" borderId="41" xfId="0" applyNumberFormat="1" applyBorder="1" applyAlignment="1" applyProtection="1">
      <alignment horizontal="center" vertical="center" wrapText="1"/>
    </xf>
    <xf numFmtId="49" fontId="0" fillId="0" borderId="40" xfId="0" applyNumberFormat="1" applyBorder="1" applyAlignment="1" applyProtection="1">
      <alignment horizontal="center" vertical="center" wrapText="1"/>
    </xf>
    <xf numFmtId="0" fontId="58" fillId="14" borderId="4" xfId="0" applyNumberFormat="1" applyFont="1" applyFill="1" applyBorder="1" applyAlignment="1" applyProtection="1">
      <alignment horizontal="left" vertical="center" shrinkToFit="1"/>
    </xf>
    <xf numFmtId="0" fontId="58" fillId="14" borderId="0" xfId="0" applyNumberFormat="1" applyFont="1" applyFill="1" applyBorder="1" applyAlignment="1" applyProtection="1">
      <alignment horizontal="left" vertical="center" shrinkToFit="1"/>
    </xf>
    <xf numFmtId="0" fontId="0" fillId="0" borderId="0" xfId="0" applyNumberFormat="1" applyBorder="1" applyAlignment="1" applyProtection="1">
      <alignment horizontal="left" vertical="center" shrinkToFit="1"/>
    </xf>
    <xf numFmtId="0" fontId="72" fillId="0" borderId="63" xfId="0" applyFont="1" applyFill="1" applyBorder="1" applyAlignment="1" applyProtection="1">
      <alignment vertical="top" wrapText="1"/>
    </xf>
    <xf numFmtId="0" fontId="28" fillId="0" borderId="63" xfId="0" applyFont="1" applyFill="1" applyBorder="1" applyAlignment="1" applyProtection="1">
      <alignment vertical="top" wrapText="1"/>
    </xf>
    <xf numFmtId="0" fontId="28" fillId="0" borderId="26" xfId="0" applyFont="1" applyFill="1" applyBorder="1" applyAlignment="1" applyProtection="1">
      <alignment vertical="top" wrapText="1"/>
    </xf>
    <xf numFmtId="0" fontId="0" fillId="8" borderId="1" xfId="0" applyNumberFormat="1" applyFill="1" applyBorder="1" applyAlignment="1" applyProtection="1">
      <alignment horizontal="left" vertical="top" wrapText="1"/>
      <protection locked="0"/>
    </xf>
    <xf numFmtId="0" fontId="0" fillId="8" borderId="2" xfId="0" applyNumberFormat="1" applyFill="1" applyBorder="1" applyAlignment="1" applyProtection="1">
      <alignment horizontal="left" vertical="top" wrapText="1"/>
      <protection locked="0"/>
    </xf>
    <xf numFmtId="0" fontId="0" fillId="8" borderId="4" xfId="0" applyNumberFormat="1" applyFill="1" applyBorder="1" applyAlignment="1" applyProtection="1">
      <alignment horizontal="left" vertical="top" wrapText="1"/>
      <protection locked="0"/>
    </xf>
    <xf numFmtId="0" fontId="0" fillId="8" borderId="0" xfId="0" applyNumberFormat="1" applyFill="1" applyBorder="1" applyAlignment="1" applyProtection="1">
      <alignment horizontal="left" vertical="top" wrapText="1"/>
      <protection locked="0"/>
    </xf>
    <xf numFmtId="0" fontId="0" fillId="8" borderId="23" xfId="0" applyNumberFormat="1" applyFill="1" applyBorder="1" applyAlignment="1" applyProtection="1">
      <alignment horizontal="left" vertical="top" wrapText="1"/>
      <protection locked="0"/>
    </xf>
    <xf numFmtId="0" fontId="0" fillId="8" borderId="24" xfId="0" applyNumberFormat="1" applyFill="1" applyBorder="1" applyAlignment="1" applyProtection="1">
      <alignment horizontal="left" vertical="top" wrapText="1"/>
      <protection locked="0"/>
    </xf>
    <xf numFmtId="49" fontId="11" fillId="6" borderId="38" xfId="0" applyNumberFormat="1" applyFont="1" applyFill="1" applyBorder="1" applyAlignment="1" applyProtection="1">
      <alignment vertical="center"/>
    </xf>
    <xf numFmtId="49" fontId="11" fillId="6" borderId="20" xfId="0" applyNumberFormat="1" applyFont="1" applyFill="1" applyBorder="1" applyAlignment="1" applyProtection="1">
      <alignment vertical="center"/>
    </xf>
    <xf numFmtId="0" fontId="18" fillId="8" borderId="20" xfId="0" applyFont="1" applyFill="1" applyBorder="1" applyAlignment="1" applyProtection="1">
      <alignment vertical="top" wrapText="1"/>
      <protection locked="0"/>
    </xf>
    <xf numFmtId="0" fontId="18" fillId="8" borderId="21" xfId="0" applyFont="1" applyFill="1" applyBorder="1" applyAlignment="1" applyProtection="1">
      <alignment vertical="top" wrapText="1"/>
      <protection locked="0"/>
    </xf>
    <xf numFmtId="0" fontId="0" fillId="0" borderId="32" xfId="0" applyNumberFormat="1" applyFont="1" applyBorder="1" applyAlignment="1" applyProtection="1">
      <alignment horizontal="left" vertical="top" wrapText="1" indent="2"/>
    </xf>
    <xf numFmtId="0" fontId="0" fillId="0" borderId="33" xfId="0" applyFont="1" applyBorder="1" applyAlignment="1" applyProtection="1">
      <alignment horizontal="left" vertical="top" wrapText="1" indent="2"/>
    </xf>
    <xf numFmtId="0" fontId="0" fillId="0" borderId="34" xfId="0" applyFont="1" applyBorder="1" applyAlignment="1" applyProtection="1">
      <alignment horizontal="left" vertical="top" wrapText="1" indent="2"/>
    </xf>
    <xf numFmtId="0" fontId="0" fillId="0" borderId="41" xfId="0" applyBorder="1" applyAlignment="1" applyProtection="1">
      <alignment horizontal="center" vertical="center" wrapText="1"/>
    </xf>
    <xf numFmtId="0" fontId="0" fillId="0" borderId="40" xfId="0" applyBorder="1" applyAlignment="1" applyProtection="1">
      <alignment horizontal="center" vertical="center" wrapText="1"/>
    </xf>
    <xf numFmtId="0" fontId="13" fillId="8" borderId="39" xfId="0" applyFont="1" applyFill="1" applyBorder="1" applyAlignment="1" applyProtection="1">
      <alignment horizontal="center" vertical="center" wrapText="1"/>
      <protection locked="0"/>
    </xf>
    <xf numFmtId="0" fontId="0" fillId="8" borderId="1" xfId="0" applyNumberFormat="1" applyFont="1" applyFill="1" applyBorder="1" applyAlignment="1" applyProtection="1">
      <alignment horizontal="left" vertical="top" wrapText="1"/>
      <protection locked="0"/>
    </xf>
    <xf numFmtId="0" fontId="0" fillId="8" borderId="4" xfId="0" applyNumberFormat="1" applyFont="1" applyFill="1" applyBorder="1" applyAlignment="1" applyProtection="1">
      <alignment horizontal="left" vertical="top" wrapText="1"/>
      <protection locked="0"/>
    </xf>
    <xf numFmtId="0" fontId="0" fillId="8" borderId="0" xfId="0" applyNumberFormat="1" applyFont="1" applyFill="1" applyAlignment="1" applyProtection="1">
      <alignment horizontal="left" vertical="top" wrapText="1"/>
      <protection locked="0"/>
    </xf>
    <xf numFmtId="0" fontId="0" fillId="8" borderId="23" xfId="0" applyNumberFormat="1" applyFont="1" applyFill="1" applyBorder="1" applyAlignment="1" applyProtection="1">
      <alignment horizontal="left" vertical="top" wrapText="1"/>
      <protection locked="0"/>
    </xf>
    <xf numFmtId="0" fontId="0" fillId="8" borderId="24" xfId="0" applyNumberFormat="1" applyFont="1" applyFill="1" applyBorder="1" applyAlignment="1" applyProtection="1">
      <alignment horizontal="left" vertical="top" wrapText="1"/>
      <protection locked="0"/>
    </xf>
    <xf numFmtId="0" fontId="50" fillId="0" borderId="41" xfId="0" applyNumberFormat="1" applyFont="1" applyFill="1" applyBorder="1" applyAlignment="1" applyProtection="1">
      <alignment vertical="center" wrapText="1"/>
    </xf>
    <xf numFmtId="0" fontId="51" fillId="0" borderId="41" xfId="0" applyNumberFormat="1" applyFont="1" applyFill="1" applyBorder="1" applyAlignment="1" applyProtection="1">
      <alignment vertical="center" wrapText="1"/>
    </xf>
    <xf numFmtId="0" fontId="51" fillId="0" borderId="4" xfId="0" applyNumberFormat="1" applyFont="1" applyFill="1" applyBorder="1" applyAlignment="1" applyProtection="1">
      <alignment vertical="center" wrapText="1"/>
    </xf>
    <xf numFmtId="0" fontId="12" fillId="0" borderId="1" xfId="0" applyNumberFormat="1" applyFont="1" applyFill="1" applyBorder="1" applyAlignment="1" applyProtection="1">
      <alignment vertical="center" wrapText="1"/>
    </xf>
    <xf numFmtId="0" fontId="0" fillId="0" borderId="2" xfId="0" applyBorder="1" applyAlignment="1" applyProtection="1">
      <alignment vertical="center" wrapText="1"/>
    </xf>
    <xf numFmtId="0" fontId="0" fillId="0" borderId="4" xfId="0" applyBorder="1" applyAlignment="1" applyProtection="1">
      <alignment vertical="center" wrapText="1"/>
    </xf>
    <xf numFmtId="0" fontId="0" fillId="0" borderId="0" xfId="0" applyBorder="1" applyAlignment="1" applyProtection="1">
      <alignment vertical="center" wrapText="1"/>
    </xf>
    <xf numFmtId="0" fontId="0" fillId="8" borderId="2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0" borderId="57" xfId="0" applyNumberFormat="1" applyFill="1" applyBorder="1" applyAlignment="1" applyProtection="1">
      <alignment horizontal="left" vertical="top" wrapText="1" indent="2"/>
    </xf>
    <xf numFmtId="0" fontId="13" fillId="0" borderId="63" xfId="0" applyFont="1" applyBorder="1" applyAlignment="1" applyProtection="1">
      <alignment horizontal="left" vertical="top" wrapText="1"/>
    </xf>
    <xf numFmtId="0" fontId="13" fillId="0" borderId="39" xfId="0" applyNumberFormat="1" applyFon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11" fillId="11" borderId="23" xfId="0" applyNumberFormat="1" applyFont="1" applyFill="1" applyBorder="1" applyAlignment="1" applyProtection="1">
      <alignment horizontal="center" vertical="top"/>
    </xf>
    <xf numFmtId="0" fontId="35" fillId="6" borderId="20" xfId="0" applyNumberFormat="1" applyFont="1" applyFill="1" applyBorder="1" applyAlignment="1" applyProtection="1">
      <alignment vertical="center" wrapText="1"/>
    </xf>
    <xf numFmtId="0" fontId="35" fillId="6" borderId="21" xfId="0" applyNumberFormat="1" applyFont="1" applyFill="1" applyBorder="1" applyAlignment="1" applyProtection="1">
      <alignment vertical="center" wrapText="1"/>
    </xf>
    <xf numFmtId="0" fontId="11" fillId="6" borderId="41" xfId="0" applyNumberFormat="1" applyFont="1" applyFill="1" applyBorder="1" applyAlignment="1" applyProtection="1">
      <alignment vertical="center"/>
    </xf>
    <xf numFmtId="0" fontId="11" fillId="6" borderId="4" xfId="0" applyNumberFormat="1" applyFont="1" applyFill="1" applyBorder="1" applyAlignment="1" applyProtection="1">
      <alignment vertical="center"/>
    </xf>
    <xf numFmtId="0" fontId="0" fillId="8" borderId="30" xfId="0" applyNumberFormat="1" applyFont="1" applyFill="1" applyBorder="1" applyAlignment="1" applyProtection="1">
      <alignment vertical="top" wrapText="1"/>
      <protection locked="0"/>
    </xf>
    <xf numFmtId="0" fontId="13" fillId="0" borderId="1" xfId="0" applyFont="1" applyBorder="1" applyAlignment="1" applyProtection="1">
      <alignment horizontal="left" vertical="center" indent="1" shrinkToFit="1"/>
    </xf>
    <xf numFmtId="0" fontId="13" fillId="0" borderId="2" xfId="0" applyFont="1" applyBorder="1" applyAlignment="1" applyProtection="1">
      <alignment horizontal="left" vertical="center" indent="1" shrinkToFit="1"/>
    </xf>
    <xf numFmtId="0" fontId="18" fillId="0" borderId="38" xfId="0" applyNumberFormat="1" applyFont="1" applyBorder="1" applyAlignment="1" applyProtection="1">
      <alignment horizontal="left" vertical="center" indent="1" shrinkToFit="1"/>
    </xf>
    <xf numFmtId="0" fontId="18" fillId="0" borderId="38" xfId="0" applyFont="1" applyBorder="1" applyAlignment="1" applyProtection="1">
      <alignment horizontal="left" vertical="center" indent="1" shrinkToFit="1"/>
    </xf>
    <xf numFmtId="0" fontId="18" fillId="0" borderId="38" xfId="0" applyNumberFormat="1" applyFont="1" applyBorder="1" applyAlignment="1" applyProtection="1">
      <alignment horizontal="right" vertical="center" shrinkToFit="1"/>
    </xf>
    <xf numFmtId="0" fontId="18" fillId="0" borderId="38" xfId="0" applyFont="1" applyBorder="1" applyAlignment="1" applyProtection="1">
      <alignment horizontal="right" vertical="center" shrinkToFit="1"/>
    </xf>
    <xf numFmtId="0" fontId="37" fillId="29" borderId="148" xfId="0" applyFont="1" applyFill="1" applyBorder="1" applyAlignment="1" applyProtection="1">
      <alignment horizontal="left" vertical="center" indent="1"/>
    </xf>
    <xf numFmtId="0" fontId="59" fillId="29" borderId="148" xfId="0" applyFont="1" applyFill="1" applyBorder="1" applyAlignment="1" applyProtection="1">
      <alignment horizontal="left" vertical="center" indent="1"/>
    </xf>
    <xf numFmtId="0" fontId="0" fillId="29" borderId="148" xfId="0" applyFill="1" applyBorder="1" applyAlignment="1" applyProtection="1">
      <alignment horizontal="left" vertical="center" indent="1"/>
    </xf>
    <xf numFmtId="0" fontId="18" fillId="0" borderId="23" xfId="0" applyFont="1" applyBorder="1" applyAlignment="1" applyProtection="1">
      <alignment horizontal="left" vertical="center"/>
    </xf>
    <xf numFmtId="0" fontId="21" fillId="0" borderId="24" xfId="0" applyFont="1" applyBorder="1" applyAlignment="1" applyProtection="1">
      <alignment horizontal="left" vertical="center"/>
    </xf>
    <xf numFmtId="0" fontId="21" fillId="0" borderId="25" xfId="0" applyFont="1" applyBorder="1" applyAlignment="1" applyProtection="1">
      <alignment horizontal="left" vertical="center"/>
    </xf>
    <xf numFmtId="0" fontId="37" fillId="0" borderId="143" xfId="0" applyFont="1" applyFill="1" applyBorder="1" applyAlignment="1" applyProtection="1">
      <alignment horizontal="left" vertical="center" indent="3"/>
    </xf>
    <xf numFmtId="0" fontId="37" fillId="0" borderId="147" xfId="0" applyFont="1" applyFill="1" applyBorder="1" applyAlignment="1" applyProtection="1">
      <alignment horizontal="left" vertical="center" indent="3"/>
    </xf>
    <xf numFmtId="0" fontId="37" fillId="0" borderId="146" xfId="0" applyNumberFormat="1" applyFont="1" applyFill="1" applyBorder="1" applyAlignment="1" applyProtection="1">
      <alignment horizontal="center" vertical="center"/>
    </xf>
    <xf numFmtId="0" fontId="12" fillId="10" borderId="39" xfId="0" applyFont="1" applyFill="1" applyBorder="1" applyAlignment="1" applyProtection="1">
      <alignment horizontal="center" vertical="center"/>
    </xf>
    <xf numFmtId="0" fontId="12" fillId="10" borderId="41" xfId="0" applyFont="1" applyFill="1" applyBorder="1" applyAlignment="1" applyProtection="1">
      <alignment horizontal="center" vertical="center"/>
    </xf>
    <xf numFmtId="0" fontId="12" fillId="10" borderId="40" xfId="0" applyFont="1" applyFill="1" applyBorder="1" applyAlignment="1" applyProtection="1">
      <alignment horizontal="center" vertical="center"/>
    </xf>
    <xf numFmtId="0" fontId="11" fillId="17" borderId="23" xfId="0" applyNumberFormat="1" applyFont="1" applyFill="1" applyBorder="1" applyAlignment="1" applyProtection="1">
      <alignment horizontal="center" vertical="top"/>
    </xf>
    <xf numFmtId="0" fontId="0" fillId="17" borderId="24" xfId="0" applyFill="1" applyBorder="1" applyAlignment="1" applyProtection="1"/>
    <xf numFmtId="0" fontId="14" fillId="9" borderId="1" xfId="0" applyNumberFormat="1" applyFont="1" applyFill="1" applyBorder="1" applyAlignment="1" applyProtection="1">
      <alignment vertical="center"/>
    </xf>
    <xf numFmtId="0" fontId="14" fillId="9" borderId="2" xfId="0" applyFont="1" applyFill="1" applyBorder="1" applyAlignment="1" applyProtection="1">
      <alignment vertical="center"/>
    </xf>
    <xf numFmtId="0" fontId="101" fillId="9" borderId="0" xfId="0" applyNumberFormat="1" applyFont="1" applyFill="1" applyBorder="1" applyAlignment="1" applyProtection="1">
      <alignment horizontal="left" vertical="center"/>
    </xf>
    <xf numFmtId="0" fontId="112" fillId="33" borderId="2" xfId="0" applyNumberFormat="1" applyFont="1" applyFill="1" applyBorder="1" applyAlignment="1" applyProtection="1">
      <alignment horizontal="center" vertical="center" shrinkToFit="1"/>
    </xf>
    <xf numFmtId="0" fontId="112" fillId="33" borderId="2" xfId="0" applyFont="1" applyFill="1" applyBorder="1" applyAlignment="1" applyProtection="1">
      <alignment horizontal="center" vertical="center" shrinkToFit="1"/>
    </xf>
    <xf numFmtId="0" fontId="102" fillId="18" borderId="4" xfId="0" applyNumberFormat="1" applyFont="1" applyFill="1" applyBorder="1" applyAlignment="1" applyProtection="1">
      <alignment vertical="center"/>
    </xf>
    <xf numFmtId="0" fontId="102" fillId="18" borderId="0" xfId="0" applyNumberFormat="1" applyFont="1" applyFill="1" applyBorder="1" applyAlignment="1" applyProtection="1">
      <alignment vertical="center"/>
    </xf>
    <xf numFmtId="0" fontId="15" fillId="0" borderId="24" xfId="0" applyFont="1" applyBorder="1" applyAlignment="1" applyProtection="1">
      <alignment vertical="center"/>
    </xf>
    <xf numFmtId="0" fontId="15" fillId="0" borderId="0" xfId="0" applyFont="1" applyBorder="1" applyAlignment="1" applyProtection="1">
      <alignment vertical="center"/>
    </xf>
    <xf numFmtId="0" fontId="37" fillId="0" borderId="24" xfId="0" applyNumberFormat="1" applyFont="1" applyFill="1" applyBorder="1" applyAlignment="1" applyProtection="1">
      <alignment horizontal="left" vertical="center" indent="1"/>
    </xf>
    <xf numFmtId="0" fontId="37" fillId="0" borderId="24" xfId="0" applyNumberFormat="1" applyFont="1" applyBorder="1" applyAlignment="1" applyProtection="1">
      <alignment horizontal="left" vertical="center" indent="1"/>
    </xf>
    <xf numFmtId="0" fontId="37" fillId="0" borderId="24" xfId="0" applyFont="1" applyFill="1" applyBorder="1" applyAlignment="1" applyProtection="1">
      <alignment horizontal="left" vertical="center" indent="1"/>
    </xf>
    <xf numFmtId="0" fontId="37" fillId="0" borderId="24" xfId="0" applyFont="1" applyBorder="1" applyAlignment="1" applyProtection="1">
      <alignment horizontal="left" vertical="center" indent="1"/>
    </xf>
    <xf numFmtId="0" fontId="37" fillId="0" borderId="21" xfId="0" applyNumberFormat="1" applyFont="1" applyFill="1" applyBorder="1" applyAlignment="1" applyProtection="1">
      <alignment horizontal="left" vertical="center" indent="1"/>
    </xf>
    <xf numFmtId="0" fontId="37" fillId="0" borderId="21" xfId="0" applyNumberFormat="1" applyFont="1" applyBorder="1" applyAlignment="1" applyProtection="1">
      <alignment horizontal="left" vertical="center" indent="1"/>
    </xf>
    <xf numFmtId="0" fontId="37" fillId="0" borderId="21" xfId="0" applyFont="1" applyFill="1" applyBorder="1" applyAlignment="1" applyProtection="1">
      <alignment horizontal="left" vertical="center" indent="1"/>
    </xf>
    <xf numFmtId="0" fontId="37" fillId="0" borderId="21" xfId="0" applyFont="1" applyBorder="1" applyAlignment="1" applyProtection="1">
      <alignment horizontal="left" vertical="center" indent="1"/>
    </xf>
    <xf numFmtId="0" fontId="104" fillId="8" borderId="1" xfId="0" applyFont="1" applyFill="1" applyBorder="1" applyAlignment="1" applyProtection="1">
      <alignment horizontal="left" vertical="center" indent="2" shrinkToFit="1"/>
      <protection locked="0"/>
    </xf>
    <xf numFmtId="0" fontId="104" fillId="8" borderId="2" xfId="0" applyFont="1" applyFill="1" applyBorder="1" applyAlignment="1" applyProtection="1">
      <alignment horizontal="left" vertical="center" indent="2" shrinkToFit="1"/>
      <protection locked="0"/>
    </xf>
    <xf numFmtId="0" fontId="104" fillId="8" borderId="3" xfId="0" applyFont="1" applyFill="1" applyBorder="1" applyAlignment="1" applyProtection="1">
      <alignment horizontal="left" vertical="center" indent="2" shrinkToFit="1"/>
      <protection locked="0"/>
    </xf>
    <xf numFmtId="0" fontId="104" fillId="8" borderId="23" xfId="0" applyFont="1" applyFill="1" applyBorder="1" applyAlignment="1" applyProtection="1">
      <alignment horizontal="left" vertical="center" indent="2" shrinkToFit="1"/>
      <protection locked="0"/>
    </xf>
    <xf numFmtId="0" fontId="104" fillId="8" borderId="24" xfId="0" applyFont="1" applyFill="1" applyBorder="1" applyAlignment="1" applyProtection="1">
      <alignment horizontal="left" vertical="center" indent="2" shrinkToFit="1"/>
      <protection locked="0"/>
    </xf>
    <xf numFmtId="0" fontId="104" fillId="8" borderId="25" xfId="0" applyFont="1" applyFill="1" applyBorder="1" applyAlignment="1" applyProtection="1">
      <alignment horizontal="left" vertical="center" indent="2" shrinkToFit="1"/>
      <protection locked="0"/>
    </xf>
    <xf numFmtId="0" fontId="14" fillId="9" borderId="0" xfId="0" applyNumberFormat="1" applyFont="1" applyFill="1" applyBorder="1" applyAlignment="1" applyProtection="1">
      <alignment vertical="center"/>
    </xf>
    <xf numFmtId="0" fontId="14" fillId="9" borderId="0" xfId="0" applyFont="1" applyFill="1" applyBorder="1" applyAlignment="1" applyProtection="1">
      <alignment vertical="center"/>
    </xf>
    <xf numFmtId="0" fontId="0" fillId="0" borderId="21" xfId="0" applyFill="1" applyBorder="1" applyAlignment="1" applyProtection="1">
      <alignment horizontal="left" vertical="top" wrapText="1"/>
    </xf>
    <xf numFmtId="0" fontId="13" fillId="0" borderId="17" xfId="0" applyFont="1" applyFill="1" applyBorder="1" applyAlignment="1" applyProtection="1">
      <alignment horizontal="left" vertical="center" indent="1" shrinkToFit="1"/>
    </xf>
    <xf numFmtId="0" fontId="13" fillId="0" borderId="18" xfId="0" applyFont="1" applyBorder="1" applyAlignment="1">
      <alignment horizontal="left" vertical="center" indent="1" shrinkToFit="1"/>
    </xf>
    <xf numFmtId="0" fontId="0" fillId="4" borderId="2" xfId="0" applyNumberFormat="1" applyFont="1" applyFill="1" applyBorder="1" applyAlignment="1" applyProtection="1">
      <alignment horizontal="center" vertical="center" shrinkToFit="1"/>
    </xf>
    <xf numFmtId="0" fontId="0" fillId="4" borderId="3" xfId="0" applyNumberFormat="1" applyFont="1" applyFill="1" applyBorder="1" applyAlignment="1" applyProtection="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21" xfId="0" applyBorder="1" applyAlignment="1"/>
    <xf numFmtId="0" fontId="63" fillId="0" borderId="140" xfId="0" applyFont="1" applyBorder="1" applyAlignment="1" applyProtection="1">
      <alignment horizontal="left" vertical="top" wrapText="1"/>
    </xf>
    <xf numFmtId="0" fontId="63" fillId="0" borderId="144" xfId="0" applyFont="1" applyBorder="1" applyAlignment="1" applyProtection="1">
      <alignment horizontal="left" vertical="top" wrapText="1"/>
    </xf>
    <xf numFmtId="0" fontId="63" fillId="0" borderId="4" xfId="0" applyFont="1" applyBorder="1" applyAlignment="1" applyProtection="1">
      <alignment horizontal="left" vertical="top" wrapText="1"/>
    </xf>
    <xf numFmtId="0" fontId="63" fillId="0" borderId="0" xfId="0" applyFont="1" applyBorder="1" applyAlignment="1" applyProtection="1">
      <alignment horizontal="left" vertical="top" wrapText="1"/>
    </xf>
    <xf numFmtId="0" fontId="63" fillId="0" borderId="23" xfId="0" applyFont="1" applyBorder="1" applyAlignment="1" applyProtection="1">
      <alignment horizontal="left" vertical="top" wrapText="1"/>
    </xf>
    <xf numFmtId="0" fontId="63" fillId="0" borderId="24" xfId="0" applyFont="1" applyBorder="1" applyAlignment="1" applyProtection="1">
      <alignment horizontal="left" vertical="top" wrapText="1"/>
    </xf>
    <xf numFmtId="0" fontId="0" fillId="0" borderId="140" xfId="0" applyNumberFormat="1" applyFont="1" applyBorder="1" applyAlignment="1" applyProtection="1">
      <alignment horizontal="left" vertical="top"/>
    </xf>
    <xf numFmtId="0" fontId="0" fillId="0" borderId="144" xfId="0" applyBorder="1" applyAlignment="1">
      <alignment horizontal="left" vertical="top"/>
    </xf>
    <xf numFmtId="0" fontId="0" fillId="0" borderId="141" xfId="0" applyBorder="1" applyAlignment="1">
      <alignment horizontal="left" vertical="top"/>
    </xf>
    <xf numFmtId="0" fontId="13" fillId="0" borderId="23" xfId="0" applyNumberFormat="1" applyFont="1" applyFill="1" applyBorder="1" applyAlignment="1" applyProtection="1">
      <alignment horizontal="right" vertical="top" indent="1"/>
    </xf>
    <xf numFmtId="0" fontId="13" fillId="0" borderId="24" xfId="0" applyFont="1" applyFill="1" applyBorder="1" applyAlignment="1">
      <alignment horizontal="right" vertical="top" indent="1"/>
    </xf>
    <xf numFmtId="0" fontId="0" fillId="0" borderId="24" xfId="0" applyBorder="1" applyAlignment="1">
      <alignment horizontal="right" vertical="top" indent="1"/>
    </xf>
    <xf numFmtId="0" fontId="0" fillId="0" borderId="25" xfId="0" applyBorder="1" applyAlignment="1">
      <alignment horizontal="right" vertical="top" indent="1"/>
    </xf>
    <xf numFmtId="0" fontId="34" fillId="0" borderId="20" xfId="0" applyFont="1" applyBorder="1" applyAlignment="1" applyProtection="1">
      <alignment horizontal="right" vertical="top" wrapText="1" shrinkToFit="1"/>
    </xf>
    <xf numFmtId="0" fontId="34" fillId="0" borderId="21" xfId="0" applyFont="1" applyBorder="1" applyAlignment="1">
      <alignment horizontal="right" vertical="top" shrinkToFit="1"/>
    </xf>
    <xf numFmtId="0" fontId="34" fillId="0" borderId="22" xfId="0" applyFont="1" applyBorder="1" applyAlignment="1">
      <alignment horizontal="right" vertical="top" shrinkToFit="1"/>
    </xf>
    <xf numFmtId="49" fontId="13" fillId="0" borderId="38" xfId="0" applyNumberFormat="1" applyFont="1" applyBorder="1" applyAlignment="1" applyProtection="1">
      <alignment horizontal="right" vertical="top"/>
    </xf>
    <xf numFmtId="0" fontId="0" fillId="0" borderId="2" xfId="0" applyBorder="1" applyAlignment="1">
      <alignment horizontal="left" vertical="top" wrapText="1"/>
    </xf>
    <xf numFmtId="0" fontId="0" fillId="0" borderId="3" xfId="0" applyBorder="1" applyAlignment="1">
      <alignment horizontal="left" vertical="top" wrapText="1"/>
    </xf>
    <xf numFmtId="168" fontId="42" fillId="12" borderId="18" xfId="0" applyNumberFormat="1" applyFont="1" applyFill="1" applyBorder="1" applyAlignment="1" applyProtection="1">
      <alignment horizontal="center" vertical="center" shrinkToFit="1"/>
    </xf>
    <xf numFmtId="168" fontId="42" fillId="12" borderId="47" xfId="0" applyNumberFormat="1" applyFont="1" applyFill="1" applyBorder="1" applyAlignment="1" applyProtection="1">
      <alignment horizontal="center" vertical="center" shrinkToFit="1"/>
    </xf>
    <xf numFmtId="2" fontId="41" fillId="12" borderId="38" xfId="0" applyNumberFormat="1" applyFont="1" applyFill="1" applyBorder="1" applyAlignment="1" applyProtection="1">
      <alignment horizontal="center" vertical="center"/>
    </xf>
    <xf numFmtId="2" fontId="13" fillId="12" borderId="38" xfId="0" applyNumberFormat="1" applyFont="1" applyFill="1" applyBorder="1" applyAlignment="1" applyProtection="1">
      <alignment horizontal="center" vertical="center"/>
    </xf>
    <xf numFmtId="2" fontId="13" fillId="12" borderId="20" xfId="0" applyNumberFormat="1" applyFont="1" applyFill="1" applyBorder="1" applyAlignment="1" applyProtection="1">
      <alignment horizontal="center" vertical="center"/>
    </xf>
    <xf numFmtId="0" fontId="6" fillId="29" borderId="38" xfId="0" applyFont="1" applyFill="1" applyBorder="1" applyAlignment="1" applyProtection="1">
      <alignment horizontal="left" vertical="top" wrapText="1"/>
    </xf>
    <xf numFmtId="0" fontId="0" fillId="29" borderId="38" xfId="0" applyFill="1" applyBorder="1" applyAlignment="1">
      <alignment horizontal="left" vertical="top" wrapText="1"/>
    </xf>
    <xf numFmtId="0" fontId="6" fillId="12" borderId="38" xfId="0" applyFont="1" applyFill="1" applyBorder="1" applyAlignment="1" applyProtection="1">
      <alignment horizontal="left" vertical="center" wrapText="1" indent="1"/>
    </xf>
    <xf numFmtId="0" fontId="3" fillId="29" borderId="20" xfId="0" applyFont="1" applyFill="1" applyBorder="1" applyAlignment="1" applyProtection="1">
      <alignment horizontal="left" vertical="top" wrapText="1"/>
    </xf>
    <xf numFmtId="0" fontId="0" fillId="29" borderId="21" xfId="0" applyFill="1" applyBorder="1" applyAlignment="1">
      <alignment horizontal="left" vertical="top" wrapText="1"/>
    </xf>
    <xf numFmtId="0" fontId="0" fillId="29" borderId="22" xfId="0" applyFill="1" applyBorder="1" applyAlignment="1">
      <alignment horizontal="left" vertical="top" wrapText="1"/>
    </xf>
    <xf numFmtId="0" fontId="6" fillId="0" borderId="1" xfId="0" applyFont="1" applyBorder="1" applyAlignment="1" applyProtection="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23" xfId="0" applyBorder="1" applyAlignment="1">
      <alignment horizontal="left" vertical="center" wrapText="1" indent="1"/>
    </xf>
    <xf numFmtId="0" fontId="0" fillId="0" borderId="24" xfId="0" applyBorder="1" applyAlignment="1">
      <alignment horizontal="left" vertical="center" wrapText="1" indent="1"/>
    </xf>
    <xf numFmtId="0" fontId="0" fillId="0" borderId="25" xfId="0" applyBorder="1" applyAlignment="1">
      <alignment horizontal="left" vertical="center" wrapText="1" indent="1"/>
    </xf>
    <xf numFmtId="0" fontId="5" fillId="29" borderId="20" xfId="0" applyFont="1" applyFill="1" applyBorder="1" applyAlignment="1" applyProtection="1">
      <alignment horizontal="left" vertical="top" wrapText="1"/>
    </xf>
    <xf numFmtId="0" fontId="6" fillId="12" borderId="1" xfId="0" applyFont="1" applyFill="1" applyBorder="1" applyAlignment="1" applyProtection="1">
      <alignment horizontal="left" vertical="center" wrapText="1" indent="1"/>
    </xf>
    <xf numFmtId="0" fontId="4" fillId="29" borderId="20" xfId="0" applyFont="1" applyFill="1" applyBorder="1" applyAlignment="1" applyProtection="1">
      <alignment horizontal="left" vertical="top" wrapText="1"/>
    </xf>
    <xf numFmtId="0" fontId="41" fillId="12" borderId="38" xfId="0" applyFont="1" applyFill="1" applyBorder="1" applyAlignment="1" applyProtection="1">
      <alignment horizontal="right" vertical="center" shrinkToFit="1"/>
    </xf>
    <xf numFmtId="1" fontId="8" fillId="12" borderId="38" xfId="0" applyNumberFormat="1" applyFont="1" applyFill="1" applyBorder="1" applyAlignment="1" applyProtection="1">
      <alignment horizontal="left" vertical="center" indent="1" shrinkToFit="1"/>
    </xf>
    <xf numFmtId="0" fontId="41" fillId="0" borderId="38" xfId="0" applyFont="1" applyFill="1" applyBorder="1" applyAlignment="1" applyProtection="1">
      <alignment horizontal="right" vertical="center"/>
    </xf>
    <xf numFmtId="0" fontId="13" fillId="0" borderId="38" xfId="0" applyFont="1" applyBorder="1" applyAlignment="1" applyProtection="1">
      <alignment horizontal="right" vertical="center"/>
    </xf>
    <xf numFmtId="0" fontId="7" fillId="8" borderId="38" xfId="0" applyFont="1" applyFill="1" applyBorder="1" applyAlignment="1" applyProtection="1">
      <alignment horizontal="left" vertical="center" wrapText="1" indent="1"/>
      <protection locked="0"/>
    </xf>
    <xf numFmtId="2" fontId="8" fillId="8" borderId="38" xfId="0" applyNumberFormat="1" applyFont="1" applyFill="1" applyBorder="1" applyAlignment="1" applyProtection="1">
      <alignment horizontal="left" vertical="center" indent="1" shrinkToFit="1"/>
      <protection locked="0"/>
    </xf>
    <xf numFmtId="0" fontId="41" fillId="0" borderId="38" xfId="0" applyFont="1" applyBorder="1" applyAlignment="1" applyProtection="1">
      <alignment horizontal="right" vertical="center" shrinkToFit="1"/>
    </xf>
    <xf numFmtId="0" fontId="13" fillId="0" borderId="38" xfId="0" applyFont="1" applyBorder="1" applyAlignment="1" applyProtection="1">
      <alignment horizontal="right" vertical="center" shrinkToFit="1"/>
    </xf>
    <xf numFmtId="165" fontId="8" fillId="8" borderId="38" xfId="0" applyNumberFormat="1" applyFont="1" applyFill="1" applyBorder="1" applyAlignment="1" applyProtection="1">
      <alignment horizontal="left" vertical="center" indent="1"/>
      <protection locked="0"/>
    </xf>
    <xf numFmtId="165" fontId="0" fillId="0" borderId="38" xfId="0" applyNumberFormat="1" applyBorder="1" applyAlignment="1" applyProtection="1">
      <alignment horizontal="left" vertical="center" indent="1"/>
      <protection locked="0"/>
    </xf>
    <xf numFmtId="0" fontId="8" fillId="8" borderId="38" xfId="0" applyFont="1" applyFill="1" applyBorder="1" applyAlignment="1" applyProtection="1">
      <alignment horizontal="left" vertical="center" indent="1"/>
      <protection locked="0"/>
    </xf>
    <xf numFmtId="0" fontId="43" fillId="5" borderId="20" xfId="0" applyFont="1" applyFill="1" applyBorder="1" applyAlignment="1" applyProtection="1">
      <alignment horizontal="center" vertical="center" wrapText="1"/>
    </xf>
    <xf numFmtId="0" fontId="43" fillId="5" borderId="21" xfId="0" applyFont="1" applyFill="1" applyBorder="1" applyAlignment="1" applyProtection="1">
      <alignment horizontal="center" vertical="center" wrapText="1"/>
    </xf>
    <xf numFmtId="0" fontId="41" fillId="0" borderId="38"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20" xfId="0" applyFont="1" applyBorder="1" applyAlignment="1" applyProtection="1">
      <alignment horizontal="center" vertical="center"/>
    </xf>
    <xf numFmtId="0" fontId="41" fillId="0" borderId="20" xfId="0" applyFont="1" applyFill="1" applyBorder="1" applyAlignment="1" applyProtection="1">
      <alignment horizontal="right" vertical="center"/>
    </xf>
    <xf numFmtId="0" fontId="13" fillId="0" borderId="22" xfId="0" applyFont="1" applyBorder="1" applyAlignment="1" applyProtection="1">
      <alignment horizontal="right" vertical="center"/>
    </xf>
    <xf numFmtId="0" fontId="13" fillId="12" borderId="38" xfId="0" applyFont="1" applyFill="1" applyBorder="1" applyAlignment="1" applyProtection="1">
      <alignment horizontal="right" vertical="center" shrinkToFit="1"/>
    </xf>
    <xf numFmtId="0" fontId="7" fillId="0" borderId="38" xfId="0" applyFont="1" applyFill="1" applyBorder="1" applyAlignment="1" applyProtection="1">
      <alignment horizontal="right" vertical="center"/>
    </xf>
    <xf numFmtId="0" fontId="0" fillId="0" borderId="38" xfId="0" applyBorder="1" applyAlignment="1" applyProtection="1">
      <alignment horizontal="right" vertical="center"/>
    </xf>
    <xf numFmtId="49" fontId="7" fillId="8" borderId="38" xfId="0" applyNumberFormat="1" applyFont="1" applyFill="1" applyBorder="1" applyAlignment="1" applyProtection="1">
      <alignment horizontal="left" vertical="center" wrapText="1" indent="1"/>
      <protection locked="0"/>
    </xf>
    <xf numFmtId="0" fontId="0" fillId="0" borderId="38" xfId="0" applyBorder="1" applyAlignment="1" applyProtection="1">
      <alignment horizontal="left" vertical="center" wrapText="1" indent="1"/>
      <protection locked="0"/>
    </xf>
    <xf numFmtId="0" fontId="41" fillId="29" borderId="38" xfId="0" applyFont="1" applyFill="1" applyBorder="1" applyAlignment="1" applyProtection="1">
      <alignment horizontal="center" vertical="top"/>
    </xf>
    <xf numFmtId="0" fontId="0" fillId="29" borderId="38" xfId="0" applyFill="1" applyBorder="1" applyAlignment="1" applyProtection="1">
      <alignment horizontal="center" vertical="top"/>
    </xf>
    <xf numFmtId="0" fontId="8" fillId="8" borderId="38" xfId="0" applyFont="1" applyFill="1" applyBorder="1" applyAlignment="1" applyProtection="1">
      <alignment horizontal="center" vertical="center" shrinkToFit="1"/>
      <protection locked="0"/>
    </xf>
    <xf numFmtId="0" fontId="41" fillId="12" borderId="38" xfId="0" applyFont="1" applyFill="1" applyBorder="1" applyAlignment="1" applyProtection="1">
      <alignment horizontal="right" vertical="center" wrapText="1"/>
    </xf>
    <xf numFmtId="4" fontId="8" fillId="12" borderId="38" xfId="0" applyNumberFormat="1" applyFont="1" applyFill="1" applyBorder="1" applyAlignment="1" applyProtection="1">
      <alignment horizontal="left" vertical="center" indent="1"/>
    </xf>
    <xf numFmtId="0" fontId="7" fillId="12" borderId="38" xfId="0" applyFont="1" applyFill="1" applyBorder="1" applyAlignment="1" applyProtection="1">
      <alignment horizontal="left" vertical="center" wrapText="1" indent="1"/>
    </xf>
    <xf numFmtId="0" fontId="2" fillId="29" borderId="38" xfId="0" applyFont="1" applyFill="1" applyBorder="1" applyAlignment="1" applyProtection="1">
      <alignment horizontal="left" vertical="top" wrapText="1"/>
    </xf>
    <xf numFmtId="0" fontId="37" fillId="29" borderId="38" xfId="0" applyNumberFormat="1" applyFont="1" applyFill="1" applyBorder="1" applyAlignment="1" applyProtection="1">
      <alignment horizontal="left" vertical="center" indent="1"/>
    </xf>
    <xf numFmtId="0" fontId="0" fillId="29" borderId="38" xfId="0" applyFill="1" applyBorder="1" applyAlignment="1" applyProtection="1">
      <alignment horizontal="left" vertical="center" indent="1"/>
    </xf>
    <xf numFmtId="0" fontId="11" fillId="9" borderId="0" xfId="0" applyFont="1" applyFill="1" applyAlignment="1" applyProtection="1">
      <alignment horizontal="left" vertical="center"/>
    </xf>
    <xf numFmtId="0" fontId="37" fillId="0" borderId="38" xfId="0" applyFont="1" applyFill="1" applyBorder="1" applyAlignment="1" applyProtection="1">
      <alignment horizontal="left" vertical="center" indent="1"/>
    </xf>
    <xf numFmtId="0" fontId="37" fillId="0" borderId="38" xfId="0" applyFont="1" applyBorder="1" applyAlignment="1" applyProtection="1">
      <alignment horizontal="left" vertical="center" indent="1"/>
    </xf>
    <xf numFmtId="0" fontId="0" fillId="0" borderId="38" xfId="0" applyBorder="1" applyAlignment="1" applyProtection="1">
      <alignment horizontal="left" vertical="center" indent="1"/>
    </xf>
    <xf numFmtId="0" fontId="0" fillId="0" borderId="20" xfId="0" applyBorder="1" applyAlignment="1" applyProtection="1">
      <alignment horizontal="left" vertical="center" indent="1"/>
    </xf>
    <xf numFmtId="0" fontId="104" fillId="8" borderId="38" xfId="0" applyFont="1" applyFill="1" applyBorder="1" applyAlignment="1" applyProtection="1">
      <alignment horizontal="left" vertical="center" indent="1" shrinkToFit="1"/>
      <protection locked="0"/>
    </xf>
    <xf numFmtId="0" fontId="0" fillId="0" borderId="38" xfId="0" applyBorder="1" applyAlignment="1" applyProtection="1">
      <alignment horizontal="left" vertical="center" indent="1" shrinkToFit="1"/>
      <protection locked="0"/>
    </xf>
    <xf numFmtId="0" fontId="0" fillId="0" borderId="20" xfId="0" applyBorder="1" applyAlignment="1" applyProtection="1">
      <alignment horizontal="left" vertical="center" indent="1" shrinkToFit="1"/>
      <protection locked="0"/>
    </xf>
    <xf numFmtId="0" fontId="41" fillId="29" borderId="38" xfId="0" applyFont="1" applyFill="1" applyBorder="1" applyAlignment="1" applyProtection="1">
      <alignment horizontal="left" vertical="center"/>
    </xf>
    <xf numFmtId="0" fontId="41" fillId="29" borderId="20" xfId="0" applyFont="1" applyFill="1" applyBorder="1" applyAlignment="1" applyProtection="1">
      <alignment horizontal="left" vertical="center"/>
    </xf>
    <xf numFmtId="0" fontId="41" fillId="8" borderId="38" xfId="0" applyFont="1" applyFill="1" applyBorder="1" applyAlignment="1" applyProtection="1">
      <alignment horizontal="center" vertical="center" shrinkToFit="1"/>
      <protection locked="0"/>
    </xf>
    <xf numFmtId="0" fontId="13" fillId="0" borderId="38" xfId="0" applyFont="1" applyBorder="1" applyAlignment="1" applyProtection="1">
      <alignment horizontal="center" vertical="center" shrinkToFit="1"/>
      <protection locked="0"/>
    </xf>
    <xf numFmtId="0" fontId="13" fillId="0" borderId="20" xfId="0" applyFont="1" applyBorder="1" applyAlignment="1" applyProtection="1">
      <alignment horizontal="center" vertical="center" shrinkToFit="1"/>
      <protection locked="0"/>
    </xf>
    <xf numFmtId="0" fontId="27" fillId="7" borderId="20" xfId="0" applyNumberFormat="1" applyFont="1" applyFill="1" applyBorder="1" applyAlignment="1" applyProtection="1">
      <alignment horizontal="center" vertical="center" shrinkToFit="1"/>
    </xf>
    <xf numFmtId="0" fontId="107" fillId="7" borderId="21" xfId="0" applyNumberFormat="1" applyFont="1" applyFill="1" applyBorder="1" applyAlignment="1" applyProtection="1">
      <alignment horizontal="center" vertical="center" shrinkToFit="1"/>
    </xf>
    <xf numFmtId="0" fontId="0" fillId="12" borderId="4" xfId="0" applyFill="1" applyBorder="1" applyAlignment="1" applyProtection="1"/>
    <xf numFmtId="0" fontId="8" fillId="0" borderId="38" xfId="0" applyFont="1" applyBorder="1" applyAlignment="1" applyProtection="1">
      <alignment horizontal="left" vertical="center" wrapText="1" indent="1"/>
    </xf>
    <xf numFmtId="0" fontId="41" fillId="8" borderId="38" xfId="0" applyFont="1" applyFill="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3" fillId="0" borderId="20" xfId="0" applyFont="1" applyBorder="1" applyAlignment="1" applyProtection="1">
      <alignment horizontal="center" vertical="center"/>
      <protection locked="0"/>
    </xf>
    <xf numFmtId="0" fontId="41" fillId="12" borderId="38" xfId="0" applyFont="1" applyFill="1" applyBorder="1" applyAlignment="1" applyProtection="1">
      <alignment horizontal="center" vertical="center"/>
    </xf>
    <xf numFmtId="0" fontId="0" fillId="12" borderId="38" xfId="0" applyFill="1" applyBorder="1" applyAlignment="1" applyProtection="1">
      <alignment horizontal="center" vertical="center"/>
    </xf>
    <xf numFmtId="0" fontId="0" fillId="12" borderId="20" xfId="0" applyFill="1" applyBorder="1" applyAlignment="1" applyProtection="1">
      <alignment horizontal="center" vertical="center"/>
    </xf>
    <xf numFmtId="37" fontId="42" fillId="0" borderId="47" xfId="0" applyNumberFormat="1" applyFont="1" applyFill="1" applyBorder="1" applyAlignment="1" applyProtection="1">
      <alignment horizontal="center" vertical="center" shrinkToFit="1"/>
    </xf>
    <xf numFmtId="37" fontId="42" fillId="0" borderId="33" xfId="0" applyNumberFormat="1" applyFont="1" applyBorder="1" applyAlignment="1" applyProtection="1">
      <alignment horizontal="center" vertical="center" shrinkToFit="1"/>
    </xf>
    <xf numFmtId="49" fontId="52" fillId="7" borderId="20" xfId="0" applyNumberFormat="1" applyFont="1" applyFill="1" applyBorder="1" applyAlignment="1" applyProtection="1">
      <alignment horizontal="center" vertical="center" shrinkToFit="1"/>
    </xf>
    <xf numFmtId="49" fontId="12" fillId="7" borderId="21" xfId="0" applyNumberFormat="1" applyFont="1" applyFill="1" applyBorder="1" applyAlignment="1" applyProtection="1">
      <alignment horizontal="center" vertical="center" shrinkToFit="1"/>
    </xf>
    <xf numFmtId="0" fontId="0" fillId="12" borderId="20" xfId="0" applyFill="1" applyBorder="1" applyAlignment="1" applyProtection="1"/>
    <xf numFmtId="0" fontId="0" fillId="0" borderId="21" xfId="0" applyBorder="1" applyAlignment="1" applyProtection="1"/>
    <xf numFmtId="0" fontId="42" fillId="0" borderId="30" xfId="0" applyNumberFormat="1" applyFont="1" applyFill="1" applyBorder="1" applyAlignment="1" applyProtection="1">
      <alignment horizontal="left" vertical="center" indent="1" shrinkToFit="1" readingOrder="1"/>
    </xf>
    <xf numFmtId="0" fontId="42" fillId="0" borderId="31" xfId="0" applyNumberFormat="1" applyFont="1" applyFill="1" applyBorder="1" applyAlignment="1" applyProtection="1">
      <alignment horizontal="left" vertical="center" indent="1" shrinkToFit="1" readingOrder="1"/>
    </xf>
    <xf numFmtId="0" fontId="13" fillId="0" borderId="26" xfId="0" applyFont="1" applyFill="1" applyBorder="1" applyAlignment="1" applyProtection="1">
      <alignment horizontal="left" vertical="center" indent="1" shrinkToFit="1"/>
    </xf>
    <xf numFmtId="0" fontId="13" fillId="0" borderId="27" xfId="0" applyFont="1" applyFill="1" applyBorder="1" applyAlignment="1" applyProtection="1">
      <alignment horizontal="left" vertical="center" indent="1" shrinkToFit="1"/>
    </xf>
    <xf numFmtId="0" fontId="13" fillId="0" borderId="35" xfId="0" applyFont="1" applyFill="1" applyBorder="1" applyAlignment="1" applyProtection="1">
      <alignment horizontal="left" vertical="center" indent="1" shrinkToFit="1"/>
    </xf>
    <xf numFmtId="37" fontId="42" fillId="0" borderId="27" xfId="0" applyNumberFormat="1" applyFont="1" applyFill="1" applyBorder="1" applyAlignment="1" applyProtection="1">
      <alignment horizontal="center" vertical="center" shrinkToFit="1"/>
    </xf>
    <xf numFmtId="0" fontId="42" fillId="0" borderId="47" xfId="0" applyNumberFormat="1" applyFont="1" applyFill="1" applyBorder="1" applyAlignment="1" applyProtection="1">
      <alignment horizontal="left" vertical="center" indent="1" shrinkToFit="1" readingOrder="1"/>
    </xf>
    <xf numFmtId="0" fontId="42" fillId="0" borderId="33" xfId="0" applyNumberFormat="1" applyFont="1" applyFill="1" applyBorder="1" applyAlignment="1" applyProtection="1">
      <alignment horizontal="left" vertical="center" indent="1" shrinkToFit="1" readingOrder="1"/>
    </xf>
    <xf numFmtId="0" fontId="42" fillId="0" borderId="34" xfId="0" applyNumberFormat="1" applyFont="1" applyFill="1" applyBorder="1" applyAlignment="1" applyProtection="1">
      <alignment horizontal="left" vertical="center" indent="1" shrinkToFit="1" readingOrder="1"/>
    </xf>
    <xf numFmtId="0" fontId="13" fillId="0" borderId="29" xfId="0" applyFont="1" applyFill="1" applyBorder="1" applyAlignment="1" applyProtection="1">
      <alignment horizontal="left" vertical="center" indent="1" shrinkToFit="1"/>
    </xf>
    <xf numFmtId="0" fontId="13" fillId="0" borderId="30" xfId="0" applyFont="1" applyFill="1" applyBorder="1" applyAlignment="1" applyProtection="1">
      <alignment horizontal="left" vertical="center" indent="1" shrinkToFit="1"/>
    </xf>
    <xf numFmtId="0" fontId="13" fillId="0" borderId="36" xfId="0" applyFont="1" applyFill="1" applyBorder="1" applyAlignment="1" applyProtection="1">
      <alignment horizontal="left" vertical="center" indent="1" shrinkToFit="1"/>
    </xf>
    <xf numFmtId="3" fontId="42" fillId="0" borderId="45" xfId="0" applyNumberFormat="1" applyFont="1" applyFill="1" applyBorder="1" applyAlignment="1" applyProtection="1">
      <alignment horizontal="center" vertical="center" shrinkToFit="1"/>
    </xf>
    <xf numFmtId="3" fontId="42" fillId="0" borderId="30" xfId="0" applyNumberFormat="1" applyFont="1" applyFill="1" applyBorder="1" applyAlignment="1" applyProtection="1">
      <alignment horizontal="center" vertical="center" shrinkToFit="1"/>
    </xf>
    <xf numFmtId="0" fontId="36" fillId="8" borderId="1" xfId="0" applyNumberFormat="1" applyFont="1" applyFill="1" applyBorder="1" applyAlignment="1" applyProtection="1">
      <alignment horizontal="center" vertical="center" wrapText="1"/>
    </xf>
    <xf numFmtId="0" fontId="36" fillId="8" borderId="3" xfId="0" applyNumberFormat="1" applyFont="1" applyFill="1" applyBorder="1" applyAlignment="1" applyProtection="1">
      <alignment horizontal="center" vertical="center" wrapText="1"/>
    </xf>
    <xf numFmtId="0" fontId="36" fillId="8" borderId="4" xfId="0" applyNumberFormat="1" applyFont="1" applyFill="1" applyBorder="1" applyAlignment="1" applyProtection="1">
      <alignment horizontal="center" vertical="center" wrapText="1"/>
    </xf>
    <xf numFmtId="0" fontId="36" fillId="8" borderId="0" xfId="0" applyNumberFormat="1" applyFont="1" applyFill="1" applyBorder="1" applyAlignment="1" applyProtection="1">
      <alignment horizontal="center" vertical="center" wrapText="1"/>
    </xf>
    <xf numFmtId="0" fontId="36" fillId="8" borderId="5" xfId="0" applyNumberFormat="1" applyFont="1" applyFill="1" applyBorder="1" applyAlignment="1" applyProtection="1">
      <alignment horizontal="center" vertical="center" wrapText="1"/>
    </xf>
    <xf numFmtId="0" fontId="36" fillId="8" borderId="23" xfId="0" applyNumberFormat="1" applyFont="1" applyFill="1" applyBorder="1" applyAlignment="1" applyProtection="1">
      <alignment horizontal="center" vertical="center" wrapText="1"/>
    </xf>
    <xf numFmtId="0" fontId="36" fillId="8" borderId="24" xfId="0" applyNumberFormat="1" applyFont="1" applyFill="1" applyBorder="1" applyAlignment="1" applyProtection="1">
      <alignment horizontal="center" vertical="center" wrapText="1"/>
    </xf>
    <xf numFmtId="0" fontId="36" fillId="8" borderId="25" xfId="0" applyNumberFormat="1" applyFont="1" applyFill="1" applyBorder="1" applyAlignment="1" applyProtection="1">
      <alignment horizontal="center" vertical="center" wrapText="1"/>
    </xf>
    <xf numFmtId="0" fontId="13" fillId="4" borderId="2" xfId="0" applyNumberFormat="1" applyFont="1" applyFill="1" applyBorder="1" applyAlignment="1" applyProtection="1">
      <alignment horizontal="right" vertical="center" shrinkToFit="1" readingOrder="1"/>
    </xf>
    <xf numFmtId="0" fontId="13" fillId="4" borderId="42" xfId="0" applyNumberFormat="1" applyFont="1" applyFill="1" applyBorder="1" applyAlignment="1" applyProtection="1">
      <alignment horizontal="right" vertical="center" shrinkToFit="1" readingOrder="1"/>
    </xf>
    <xf numFmtId="0" fontId="42" fillId="0" borderId="27" xfId="0" applyNumberFormat="1" applyFont="1" applyFill="1" applyBorder="1" applyAlignment="1" applyProtection="1">
      <alignment horizontal="left" vertical="center" indent="1" shrinkToFit="1" readingOrder="1"/>
    </xf>
    <xf numFmtId="0" fontId="42" fillId="0" borderId="28" xfId="0" applyNumberFormat="1" applyFont="1" applyFill="1" applyBorder="1" applyAlignment="1" applyProtection="1">
      <alignment horizontal="left" vertical="center" indent="1" shrinkToFit="1" readingOrder="1"/>
    </xf>
    <xf numFmtId="0" fontId="28" fillId="4" borderId="0" xfId="0" applyNumberFormat="1" applyFont="1" applyFill="1" applyBorder="1" applyAlignment="1" applyProtection="1">
      <alignment horizontal="right" vertical="center" wrapText="1" readingOrder="1"/>
    </xf>
    <xf numFmtId="0" fontId="28" fillId="4" borderId="44" xfId="0" applyNumberFormat="1" applyFont="1" applyFill="1" applyBorder="1" applyAlignment="1" applyProtection="1">
      <alignment horizontal="right" vertical="center" wrapText="1" readingOrder="1"/>
    </xf>
    <xf numFmtId="0" fontId="28" fillId="4" borderId="23" xfId="0" applyNumberFormat="1" applyFont="1" applyFill="1" applyBorder="1" applyAlignment="1" applyProtection="1">
      <alignment horizontal="right" vertical="center" wrapText="1" readingOrder="1"/>
    </xf>
    <xf numFmtId="0" fontId="28" fillId="4" borderId="24" xfId="0" applyNumberFormat="1" applyFont="1" applyFill="1" applyBorder="1" applyAlignment="1" applyProtection="1">
      <alignment horizontal="right" vertical="center" wrapText="1" readingOrder="1"/>
    </xf>
    <xf numFmtId="0" fontId="28" fillId="4" borderId="46" xfId="0" applyNumberFormat="1" applyFont="1" applyFill="1" applyBorder="1" applyAlignment="1" applyProtection="1">
      <alignment horizontal="right" vertical="center" wrapText="1" readingOrder="1"/>
    </xf>
    <xf numFmtId="0" fontId="0" fillId="4" borderId="20" xfId="0" applyNumberFormat="1" applyFont="1" applyFill="1" applyBorder="1" applyAlignment="1" applyProtection="1">
      <alignment horizontal="center" vertical="center" shrinkToFit="1"/>
    </xf>
    <xf numFmtId="0" fontId="0" fillId="4" borderId="21" xfId="0" applyNumberFormat="1" applyFont="1" applyFill="1" applyBorder="1" applyAlignment="1" applyProtection="1">
      <alignment horizontal="center" vertical="center" shrinkToFit="1"/>
    </xf>
    <xf numFmtId="0" fontId="0" fillId="4" borderId="22" xfId="0" applyNumberFormat="1" applyFont="1" applyFill="1" applyBorder="1" applyAlignment="1" applyProtection="1">
      <alignment horizontal="center" vertical="center" shrinkToFit="1"/>
    </xf>
    <xf numFmtId="0" fontId="13" fillId="0" borderId="18" xfId="0" applyFont="1" applyFill="1" applyBorder="1" applyAlignment="1" applyProtection="1">
      <alignment horizontal="left" vertical="center" indent="1" shrinkToFit="1"/>
    </xf>
    <xf numFmtId="0" fontId="41" fillId="29" borderId="20" xfId="0" applyFont="1" applyFill="1" applyBorder="1" applyAlignment="1" applyProtection="1">
      <alignment horizontal="left" vertical="center" wrapText="1" indent="1"/>
    </xf>
    <xf numFmtId="0" fontId="41" fillId="29" borderId="21" xfId="0" applyFont="1" applyFill="1" applyBorder="1" applyAlignment="1" applyProtection="1">
      <alignment horizontal="left" vertical="center" wrapText="1" indent="1"/>
    </xf>
    <xf numFmtId="0" fontId="18" fillId="4" borderId="149" xfId="0" applyFont="1" applyFill="1" applyBorder="1" applyAlignment="1" applyProtection="1">
      <alignment horizontal="center" vertical="center"/>
    </xf>
    <xf numFmtId="0" fontId="18" fillId="4" borderId="153" xfId="0" applyFont="1" applyFill="1" applyBorder="1" applyAlignment="1" applyProtection="1">
      <alignment horizontal="center" vertical="center"/>
    </xf>
    <xf numFmtId="0" fontId="18" fillId="4" borderId="149" xfId="0" applyFont="1" applyFill="1" applyBorder="1" applyAlignment="1" applyProtection="1">
      <alignment vertical="center"/>
    </xf>
    <xf numFmtId="0" fontId="0" fillId="0" borderId="38" xfId="0" applyBorder="1" applyAlignment="1" applyProtection="1">
      <alignment horizontal="left" vertical="center" indent="1"/>
      <protection locked="0"/>
    </xf>
    <xf numFmtId="0" fontId="41" fillId="29" borderId="40" xfId="0" applyFont="1" applyFill="1" applyBorder="1" applyAlignment="1" applyProtection="1">
      <alignment horizontal="center" vertical="top"/>
    </xf>
    <xf numFmtId="0" fontId="18" fillId="4" borderId="149" xfId="0" applyFont="1" applyFill="1" applyBorder="1" applyAlignment="1" applyProtection="1">
      <alignment horizontal="center" vertical="center" wrapText="1"/>
    </xf>
    <xf numFmtId="0" fontId="18" fillId="4" borderId="153" xfId="0" applyFont="1" applyFill="1" applyBorder="1" applyAlignment="1" applyProtection="1">
      <alignment horizontal="center" vertical="center" wrapText="1"/>
    </xf>
    <xf numFmtId="0" fontId="41" fillId="0" borderId="40" xfId="0" applyFont="1" applyBorder="1" applyAlignment="1" applyProtection="1">
      <alignment horizontal="center" vertical="center"/>
    </xf>
    <xf numFmtId="0" fontId="0" fillId="0" borderId="40" xfId="0" applyBorder="1" applyAlignment="1" applyProtection="1">
      <alignment horizontal="center" vertical="center"/>
    </xf>
    <xf numFmtId="0" fontId="0" fillId="0" borderId="23" xfId="0" applyBorder="1" applyAlignment="1" applyProtection="1">
      <alignment horizontal="center" vertical="center"/>
    </xf>
    <xf numFmtId="0" fontId="0" fillId="0" borderId="38" xfId="0" applyBorder="1" applyAlignment="1" applyProtection="1">
      <alignment horizontal="center" vertical="center"/>
    </xf>
    <xf numFmtId="0" fontId="0" fillId="0" borderId="20" xfId="0" applyBorder="1" applyAlignment="1" applyProtection="1">
      <alignment horizontal="center" vertical="center"/>
    </xf>
    <xf numFmtId="0" fontId="41" fillId="0" borderId="38" xfId="0" applyFont="1" applyBorder="1" applyAlignment="1" applyProtection="1">
      <alignment horizontal="right" vertical="center" wrapText="1"/>
    </xf>
    <xf numFmtId="0" fontId="7" fillId="29" borderId="20" xfId="0" applyFont="1" applyFill="1" applyBorder="1" applyAlignment="1" applyProtection="1">
      <alignment horizontal="left" vertical="top" wrapText="1"/>
    </xf>
    <xf numFmtId="0" fontId="7" fillId="0" borderId="1" xfId="0" applyFont="1" applyBorder="1" applyAlignment="1" applyProtection="1">
      <alignment horizontal="left" vertical="center" wrapText="1" indent="1"/>
    </xf>
    <xf numFmtId="0" fontId="7" fillId="29" borderId="23" xfId="0" applyFont="1" applyFill="1" applyBorder="1" applyAlignment="1" applyProtection="1">
      <alignment horizontal="left" vertical="top" wrapText="1"/>
    </xf>
    <xf numFmtId="0" fontId="0" fillId="29" borderId="24" xfId="0" applyFill="1" applyBorder="1" applyAlignment="1">
      <alignment horizontal="left" vertical="top" wrapText="1"/>
    </xf>
    <xf numFmtId="0" fontId="0" fillId="29" borderId="25" xfId="0" applyFill="1" applyBorder="1" applyAlignment="1">
      <alignment horizontal="left" vertical="top" wrapText="1"/>
    </xf>
    <xf numFmtId="0" fontId="6" fillId="0" borderId="20" xfId="0" applyFont="1" applyBorder="1" applyAlignment="1" applyProtection="1">
      <alignment horizontal="left" vertical="center" wrapText="1" indent="1"/>
    </xf>
    <xf numFmtId="0" fontId="0" fillId="0" borderId="21" xfId="0" applyBorder="1" applyAlignment="1">
      <alignment horizontal="left" vertical="center" wrapText="1" indent="1"/>
    </xf>
    <xf numFmtId="0" fontId="0" fillId="0" borderId="22" xfId="0" applyBorder="1" applyAlignment="1">
      <alignment horizontal="left" vertical="center" wrapText="1" indent="1"/>
    </xf>
    <xf numFmtId="165" fontId="8" fillId="8" borderId="20" xfId="0" applyNumberFormat="1" applyFont="1" applyFill="1" applyBorder="1" applyAlignment="1" applyProtection="1">
      <alignment horizontal="left" vertical="center" indent="1"/>
      <protection locked="0"/>
    </xf>
    <xf numFmtId="165" fontId="8" fillId="8" borderId="22" xfId="0" applyNumberFormat="1" applyFont="1" applyFill="1" applyBorder="1" applyAlignment="1" applyProtection="1">
      <alignment horizontal="left" vertical="center" indent="1"/>
      <protection locked="0"/>
    </xf>
    <xf numFmtId="0" fontId="8" fillId="12" borderId="38" xfId="0" applyNumberFormat="1" applyFont="1" applyFill="1" applyBorder="1" applyAlignment="1" applyProtection="1">
      <alignment horizontal="left" vertical="center" indent="1"/>
    </xf>
    <xf numFmtId="0" fontId="7" fillId="12" borderId="1" xfId="0" applyFont="1" applyFill="1" applyBorder="1" applyAlignment="1" applyProtection="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13" fillId="0" borderId="38" xfId="0" applyFont="1" applyBorder="1" applyAlignment="1" applyProtection="1">
      <alignment horizontal="right" vertical="center" wrapText="1"/>
    </xf>
    <xf numFmtId="0" fontId="13" fillId="12" borderId="38" xfId="0" applyFont="1" applyFill="1" applyBorder="1" applyAlignment="1" applyProtection="1">
      <alignment horizontal="center" vertical="center"/>
    </xf>
    <xf numFmtId="0" fontId="13" fillId="12" borderId="20" xfId="0" applyFont="1" applyFill="1" applyBorder="1" applyAlignment="1" applyProtection="1">
      <alignment horizontal="center" vertical="center"/>
    </xf>
    <xf numFmtId="0" fontId="8" fillId="8" borderId="38" xfId="0" applyFont="1" applyFill="1" applyBorder="1" applyAlignment="1" applyProtection="1">
      <alignment horizontal="left" vertical="center" indent="1" shrinkToFit="1"/>
      <protection locked="0"/>
    </xf>
    <xf numFmtId="0" fontId="13" fillId="29" borderId="41" xfId="0" applyFont="1" applyFill="1" applyBorder="1" applyAlignment="1">
      <alignment horizontal="center" wrapText="1"/>
    </xf>
    <xf numFmtId="0" fontId="13" fillId="29" borderId="40" xfId="0" applyFont="1" applyFill="1" applyBorder="1" applyAlignment="1">
      <alignment horizontal="center" wrapText="1"/>
    </xf>
    <xf numFmtId="0" fontId="6" fillId="0" borderId="38" xfId="0" applyFont="1" applyBorder="1" applyAlignment="1" applyProtection="1">
      <alignment horizontal="left" vertical="center" wrapText="1" indent="1"/>
    </xf>
    <xf numFmtId="0" fontId="3" fillId="0" borderId="38" xfId="0" applyFont="1" applyBorder="1" applyAlignment="1" applyProtection="1">
      <alignment horizontal="left" vertical="center" wrapText="1" indent="1"/>
    </xf>
    <xf numFmtId="0" fontId="5" fillId="0" borderId="38" xfId="0" applyFont="1" applyBorder="1" applyAlignment="1" applyProtection="1">
      <alignment horizontal="left" vertical="center" wrapText="1" indent="1"/>
    </xf>
    <xf numFmtId="0" fontId="99" fillId="0" borderId="38" xfId="0" applyFont="1" applyBorder="1" applyAlignment="1" applyProtection="1">
      <alignment horizontal="left" vertical="center" wrapText="1" indent="1"/>
    </xf>
    <xf numFmtId="0" fontId="12" fillId="0" borderId="38" xfId="0" applyFont="1" applyBorder="1" applyAlignment="1" applyProtection="1">
      <alignment horizontal="left" vertical="center" indent="1"/>
    </xf>
    <xf numFmtId="0" fontId="41" fillId="12" borderId="40" xfId="0" applyFont="1" applyFill="1" applyBorder="1" applyAlignment="1" applyProtection="1">
      <alignment horizontal="right" vertical="center" shrinkToFit="1"/>
    </xf>
    <xf numFmtId="0" fontId="8" fillId="8" borderId="40" xfId="0" applyFont="1" applyFill="1" applyBorder="1" applyAlignment="1" applyProtection="1">
      <alignment horizontal="left" vertical="center" indent="1"/>
      <protection locked="0"/>
    </xf>
    <xf numFmtId="0" fontId="0" fillId="0" borderId="40" xfId="0" applyBorder="1" applyAlignment="1" applyProtection="1">
      <alignment horizontal="left" vertical="center" indent="1"/>
      <protection locked="0"/>
    </xf>
    <xf numFmtId="0" fontId="0" fillId="0" borderId="15" xfId="0" applyFont="1" applyBorder="1" applyAlignment="1" applyProtection="1">
      <alignment horizontal="left" vertical="top" wrapText="1"/>
    </xf>
    <xf numFmtId="0" fontId="0" fillId="0" borderId="16" xfId="0" applyFont="1" applyBorder="1" applyAlignment="1" applyProtection="1">
      <alignment horizontal="left" vertical="top" wrapText="1"/>
    </xf>
    <xf numFmtId="0" fontId="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64" fillId="6" borderId="4" xfId="0" applyFont="1" applyFill="1" applyBorder="1" applyAlignment="1" applyProtection="1">
      <alignment vertical="center"/>
    </xf>
    <xf numFmtId="0" fontId="11" fillId="0" borderId="0" xfId="0" applyFont="1" applyBorder="1" applyAlignment="1" applyProtection="1">
      <alignment vertical="center"/>
    </xf>
    <xf numFmtId="0" fontId="11" fillId="0" borderId="5" xfId="0" applyFont="1" applyBorder="1" applyAlignment="1" applyProtection="1">
      <alignment vertical="center"/>
    </xf>
    <xf numFmtId="0" fontId="0" fillId="0" borderId="76" xfId="0" quotePrefix="1" applyFont="1" applyBorder="1" applyAlignment="1" applyProtection="1">
      <alignment horizontal="left" vertical="top" wrapText="1"/>
    </xf>
    <xf numFmtId="0" fontId="0" fillId="0" borderId="76" xfId="0" applyFont="1" applyBorder="1" applyAlignment="1" applyProtection="1">
      <alignment horizontal="left" vertical="top" wrapText="1"/>
    </xf>
    <xf numFmtId="0" fontId="0" fillId="0" borderId="77" xfId="0" applyFont="1" applyBorder="1" applyAlignment="1" applyProtection="1">
      <alignment horizontal="left" vertical="top" wrapText="1"/>
    </xf>
    <xf numFmtId="0" fontId="65" fillId="20" borderId="20" xfId="0" applyNumberFormat="1" applyFont="1" applyFill="1" applyBorder="1" applyAlignment="1" applyProtection="1">
      <alignment vertical="center" wrapText="1"/>
    </xf>
    <xf numFmtId="0" fontId="65" fillId="20" borderId="21" xfId="0" applyNumberFormat="1" applyFont="1" applyFill="1" applyBorder="1" applyAlignment="1" applyProtection="1">
      <alignment vertical="center" wrapText="1"/>
    </xf>
    <xf numFmtId="0" fontId="65" fillId="20" borderId="21" xfId="0" applyFont="1" applyFill="1" applyBorder="1" applyAlignment="1" applyProtection="1">
      <alignment horizontal="left" vertical="center" indent="1" shrinkToFit="1"/>
    </xf>
    <xf numFmtId="0" fontId="14" fillId="20" borderId="21" xfId="0" applyFont="1" applyFill="1" applyBorder="1" applyAlignment="1" applyProtection="1">
      <alignment horizontal="left" vertical="center" indent="1" shrinkToFit="1"/>
    </xf>
    <xf numFmtId="0" fontId="14" fillId="20" borderId="22" xfId="0" applyFont="1" applyFill="1" applyBorder="1" applyAlignment="1" applyProtection="1">
      <alignment horizontal="left" vertical="center" indent="1" shrinkToFit="1"/>
    </xf>
    <xf numFmtId="0" fontId="72" fillId="0" borderId="0" xfId="0" applyFont="1" applyFill="1" applyBorder="1" applyAlignment="1" applyProtection="1">
      <alignment vertical="center" wrapText="1"/>
    </xf>
    <xf numFmtId="0" fontId="11" fillId="9" borderId="0" xfId="0" applyFont="1" applyFill="1" applyBorder="1" applyAlignment="1" applyProtection="1">
      <alignment horizontal="center" vertical="center" wrapText="1"/>
    </xf>
    <xf numFmtId="0" fontId="11" fillId="9" borderId="24" xfId="0" applyFont="1" applyFill="1" applyBorder="1" applyAlignment="1" applyProtection="1">
      <alignment horizontal="center" vertical="center" wrapText="1"/>
    </xf>
    <xf numFmtId="3" fontId="11" fillId="9" borderId="0" xfId="0" applyNumberFormat="1" applyFont="1" applyFill="1" applyBorder="1" applyAlignment="1" applyProtection="1">
      <alignment horizontal="left" vertical="center"/>
    </xf>
    <xf numFmtId="3" fontId="11" fillId="9" borderId="24" xfId="0" applyNumberFormat="1" applyFont="1" applyFill="1" applyBorder="1" applyAlignment="1" applyProtection="1">
      <alignment horizontal="left" vertical="center"/>
    </xf>
    <xf numFmtId="3" fontId="11" fillId="9" borderId="5" xfId="0" applyNumberFormat="1" applyFont="1" applyFill="1" applyBorder="1" applyAlignment="1" applyProtection="1">
      <alignment horizontal="left" vertical="center"/>
    </xf>
    <xf numFmtId="3" fontId="11" fillId="9" borderId="25" xfId="0" applyNumberFormat="1" applyFont="1" applyFill="1" applyBorder="1" applyAlignment="1" applyProtection="1">
      <alignment horizontal="left" vertical="center"/>
    </xf>
    <xf numFmtId="0" fontId="11" fillId="9" borderId="1" xfId="0" applyNumberFormat="1" applyFont="1" applyFill="1" applyBorder="1" applyAlignment="1" applyProtection="1">
      <alignment horizontal="left" vertical="center" wrapText="1" indent="1"/>
    </xf>
    <xf numFmtId="0" fontId="11" fillId="9" borderId="2" xfId="0" applyNumberFormat="1" applyFont="1" applyFill="1" applyBorder="1" applyAlignment="1" applyProtection="1">
      <alignment horizontal="left" vertical="center" wrapText="1" indent="1"/>
    </xf>
    <xf numFmtId="0" fontId="11" fillId="9" borderId="68" xfId="0" applyNumberFormat="1" applyFont="1" applyFill="1" applyBorder="1" applyAlignment="1" applyProtection="1">
      <alignment horizontal="left" vertical="center" wrapText="1" indent="1"/>
    </xf>
    <xf numFmtId="0" fontId="0" fillId="0" borderId="4" xfId="0" applyBorder="1" applyAlignment="1" applyProtection="1">
      <alignment horizontal="left" vertical="center" wrapText="1" indent="1"/>
    </xf>
    <xf numFmtId="0" fontId="0" fillId="0" borderId="0" xfId="0" applyBorder="1" applyAlignment="1" applyProtection="1">
      <alignment horizontal="left" vertical="center" wrapText="1" indent="1"/>
    </xf>
    <xf numFmtId="0" fontId="0" fillId="0" borderId="71" xfId="0" applyBorder="1" applyAlignment="1" applyProtection="1">
      <alignment horizontal="left" vertical="center" wrapText="1" indent="1"/>
    </xf>
    <xf numFmtId="49" fontId="48" fillId="9" borderId="69" xfId="0" applyNumberFormat="1" applyFont="1" applyFill="1" applyBorder="1" applyAlignment="1" applyProtection="1">
      <alignment horizontal="right" vertical="center"/>
    </xf>
    <xf numFmtId="49" fontId="0" fillId="9" borderId="69" xfId="0" applyNumberFormat="1" applyFill="1" applyBorder="1" applyAlignment="1" applyProtection="1">
      <alignment vertical="center"/>
    </xf>
    <xf numFmtId="0" fontId="11" fillId="9" borderId="70" xfId="0" applyNumberFormat="1" applyFont="1" applyFill="1" applyBorder="1" applyAlignment="1" applyProtection="1">
      <alignment horizontal="right" vertical="center" wrapText="1" indent="1"/>
    </xf>
    <xf numFmtId="0" fontId="11" fillId="9" borderId="66" xfId="0" applyNumberFormat="1" applyFont="1" applyFill="1" applyBorder="1" applyAlignment="1" applyProtection="1">
      <alignment horizontal="right" vertical="center" wrapText="1" indent="1"/>
    </xf>
    <xf numFmtId="0" fontId="11" fillId="0" borderId="72" xfId="0" applyFont="1" applyBorder="1" applyAlignment="1" applyProtection="1">
      <alignment horizontal="right" vertical="center" wrapText="1" indent="1"/>
    </xf>
    <xf numFmtId="0" fontId="11" fillId="0" borderId="73" xfId="0" applyFont="1" applyBorder="1" applyAlignment="1" applyProtection="1">
      <alignment horizontal="right" vertical="center" wrapText="1" indent="1"/>
    </xf>
    <xf numFmtId="165" fontId="35" fillId="9" borderId="66" xfId="0" applyNumberFormat="1" applyFont="1" applyFill="1" applyBorder="1" applyAlignment="1" applyProtection="1">
      <alignment horizontal="center" vertical="center" shrinkToFit="1"/>
    </xf>
    <xf numFmtId="165" fontId="35" fillId="0" borderId="73" xfId="0" applyNumberFormat="1" applyFont="1" applyBorder="1" applyAlignment="1" applyProtection="1">
      <alignment horizontal="center" vertical="center" shrinkToFit="1"/>
    </xf>
    <xf numFmtId="0" fontId="11" fillId="9" borderId="67" xfId="0" applyFont="1" applyFill="1" applyBorder="1" applyAlignment="1" applyProtection="1">
      <alignment horizontal="left" vertical="center" wrapText="1"/>
    </xf>
    <xf numFmtId="0" fontId="11" fillId="0" borderId="74" xfId="0" applyFont="1" applyBorder="1" applyAlignment="1" applyProtection="1">
      <alignment horizontal="left" vertical="center" wrapText="1"/>
    </xf>
    <xf numFmtId="0" fontId="71" fillId="20" borderId="38" xfId="2" applyNumberFormat="1" applyFont="1" applyFill="1" applyBorder="1" applyAlignment="1" applyProtection="1">
      <alignment horizontal="center" vertical="center" shrinkToFit="1"/>
    </xf>
    <xf numFmtId="0" fontId="0" fillId="0" borderId="38" xfId="0" applyNumberFormat="1" applyBorder="1" applyAlignment="1" applyProtection="1">
      <alignment horizontal="center" vertical="center" shrinkToFit="1"/>
    </xf>
    <xf numFmtId="0" fontId="74" fillId="0" borderId="0" xfId="0" applyFont="1" applyFill="1" applyBorder="1" applyAlignment="1" applyProtection="1">
      <alignment vertical="center" wrapText="1"/>
    </xf>
    <xf numFmtId="0" fontId="48" fillId="0" borderId="41" xfId="0" applyNumberFormat="1" applyFont="1" applyBorder="1" applyAlignment="1" applyProtection="1">
      <alignment horizontal="center" wrapText="1"/>
    </xf>
    <xf numFmtId="0" fontId="0" fillId="0" borderId="40" xfId="0" applyNumberFormat="1" applyBorder="1" applyAlignment="1" applyProtection="1">
      <alignment horizontal="center" wrapText="1"/>
    </xf>
    <xf numFmtId="0" fontId="64" fillId="6" borderId="1" xfId="0" applyNumberFormat="1" applyFont="1" applyFill="1" applyBorder="1" applyAlignment="1" applyProtection="1">
      <alignment vertical="center"/>
    </xf>
    <xf numFmtId="0" fontId="11" fillId="0" borderId="2" xfId="0" applyNumberFormat="1" applyFont="1" applyBorder="1" applyAlignment="1" applyProtection="1">
      <alignment vertical="center"/>
    </xf>
    <xf numFmtId="0" fontId="11" fillId="0" borderId="3" xfId="0" applyNumberFormat="1" applyFont="1" applyBorder="1" applyAlignment="1" applyProtection="1">
      <alignment vertical="center"/>
    </xf>
    <xf numFmtId="0" fontId="48" fillId="0" borderId="41" xfId="0" applyFont="1" applyBorder="1" applyAlignment="1" applyProtection="1">
      <alignment horizontal="center" wrapText="1"/>
    </xf>
    <xf numFmtId="0" fontId="0" fillId="0" borderId="40" xfId="0" applyBorder="1" applyAlignment="1" applyProtection="1">
      <alignment horizontal="center" wrapText="1"/>
    </xf>
    <xf numFmtId="0" fontId="48" fillId="0" borderId="40" xfId="0" applyNumberFormat="1" applyFont="1" applyBorder="1" applyAlignment="1" applyProtection="1">
      <alignment horizontal="center" wrapText="1"/>
    </xf>
    <xf numFmtId="0" fontId="65" fillId="19" borderId="41" xfId="0" applyNumberFormat="1" applyFont="1" applyFill="1" applyBorder="1" applyAlignment="1" applyProtection="1">
      <alignment horizontal="center" wrapText="1"/>
    </xf>
    <xf numFmtId="0" fontId="65" fillId="19" borderId="40" xfId="0" applyNumberFormat="1" applyFont="1" applyFill="1" applyBorder="1" applyAlignment="1" applyProtection="1">
      <alignment horizontal="center" wrapText="1"/>
    </xf>
    <xf numFmtId="0" fontId="11" fillId="19" borderId="40" xfId="0" applyNumberFormat="1" applyFont="1" applyFill="1" applyBorder="1" applyAlignment="1" applyProtection="1">
      <alignment horizontal="center" wrapText="1"/>
    </xf>
    <xf numFmtId="0" fontId="11" fillId="19" borderId="41" xfId="0" applyNumberFormat="1" applyFont="1" applyFill="1" applyBorder="1" applyAlignment="1" applyProtection="1">
      <alignment horizontal="center" vertical="center"/>
    </xf>
    <xf numFmtId="0" fontId="14" fillId="19" borderId="40" xfId="0" applyNumberFormat="1" applyFont="1" applyFill="1" applyBorder="1" applyAlignment="1" applyProtection="1">
      <alignment horizontal="center" wrapText="1"/>
    </xf>
    <xf numFmtId="0" fontId="14" fillId="0" borderId="40" xfId="0" applyNumberFormat="1" applyFont="1" applyBorder="1" applyAlignment="1" applyProtection="1">
      <alignment horizontal="center" wrapText="1"/>
    </xf>
    <xf numFmtId="0" fontId="61" fillId="4" borderId="1" xfId="0" applyNumberFormat="1" applyFont="1" applyFill="1" applyBorder="1" applyAlignment="1" applyProtection="1">
      <alignment horizontal="center" vertical="center" wrapText="1"/>
    </xf>
    <xf numFmtId="0" fontId="0" fillId="4" borderId="3" xfId="0" applyNumberFormat="1" applyFill="1" applyBorder="1" applyAlignment="1" applyProtection="1">
      <alignment horizontal="center" vertical="center" wrapText="1"/>
    </xf>
    <xf numFmtId="0" fontId="0" fillId="4" borderId="4" xfId="0" applyNumberFormat="1" applyFill="1" applyBorder="1" applyAlignment="1" applyProtection="1">
      <alignment horizontal="center" vertical="center" wrapText="1"/>
    </xf>
    <xf numFmtId="0" fontId="0" fillId="4" borderId="5" xfId="0" applyNumberFormat="1" applyFill="1" applyBorder="1" applyAlignment="1" applyProtection="1">
      <alignment horizontal="center" vertical="center" wrapText="1"/>
    </xf>
    <xf numFmtId="0" fontId="0" fillId="4" borderId="23" xfId="0" applyNumberFormat="1" applyFill="1" applyBorder="1" applyAlignment="1" applyProtection="1">
      <alignment horizontal="center" vertical="center" wrapText="1"/>
    </xf>
    <xf numFmtId="0" fontId="0" fillId="4" borderId="25" xfId="0" applyNumberFormat="1" applyFill="1" applyBorder="1" applyAlignment="1" applyProtection="1">
      <alignment horizontal="center" vertical="center" wrapText="1"/>
    </xf>
    <xf numFmtId="0" fontId="60" fillId="4" borderId="1" xfId="0" applyNumberFormat="1" applyFont="1" applyFill="1" applyBorder="1" applyAlignment="1" applyProtection="1">
      <alignment horizontal="center" vertical="center" textRotation="90" wrapText="1"/>
    </xf>
    <xf numFmtId="0" fontId="62" fillId="4" borderId="4" xfId="0" applyNumberFormat="1" applyFont="1" applyFill="1" applyBorder="1" applyAlignment="1" applyProtection="1">
      <alignment horizontal="center" vertical="center" textRotation="90" wrapText="1"/>
    </xf>
    <xf numFmtId="0" fontId="62" fillId="4" borderId="23" xfId="0" applyNumberFormat="1" applyFont="1" applyFill="1" applyBorder="1" applyAlignment="1" applyProtection="1">
      <alignment horizontal="center" vertical="center" textRotation="90" wrapText="1"/>
    </xf>
    <xf numFmtId="0" fontId="60" fillId="4" borderId="2" xfId="0" applyNumberFormat="1" applyFont="1" applyFill="1" applyBorder="1" applyAlignment="1" applyProtection="1">
      <alignment horizontal="center" vertical="center" textRotation="90" wrapText="1"/>
    </xf>
    <xf numFmtId="0" fontId="0" fillId="4" borderId="3" xfId="0" applyNumberFormat="1" applyFill="1" applyBorder="1" applyAlignment="1" applyProtection="1">
      <alignment horizontal="center" vertical="center" textRotation="90" wrapText="1"/>
    </xf>
    <xf numFmtId="0" fontId="62" fillId="4" borderId="0" xfId="0" applyNumberFormat="1" applyFont="1" applyFill="1" applyBorder="1" applyAlignment="1" applyProtection="1">
      <alignment horizontal="center" vertical="center" textRotation="90" wrapText="1"/>
    </xf>
    <xf numFmtId="0" fontId="0" fillId="4" borderId="5" xfId="0" applyNumberFormat="1" applyFill="1" applyBorder="1" applyAlignment="1" applyProtection="1">
      <alignment horizontal="center" vertical="center" textRotation="90" wrapText="1"/>
    </xf>
    <xf numFmtId="0" fontId="62" fillId="4" borderId="24" xfId="0" applyNumberFormat="1" applyFont="1" applyFill="1" applyBorder="1" applyAlignment="1" applyProtection="1">
      <alignment horizontal="center" vertical="center" textRotation="90" wrapText="1"/>
    </xf>
    <xf numFmtId="0" fontId="0" fillId="4" borderId="25" xfId="0" applyNumberFormat="1" applyFill="1" applyBorder="1" applyAlignment="1" applyProtection="1">
      <alignment horizontal="center" vertical="center" textRotation="90" wrapText="1"/>
    </xf>
    <xf numFmtId="0" fontId="67" fillId="0" borderId="41" xfId="0" applyNumberFormat="1" applyFont="1" applyFill="1" applyBorder="1" applyAlignment="1" applyProtection="1">
      <alignment horizontal="center" wrapText="1"/>
    </xf>
    <xf numFmtId="0" fontId="31" fillId="0" borderId="40" xfId="0" applyNumberFormat="1" applyFont="1" applyFill="1" applyBorder="1" applyAlignment="1" applyProtection="1">
      <alignment horizontal="center" wrapText="1"/>
    </xf>
    <xf numFmtId="0" fontId="69" fillId="0" borderId="41" xfId="0" applyNumberFormat="1" applyFont="1" applyBorder="1" applyAlignment="1" applyProtection="1">
      <alignment horizontal="center" wrapText="1"/>
    </xf>
    <xf numFmtId="0" fontId="17" fillId="0" borderId="40" xfId="0" applyNumberFormat="1" applyFont="1" applyBorder="1" applyAlignment="1" applyProtection="1">
      <alignment horizontal="center" wrapText="1"/>
    </xf>
    <xf numFmtId="0" fontId="13" fillId="4" borderId="1" xfId="0" applyNumberFormat="1" applyFont="1" applyFill="1" applyBorder="1" applyAlignment="1" applyProtection="1">
      <alignment horizontal="right" vertical="top" indent="1"/>
    </xf>
    <xf numFmtId="0" fontId="13" fillId="4" borderId="42" xfId="0" applyFont="1" applyFill="1" applyBorder="1" applyAlignment="1" applyProtection="1">
      <alignment horizontal="right" vertical="top" indent="1"/>
    </xf>
    <xf numFmtId="0" fontId="0" fillId="0" borderId="43" xfId="0" applyNumberFormat="1" applyFont="1" applyBorder="1" applyAlignment="1" applyProtection="1">
      <alignment horizontal="left" vertical="center" indent="1"/>
    </xf>
    <xf numFmtId="0" fontId="0" fillId="0" borderId="27" xfId="0" applyFont="1" applyBorder="1" applyAlignment="1" applyProtection="1">
      <alignment horizontal="left" vertical="center" indent="1"/>
    </xf>
    <xf numFmtId="0" fontId="0" fillId="0" borderId="28" xfId="0" applyFont="1" applyBorder="1" applyAlignment="1" applyProtection="1">
      <alignment horizontal="left" vertical="center" indent="1"/>
    </xf>
    <xf numFmtId="0" fontId="43" fillId="0" borderId="2" xfId="0" applyFont="1" applyBorder="1" applyAlignment="1" applyProtection="1">
      <alignment horizontal="left" vertical="center" wrapText="1" indent="1"/>
    </xf>
    <xf numFmtId="0" fontId="43" fillId="0" borderId="3" xfId="0" applyFont="1" applyBorder="1" applyAlignment="1" applyProtection="1">
      <alignment horizontal="left" vertical="center" wrapText="1" indent="1"/>
    </xf>
    <xf numFmtId="0" fontId="43" fillId="0" borderId="4" xfId="0" applyFont="1" applyBorder="1" applyAlignment="1" applyProtection="1">
      <alignment horizontal="left" vertical="center" wrapText="1" indent="1"/>
    </xf>
    <xf numFmtId="0" fontId="43" fillId="0" borderId="0" xfId="0" applyFont="1" applyBorder="1" applyAlignment="1" applyProtection="1">
      <alignment horizontal="left" vertical="center" wrapText="1" indent="1"/>
    </xf>
    <xf numFmtId="0" fontId="43" fillId="0" borderId="5" xfId="0" applyFont="1" applyBorder="1" applyAlignment="1" applyProtection="1">
      <alignment horizontal="left" vertical="center" wrapText="1" indent="1"/>
    </xf>
    <xf numFmtId="0" fontId="43" fillId="0" borderId="23" xfId="0" applyFont="1" applyBorder="1" applyAlignment="1" applyProtection="1">
      <alignment horizontal="left" vertical="center" wrapText="1" indent="1"/>
    </xf>
    <xf numFmtId="0" fontId="43" fillId="0" borderId="24" xfId="0" applyFont="1" applyBorder="1" applyAlignment="1" applyProtection="1">
      <alignment horizontal="left" vertical="center" wrapText="1" indent="1"/>
    </xf>
    <xf numFmtId="0" fontId="43" fillId="0" borderId="25" xfId="0" applyFont="1" applyBorder="1" applyAlignment="1" applyProtection="1">
      <alignment horizontal="left" vertical="center" wrapText="1" indent="1"/>
    </xf>
    <xf numFmtId="0" fontId="63" fillId="4" borderId="4" xfId="0" applyNumberFormat="1" applyFont="1" applyFill="1" applyBorder="1" applyAlignment="1" applyProtection="1">
      <alignment horizontal="right" vertical="center" wrapText="1" indent="1"/>
    </xf>
    <xf numFmtId="0" fontId="63" fillId="4" borderId="44" xfId="0" applyFont="1" applyFill="1" applyBorder="1" applyAlignment="1" applyProtection="1">
      <alignment horizontal="right" vertical="center" wrapText="1" indent="1"/>
    </xf>
    <xf numFmtId="0" fontId="63" fillId="4" borderId="23" xfId="0" applyFont="1" applyFill="1" applyBorder="1" applyAlignment="1" applyProtection="1">
      <alignment horizontal="right" vertical="center" wrapText="1" indent="1"/>
    </xf>
    <xf numFmtId="0" fontId="63" fillId="4" borderId="46" xfId="0" applyFont="1" applyFill="1" applyBorder="1" applyAlignment="1" applyProtection="1">
      <alignment horizontal="right" vertical="center" wrapText="1" indent="1"/>
    </xf>
    <xf numFmtId="0" fontId="0" fillId="0" borderId="45" xfId="0" applyNumberFormat="1" applyFont="1" applyBorder="1" applyAlignment="1" applyProtection="1">
      <alignment horizontal="left" vertical="center" indent="1"/>
    </xf>
    <xf numFmtId="0" fontId="0" fillId="0" borderId="30" xfId="0" applyFont="1" applyBorder="1" applyAlignment="1" applyProtection="1">
      <alignment horizontal="left" vertical="center" indent="1"/>
    </xf>
    <xf numFmtId="0" fontId="0" fillId="0" borderId="31" xfId="0" applyFont="1" applyBorder="1" applyAlignment="1" applyProtection="1">
      <alignment horizontal="left" vertical="center" indent="1"/>
    </xf>
    <xf numFmtId="0" fontId="0" fillId="0" borderId="47" xfId="0" applyNumberFormat="1" applyFont="1" applyBorder="1" applyAlignment="1" applyProtection="1">
      <alignment horizontal="left" vertical="center" indent="1"/>
    </xf>
    <xf numFmtId="0" fontId="0" fillId="0" borderId="33" xfId="0" applyFont="1" applyBorder="1" applyAlignment="1" applyProtection="1">
      <alignment horizontal="left" vertical="center" indent="1"/>
    </xf>
    <xf numFmtId="0" fontId="0" fillId="0" borderId="34" xfId="0" applyFont="1" applyBorder="1" applyAlignment="1" applyProtection="1">
      <alignment horizontal="left" vertical="center" indent="1"/>
    </xf>
    <xf numFmtId="0" fontId="0" fillId="0" borderId="1" xfId="0" applyNumberFormat="1" applyBorder="1" applyAlignment="1" applyProtection="1"/>
    <xf numFmtId="0" fontId="0" fillId="0" borderId="2" xfId="0" applyNumberFormat="1" applyBorder="1" applyAlignment="1" applyProtection="1"/>
    <xf numFmtId="0" fontId="0" fillId="0" borderId="4" xfId="0" applyNumberFormat="1" applyBorder="1" applyAlignment="1" applyProtection="1"/>
    <xf numFmtId="0" fontId="0" fillId="0" borderId="0" xfId="0" applyNumberFormat="1" applyBorder="1" applyAlignment="1" applyProtection="1"/>
    <xf numFmtId="0" fontId="0" fillId="0" borderId="23" xfId="0" applyNumberFormat="1" applyBorder="1" applyAlignment="1" applyProtection="1"/>
    <xf numFmtId="0" fontId="0" fillId="0" borderId="24" xfId="0" applyNumberFormat="1" applyBorder="1" applyAlignment="1" applyProtection="1"/>
    <xf numFmtId="0" fontId="28" fillId="4" borderId="2" xfId="0" applyNumberFormat="1" applyFont="1" applyFill="1" applyBorder="1" applyAlignment="1" applyProtection="1">
      <alignment horizontal="center" wrapText="1"/>
    </xf>
    <xf numFmtId="0" fontId="28" fillId="4" borderId="0" xfId="0" applyNumberFormat="1" applyFont="1" applyFill="1" applyBorder="1" applyAlignment="1" applyProtection="1">
      <alignment horizontal="center" wrapText="1"/>
    </xf>
    <xf numFmtId="0" fontId="28" fillId="4" borderId="24" xfId="0" applyNumberFormat="1" applyFont="1" applyFill="1" applyBorder="1" applyAlignment="1" applyProtection="1">
      <alignment horizontal="center" wrapText="1"/>
    </xf>
    <xf numFmtId="0" fontId="0" fillId="4" borderId="0" xfId="0" applyNumberFormat="1" applyFill="1" applyAlignment="1" applyProtection="1">
      <alignment horizontal="center" wrapText="1"/>
    </xf>
    <xf numFmtId="0" fontId="0" fillId="4" borderId="24" xfId="0" applyNumberFormat="1" applyFill="1" applyBorder="1" applyAlignment="1" applyProtection="1">
      <alignment horizontal="center" wrapText="1"/>
    </xf>
    <xf numFmtId="0" fontId="0" fillId="0" borderId="92" xfId="0" applyFill="1" applyBorder="1" applyAlignment="1" applyProtection="1">
      <alignment horizontal="left" vertical="top" indent="1" shrinkToFit="1"/>
    </xf>
    <xf numFmtId="0" fontId="0" fillId="0" borderId="86" xfId="0" applyBorder="1" applyAlignment="1" applyProtection="1">
      <alignment horizontal="left" vertical="top" indent="1" shrinkToFit="1"/>
    </xf>
    <xf numFmtId="0" fontId="0" fillId="8" borderId="92" xfId="0" applyNumberFormat="1" applyFill="1" applyBorder="1" applyAlignment="1" applyProtection="1">
      <alignment horizontal="left" vertical="center" wrapText="1" indent="1"/>
      <protection locked="0"/>
    </xf>
    <xf numFmtId="0" fontId="0" fillId="8" borderId="21" xfId="0" applyNumberFormat="1" applyFill="1" applyBorder="1" applyAlignment="1" applyProtection="1">
      <alignment horizontal="left" vertical="center" wrapText="1" indent="1"/>
      <protection locked="0"/>
    </xf>
    <xf numFmtId="0" fontId="0" fillId="8" borderId="86" xfId="0" applyNumberFormat="1" applyFill="1" applyBorder="1" applyAlignment="1" applyProtection="1">
      <alignment horizontal="left" vertical="center" wrapText="1" indent="1"/>
      <protection locked="0"/>
    </xf>
    <xf numFmtId="0" fontId="0" fillId="0" borderId="92" xfId="0" applyBorder="1" applyAlignment="1" applyProtection="1"/>
    <xf numFmtId="0" fontId="0" fillId="0" borderId="86" xfId="0" applyBorder="1" applyAlignment="1" applyProtection="1"/>
    <xf numFmtId="0" fontId="11" fillId="9" borderId="92" xfId="0" applyFont="1" applyFill="1" applyBorder="1" applyAlignment="1" applyProtection="1">
      <alignment horizontal="left" vertical="center" indent="1"/>
    </xf>
    <xf numFmtId="0" fontId="11" fillId="9" borderId="21" xfId="0" applyFont="1" applyFill="1" applyBorder="1" applyAlignment="1" applyProtection="1">
      <alignment horizontal="left" vertical="center" indent="1"/>
    </xf>
    <xf numFmtId="0" fontId="11" fillId="9" borderId="86" xfId="0" applyFont="1" applyFill="1" applyBorder="1" applyAlignment="1" applyProtection="1">
      <alignment horizontal="left" vertical="center" indent="1"/>
    </xf>
    <xf numFmtId="0" fontId="0" fillId="0" borderId="21" xfId="0" applyFill="1" applyBorder="1" applyAlignment="1" applyProtection="1">
      <alignment horizontal="left" vertical="top" indent="1" shrinkToFit="1"/>
    </xf>
    <xf numFmtId="0" fontId="0" fillId="0" borderId="86" xfId="0" applyFill="1" applyBorder="1" applyAlignment="1" applyProtection="1">
      <alignment horizontal="left" vertical="top" indent="1" shrinkToFit="1"/>
    </xf>
    <xf numFmtId="0" fontId="0" fillId="0" borderId="87" xfId="0" applyBorder="1" applyAlignment="1" applyProtection="1"/>
    <xf numFmtId="0" fontId="0" fillId="0" borderId="108" xfId="0" applyBorder="1" applyAlignment="1" applyProtection="1"/>
    <xf numFmtId="0" fontId="0" fillId="3" borderId="92" xfId="0" applyFill="1" applyBorder="1" applyAlignment="1" applyProtection="1">
      <alignment horizontal="left" vertical="center" wrapText="1" indent="1"/>
    </xf>
    <xf numFmtId="0" fontId="0" fillId="3" borderId="21" xfId="0" applyFill="1" applyBorder="1" applyAlignment="1" applyProtection="1">
      <alignment horizontal="left" vertical="center" wrapText="1" indent="1"/>
    </xf>
    <xf numFmtId="0" fontId="0" fillId="3" borderId="86" xfId="0" applyFill="1" applyBorder="1" applyAlignment="1" applyProtection="1">
      <alignment horizontal="left" vertical="center" wrapText="1" indent="1"/>
    </xf>
    <xf numFmtId="0" fontId="0" fillId="0" borderId="20" xfId="0" applyFill="1" applyBorder="1" applyAlignment="1" applyProtection="1">
      <alignment horizontal="center" wrapText="1"/>
    </xf>
    <xf numFmtId="0" fontId="0" fillId="0" borderId="22" xfId="0" applyBorder="1" applyAlignment="1" applyProtection="1">
      <alignment horizontal="center" wrapText="1"/>
    </xf>
    <xf numFmtId="0" fontId="0" fillId="0" borderId="20" xfId="0" applyNumberFormat="1" applyFill="1" applyBorder="1" applyAlignment="1" applyProtection="1">
      <alignment horizontal="center" wrapText="1"/>
    </xf>
    <xf numFmtId="0" fontId="0" fillId="0" borderId="21" xfId="0" applyNumberFormat="1" applyBorder="1" applyAlignment="1" applyProtection="1">
      <alignment horizontal="center" wrapText="1"/>
    </xf>
    <xf numFmtId="0" fontId="0" fillId="0" borderId="86" xfId="0" applyNumberFormat="1" applyBorder="1" applyAlignment="1" applyProtection="1">
      <alignment horizontal="center" wrapText="1"/>
    </xf>
    <xf numFmtId="165" fontId="0" fillId="8" borderId="20" xfId="0" applyNumberFormat="1" applyFill="1" applyBorder="1" applyAlignment="1" applyProtection="1">
      <alignment horizontal="center" vertical="center"/>
      <protection locked="0"/>
    </xf>
    <xf numFmtId="165" fontId="0" fillId="8" borderId="22" xfId="0" applyNumberFormat="1" applyFill="1" applyBorder="1" applyAlignment="1" applyProtection="1">
      <alignment horizontal="center" vertical="center"/>
      <protection locked="0"/>
    </xf>
    <xf numFmtId="0" fontId="0" fillId="0" borderId="20" xfId="0" applyNumberFormat="1" applyFill="1" applyBorder="1" applyAlignment="1" applyProtection="1">
      <alignment horizontal="center" vertical="center" shrinkToFit="1"/>
    </xf>
    <xf numFmtId="0" fontId="0" fillId="0" borderId="22" xfId="0" applyNumberFormat="1" applyFill="1" applyBorder="1" applyAlignment="1" applyProtection="1">
      <alignment horizontal="center" vertical="center" shrinkToFit="1"/>
    </xf>
    <xf numFmtId="0" fontId="0" fillId="8" borderId="86" xfId="0" applyFill="1" applyBorder="1" applyAlignment="1" applyProtection="1">
      <alignment horizontal="left" vertical="top" wrapText="1"/>
      <protection locked="0"/>
    </xf>
    <xf numFmtId="0" fontId="0" fillId="8" borderId="92" xfId="0" applyFill="1" applyBorder="1" applyAlignment="1" applyProtection="1">
      <alignment horizontal="left" vertical="top" indent="1" shrinkToFit="1"/>
      <protection locked="0"/>
    </xf>
    <xf numFmtId="0" fontId="0" fillId="8" borderId="21" xfId="0" applyFill="1" applyBorder="1" applyAlignment="1" applyProtection="1">
      <alignment horizontal="left" vertical="top" indent="1" shrinkToFit="1"/>
      <protection locked="0"/>
    </xf>
    <xf numFmtId="0" fontId="0" fillId="8" borderId="22" xfId="0" applyFill="1" applyBorder="1" applyAlignment="1" applyProtection="1">
      <alignment horizontal="left" vertical="top" indent="1" shrinkToFit="1"/>
      <protection locked="0"/>
    </xf>
    <xf numFmtId="0" fontId="0" fillId="0" borderId="92" xfId="0" applyFill="1" applyBorder="1" applyAlignment="1" applyProtection="1">
      <alignment horizontal="right" vertical="center"/>
    </xf>
    <xf numFmtId="0" fontId="0" fillId="0" borderId="21" xfId="0" applyFill="1" applyBorder="1" applyAlignment="1" applyProtection="1">
      <alignment horizontal="right" vertical="center"/>
    </xf>
    <xf numFmtId="0" fontId="0" fillId="0" borderId="22" xfId="0" applyFill="1" applyBorder="1" applyAlignment="1" applyProtection="1">
      <alignment horizontal="right" vertical="center"/>
    </xf>
    <xf numFmtId="0" fontId="10" fillId="0" borderId="20" xfId="0" applyNumberFormat="1" applyFont="1" applyFill="1" applyBorder="1" applyAlignment="1" applyProtection="1">
      <alignment horizontal="left" vertical="center"/>
    </xf>
    <xf numFmtId="0" fontId="13" fillId="0" borderId="21" xfId="0" applyNumberFormat="1" applyFont="1" applyBorder="1" applyAlignment="1" applyProtection="1">
      <alignment horizontal="left"/>
    </xf>
    <xf numFmtId="0" fontId="13" fillId="0" borderId="86" xfId="0" applyNumberFormat="1" applyFont="1" applyBorder="1" applyAlignment="1" applyProtection="1">
      <alignment horizontal="left"/>
    </xf>
    <xf numFmtId="49" fontId="0" fillId="8" borderId="20" xfId="0" applyNumberFormat="1" applyFill="1" applyBorder="1" applyAlignment="1" applyProtection="1">
      <alignment horizontal="left" vertical="top" indent="1" shrinkToFit="1"/>
      <protection locked="0"/>
    </xf>
    <xf numFmtId="49" fontId="0" fillId="0" borderId="21" xfId="0" applyNumberFormat="1" applyBorder="1" applyAlignment="1" applyProtection="1">
      <alignment horizontal="left" shrinkToFit="1"/>
      <protection locked="0"/>
    </xf>
    <xf numFmtId="49" fontId="0" fillId="0" borderId="86" xfId="0" applyNumberFormat="1" applyBorder="1" applyAlignment="1" applyProtection="1">
      <alignment horizontal="left" shrinkToFit="1"/>
      <protection locked="0"/>
    </xf>
    <xf numFmtId="0" fontId="14" fillId="9" borderId="21" xfId="0" applyFont="1" applyFill="1" applyBorder="1" applyAlignment="1" applyProtection="1">
      <alignment horizontal="left" vertical="center" indent="1"/>
    </xf>
    <xf numFmtId="0" fontId="14" fillId="9" borderId="86" xfId="0" applyFont="1" applyFill="1" applyBorder="1" applyAlignment="1" applyProtection="1">
      <alignment horizontal="left" vertical="center" indent="1"/>
    </xf>
    <xf numFmtId="0" fontId="0" fillId="0" borderId="92" xfId="0" applyFill="1" applyBorder="1" applyAlignment="1" applyProtection="1">
      <alignment horizontal="center"/>
    </xf>
    <xf numFmtId="0" fontId="0" fillId="0" borderId="21" xfId="0" applyFill="1" applyBorder="1" applyAlignment="1" applyProtection="1">
      <alignment horizontal="center"/>
    </xf>
    <xf numFmtId="0" fontId="0" fillId="0" borderId="22" xfId="0" applyFill="1" applyBorder="1" applyAlignment="1" applyProtection="1">
      <alignment horizontal="center"/>
    </xf>
    <xf numFmtId="0" fontId="0" fillId="8" borderId="20" xfId="0" applyFill="1" applyBorder="1" applyAlignment="1" applyProtection="1">
      <alignment horizontal="left" vertical="top" shrinkToFit="1"/>
      <protection locked="0"/>
    </xf>
    <xf numFmtId="0" fontId="0" fillId="8" borderId="21" xfId="0" applyFill="1" applyBorder="1" applyAlignment="1" applyProtection="1">
      <alignment horizontal="left" vertical="top" shrinkToFit="1"/>
      <protection locked="0"/>
    </xf>
    <xf numFmtId="0" fontId="0" fillId="8" borderId="22" xfId="0" applyFill="1" applyBorder="1" applyAlignment="1" applyProtection="1">
      <alignment horizontal="left" vertical="top" shrinkToFit="1"/>
      <protection locked="0"/>
    </xf>
    <xf numFmtId="0" fontId="0" fillId="8" borderId="86" xfId="0" applyFill="1" applyBorder="1" applyAlignment="1" applyProtection="1">
      <alignment horizontal="left" vertical="top" shrinkToFit="1"/>
      <protection locked="0"/>
    </xf>
    <xf numFmtId="0" fontId="10" fillId="0" borderId="21" xfId="0" applyNumberFormat="1" applyFont="1" applyFill="1" applyBorder="1" applyAlignment="1" applyProtection="1">
      <alignment horizontal="left" vertical="center"/>
    </xf>
    <xf numFmtId="0" fontId="10" fillId="0" borderId="86"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center"/>
    </xf>
    <xf numFmtId="49" fontId="0" fillId="0" borderId="2" xfId="0" applyNumberFormat="1" applyFill="1" applyBorder="1" applyAlignment="1" applyProtection="1">
      <alignment horizontal="center"/>
    </xf>
    <xf numFmtId="49" fontId="0" fillId="0" borderId="68" xfId="0" applyNumberFormat="1" applyFill="1" applyBorder="1" applyAlignment="1" applyProtection="1">
      <alignment horizontal="center"/>
    </xf>
    <xf numFmtId="0" fontId="11" fillId="9" borderId="101" xfId="0" applyFont="1" applyFill="1" applyBorder="1" applyAlignment="1" applyProtection="1">
      <alignment horizontal="left" vertical="center" indent="1"/>
    </xf>
    <xf numFmtId="0" fontId="11" fillId="9" borderId="2" xfId="0" applyFont="1" applyFill="1" applyBorder="1" applyAlignment="1" applyProtection="1">
      <alignment horizontal="left" vertical="center" indent="1"/>
    </xf>
    <xf numFmtId="0" fontId="11" fillId="9" borderId="68" xfId="0" applyFont="1" applyFill="1" applyBorder="1" applyAlignment="1" applyProtection="1">
      <alignment horizontal="left" vertical="center" indent="1"/>
    </xf>
    <xf numFmtId="0" fontId="90" fillId="3" borderId="85" xfId="0" applyFont="1" applyFill="1" applyBorder="1" applyAlignment="1" applyProtection="1">
      <alignment horizontal="left" vertical="center" wrapText="1" indent="1"/>
    </xf>
    <xf numFmtId="0" fontId="0" fillId="3" borderId="0" xfId="0" applyFill="1" applyBorder="1" applyAlignment="1" applyProtection="1">
      <alignment horizontal="left" vertical="center" wrapText="1" indent="1"/>
    </xf>
    <xf numFmtId="0" fontId="0" fillId="3" borderId="71" xfId="0" applyFill="1" applyBorder="1" applyAlignment="1" applyProtection="1">
      <alignment horizontal="left" vertical="center" wrapText="1" indent="1"/>
    </xf>
    <xf numFmtId="0" fontId="0" fillId="0" borderId="79" xfId="0" applyBorder="1" applyAlignment="1" applyProtection="1">
      <alignment horizontal="center" wrapText="1"/>
    </xf>
    <xf numFmtId="0" fontId="0" fillId="0" borderId="87" xfId="0" applyBorder="1" applyAlignment="1" applyProtection="1">
      <alignment horizontal="center" wrapText="1"/>
    </xf>
    <xf numFmtId="0" fontId="0" fillId="0" borderId="97" xfId="0" applyFill="1" applyBorder="1" applyAlignment="1" applyProtection="1">
      <alignment horizontal="center" wrapText="1"/>
    </xf>
    <xf numFmtId="0" fontId="92" fillId="0" borderId="97" xfId="0" applyFont="1" applyFill="1" applyBorder="1" applyAlignment="1" applyProtection="1">
      <alignment horizontal="center" wrapText="1"/>
    </xf>
    <xf numFmtId="0" fontId="92" fillId="0" borderId="38" xfId="0" applyFont="1" applyBorder="1" applyAlignment="1" applyProtection="1">
      <alignment horizontal="center" wrapText="1"/>
    </xf>
    <xf numFmtId="0" fontId="0" fillId="0" borderId="8" xfId="0" applyFont="1" applyFill="1" applyBorder="1" applyAlignment="1" applyProtection="1">
      <alignment horizontal="center" wrapText="1"/>
    </xf>
    <xf numFmtId="0" fontId="0" fillId="0" borderId="9" xfId="0" applyFont="1" applyBorder="1" applyAlignment="1" applyProtection="1">
      <alignment horizontal="center" wrapText="1"/>
    </xf>
    <xf numFmtId="0" fontId="0" fillId="0" borderId="23" xfId="0" applyFont="1" applyBorder="1" applyAlignment="1" applyProtection="1">
      <alignment horizontal="center" wrapText="1"/>
    </xf>
    <xf numFmtId="0" fontId="0" fillId="0" borderId="24" xfId="0" applyFont="1" applyBorder="1" applyAlignment="1" applyProtection="1">
      <alignment horizontal="center" wrapText="1"/>
    </xf>
    <xf numFmtId="0" fontId="0" fillId="0" borderId="8" xfId="0" applyFill="1" applyBorder="1" applyAlignment="1" applyProtection="1">
      <alignment horizontal="center"/>
    </xf>
    <xf numFmtId="0" fontId="0" fillId="0" borderId="9" xfId="0" applyFill="1" applyBorder="1" applyAlignment="1" applyProtection="1">
      <alignment horizontal="center"/>
    </xf>
    <xf numFmtId="0" fontId="0" fillId="0" borderId="107" xfId="0" applyFill="1" applyBorder="1" applyAlignment="1" applyProtection="1">
      <alignment horizontal="center"/>
    </xf>
    <xf numFmtId="0" fontId="0" fillId="0" borderId="23" xfId="0" applyFill="1" applyBorder="1" applyAlignment="1" applyProtection="1">
      <alignment horizontal="center"/>
    </xf>
    <xf numFmtId="0" fontId="0" fillId="0" borderId="24" xfId="0" applyFill="1" applyBorder="1" applyAlignment="1" applyProtection="1">
      <alignment horizontal="center"/>
    </xf>
    <xf numFmtId="0" fontId="0" fillId="0" borderId="108" xfId="0" applyFill="1" applyBorder="1" applyAlignment="1" applyProtection="1">
      <alignment horizontal="center"/>
    </xf>
    <xf numFmtId="0" fontId="0" fillId="8" borderId="1" xfId="0" applyFill="1" applyBorder="1" applyAlignment="1" applyProtection="1">
      <alignment horizontal="left" vertical="center" indent="1" shrinkToFit="1"/>
      <protection locked="0"/>
    </xf>
    <xf numFmtId="0" fontId="0" fillId="8" borderId="2" xfId="0" applyFill="1" applyBorder="1" applyAlignment="1" applyProtection="1">
      <alignment horizontal="left" vertical="center" indent="1" shrinkToFit="1"/>
      <protection locked="0"/>
    </xf>
    <xf numFmtId="0" fontId="0" fillId="0" borderId="2" xfId="0" applyBorder="1" applyAlignment="1" applyProtection="1">
      <alignment horizontal="left" vertical="center" indent="1" shrinkToFit="1"/>
      <protection locked="0"/>
    </xf>
    <xf numFmtId="0" fontId="0" fillId="0" borderId="68" xfId="0" applyBorder="1" applyAlignment="1" applyProtection="1">
      <alignment horizontal="left" vertical="center" indent="1" shrinkToFit="1"/>
      <protection locked="0"/>
    </xf>
    <xf numFmtId="0" fontId="0" fillId="8" borderId="38" xfId="0" applyFill="1" applyBorder="1" applyAlignment="1" applyProtection="1">
      <alignment horizontal="left" vertical="center" indent="1" shrinkToFit="1"/>
      <protection locked="0"/>
    </xf>
    <xf numFmtId="0" fontId="0" fillId="0" borderId="94" xfId="0" applyBorder="1" applyAlignment="1" applyProtection="1">
      <alignment horizontal="left" vertical="center" indent="1" shrinkToFit="1"/>
      <protection locked="0"/>
    </xf>
    <xf numFmtId="0" fontId="10" fillId="0" borderId="20" xfId="0" applyFont="1" applyFill="1" applyBorder="1" applyAlignment="1" applyProtection="1">
      <alignment horizontal="left" vertical="center" shrinkToFit="1"/>
    </xf>
    <xf numFmtId="0" fontId="10" fillId="0" borderId="21" xfId="0" applyFont="1" applyBorder="1" applyAlignment="1" applyProtection="1">
      <alignment horizontal="left" vertical="center" shrinkToFit="1"/>
    </xf>
    <xf numFmtId="0" fontId="0" fillId="0" borderId="21" xfId="0" applyBorder="1" applyAlignment="1" applyProtection="1">
      <alignment horizontal="left" vertical="center" shrinkToFit="1"/>
    </xf>
    <xf numFmtId="0" fontId="0" fillId="0" borderId="86" xfId="0" applyBorder="1" applyAlignment="1" applyProtection="1">
      <alignment horizontal="left" vertical="center" shrinkToFit="1"/>
    </xf>
    <xf numFmtId="0" fontId="10" fillId="0" borderId="20" xfId="0" applyFont="1" applyFill="1" applyBorder="1" applyAlignment="1" applyProtection="1">
      <alignment vertical="center"/>
    </xf>
    <xf numFmtId="0" fontId="10" fillId="0" borderId="21" xfId="0" applyFont="1" applyFill="1" applyBorder="1" applyAlignment="1" applyProtection="1">
      <alignment vertical="center"/>
    </xf>
    <xf numFmtId="0" fontId="0" fillId="0" borderId="86" xfId="0" applyFill="1" applyBorder="1" applyAlignment="1" applyProtection="1">
      <alignment vertical="center"/>
    </xf>
    <xf numFmtId="0" fontId="0" fillId="0" borderId="101" xfId="0" applyBorder="1" applyAlignment="1" applyProtection="1"/>
    <xf numFmtId="0" fontId="0" fillId="0" borderId="2" xfId="0" applyBorder="1" applyAlignment="1" applyProtection="1"/>
    <xf numFmtId="0" fontId="0" fillId="0" borderId="68" xfId="0" applyBorder="1" applyAlignment="1" applyProtection="1"/>
    <xf numFmtId="0" fontId="11" fillId="9" borderId="85" xfId="0" applyFont="1" applyFill="1" applyBorder="1" applyAlignment="1" applyProtection="1">
      <alignment horizontal="left" vertical="center" wrapText="1" indent="1"/>
    </xf>
    <xf numFmtId="0" fontId="14" fillId="9" borderId="0" xfId="0" applyFont="1" applyFill="1" applyBorder="1" applyAlignment="1" applyProtection="1">
      <alignment horizontal="left" vertical="center" wrapText="1" indent="1"/>
    </xf>
    <xf numFmtId="0" fontId="90" fillId="3" borderId="92" xfId="0" applyFont="1" applyFill="1" applyBorder="1" applyAlignment="1" applyProtection="1">
      <alignment horizontal="left" vertical="center" wrapText="1" indent="1"/>
    </xf>
    <xf numFmtId="0" fontId="90" fillId="3" borderId="21" xfId="0" applyFont="1" applyFill="1" applyBorder="1" applyAlignment="1" applyProtection="1">
      <alignment horizontal="left" vertical="center" wrapText="1" indent="1"/>
    </xf>
    <xf numFmtId="0" fontId="0" fillId="0" borderId="21" xfId="0" applyBorder="1" applyAlignment="1" applyProtection="1">
      <alignment horizontal="left" vertical="center" wrapText="1" indent="1"/>
    </xf>
    <xf numFmtId="0" fontId="0" fillId="0" borderId="86" xfId="0" applyBorder="1" applyAlignment="1" applyProtection="1">
      <alignment horizontal="left" vertical="center" wrapText="1" indent="1"/>
    </xf>
    <xf numFmtId="0" fontId="0" fillId="0" borderId="4"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0" xfId="0" applyFont="1" applyBorder="1" applyAlignment="1" applyProtection="1">
      <alignment horizontal="center" vertical="center" wrapText="1"/>
    </xf>
    <xf numFmtId="0" fontId="0" fillId="0" borderId="71" xfId="0" applyFont="1" applyBorder="1" applyAlignment="1" applyProtection="1">
      <alignment horizontal="center" vertical="center" wrapText="1"/>
    </xf>
    <xf numFmtId="0" fontId="0" fillId="8" borderId="38" xfId="0" applyFill="1" applyBorder="1" applyAlignment="1" applyProtection="1">
      <alignment horizontal="left" vertical="top" wrapText="1"/>
      <protection locked="0"/>
    </xf>
    <xf numFmtId="2" fontId="47" fillId="8" borderId="38" xfId="0" applyNumberFormat="1" applyFont="1" applyFill="1" applyBorder="1" applyAlignment="1" applyProtection="1">
      <alignment horizontal="center"/>
      <protection locked="0"/>
    </xf>
    <xf numFmtId="2" fontId="0" fillId="8" borderId="38" xfId="0" applyNumberFormat="1" applyFill="1" applyBorder="1" applyAlignment="1" applyProtection="1">
      <alignment horizontal="center"/>
      <protection locked="0"/>
    </xf>
    <xf numFmtId="0" fontId="0" fillId="8" borderId="20" xfId="0" applyNumberFormat="1"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86" xfId="0" applyFill="1" applyBorder="1" applyAlignment="1" applyProtection="1">
      <alignment vertical="top" wrapText="1"/>
      <protection locked="0"/>
    </xf>
    <xf numFmtId="0" fontId="0" fillId="3" borderId="92" xfId="0" applyNumberFormat="1" applyFont="1" applyFill="1" applyBorder="1" applyAlignment="1" applyProtection="1">
      <alignment horizontal="left" vertical="center" wrapText="1" indent="1"/>
    </xf>
    <xf numFmtId="0" fontId="0" fillId="3" borderId="21" xfId="0" applyNumberFormat="1" applyFont="1" applyFill="1" applyBorder="1" applyAlignment="1" applyProtection="1">
      <alignment horizontal="left" vertical="center" wrapText="1" indent="1"/>
    </xf>
    <xf numFmtId="0" fontId="0" fillId="3" borderId="21" xfId="0" applyNumberFormat="1" applyFill="1" applyBorder="1" applyAlignment="1" applyProtection="1">
      <alignment horizontal="left" vertical="center" wrapText="1" indent="1"/>
    </xf>
    <xf numFmtId="0" fontId="0" fillId="3" borderId="86" xfId="0" applyNumberFormat="1" applyFill="1" applyBorder="1" applyAlignment="1" applyProtection="1">
      <alignment horizontal="left" vertical="center" wrapText="1" indent="1"/>
    </xf>
    <xf numFmtId="0" fontId="0" fillId="0" borderId="38" xfId="0" applyFont="1" applyFill="1" applyBorder="1" applyAlignment="1" applyProtection="1">
      <alignment horizontal="center" wrapText="1"/>
    </xf>
    <xf numFmtId="0" fontId="47" fillId="0" borderId="20" xfId="0" applyNumberFormat="1" applyFont="1" applyFill="1" applyBorder="1" applyAlignment="1" applyProtection="1">
      <alignment horizontal="center" wrapText="1"/>
    </xf>
    <xf numFmtId="0" fontId="0" fillId="0" borderId="22" xfId="0" applyNumberFormat="1" applyBorder="1" applyAlignment="1" applyProtection="1">
      <alignment horizontal="center" wrapText="1"/>
    </xf>
    <xf numFmtId="0" fontId="0" fillId="0" borderId="21" xfId="0" applyFill="1" applyBorder="1" applyAlignment="1" applyProtection="1">
      <alignment horizontal="center" wrapText="1"/>
    </xf>
    <xf numFmtId="0" fontId="0" fillId="0" borderId="86" xfId="0" applyFill="1" applyBorder="1" applyAlignment="1" applyProtection="1">
      <alignment horizontal="center" wrapText="1"/>
    </xf>
    <xf numFmtId="0" fontId="0" fillId="8" borderId="90" xfId="0" applyFill="1" applyBorder="1" applyAlignment="1" applyProtection="1">
      <alignment horizontal="left" vertical="top" shrinkToFit="1"/>
      <protection locked="0"/>
    </xf>
    <xf numFmtId="0" fontId="0" fillId="8" borderId="69" xfId="0" applyFill="1" applyBorder="1" applyAlignment="1" applyProtection="1">
      <alignment horizontal="left" vertical="top" shrinkToFit="1"/>
      <protection locked="0"/>
    </xf>
    <xf numFmtId="0" fontId="0" fillId="8" borderId="89" xfId="0" applyFill="1" applyBorder="1" applyAlignment="1" applyProtection="1">
      <alignment horizontal="left" vertical="top" shrinkToFit="1"/>
      <protection locked="0"/>
    </xf>
    <xf numFmtId="2" fontId="0" fillId="8" borderId="90" xfId="0" applyNumberFormat="1" applyFill="1" applyBorder="1" applyAlignment="1" applyProtection="1">
      <alignment horizontal="center"/>
      <protection locked="0"/>
    </xf>
    <xf numFmtId="2" fontId="0" fillId="8" borderId="69" xfId="0" applyNumberFormat="1" applyFill="1" applyBorder="1" applyAlignment="1" applyProtection="1">
      <alignment horizontal="center"/>
      <protection locked="0"/>
    </xf>
    <xf numFmtId="0" fontId="28" fillId="8" borderId="90" xfId="0" applyNumberFormat="1" applyFont="1" applyFill="1" applyBorder="1" applyAlignment="1" applyProtection="1">
      <alignment horizontal="left" vertical="top" wrapText="1"/>
      <protection locked="0"/>
    </xf>
    <xf numFmtId="0" fontId="28" fillId="8" borderId="69" xfId="0" applyNumberFormat="1" applyFont="1" applyFill="1" applyBorder="1" applyAlignment="1" applyProtection="1">
      <alignment horizontal="left" vertical="top" wrapText="1"/>
      <protection locked="0"/>
    </xf>
    <xf numFmtId="0" fontId="28" fillId="8" borderId="91" xfId="0" applyNumberFormat="1" applyFont="1" applyFill="1" applyBorder="1" applyAlignment="1" applyProtection="1">
      <alignment horizontal="left" vertical="top" wrapText="1"/>
      <protection locked="0"/>
    </xf>
    <xf numFmtId="0" fontId="10" fillId="0" borderId="82" xfId="0" applyFont="1" applyFill="1" applyBorder="1" applyAlignment="1" applyProtection="1">
      <alignment horizontal="left" vertical="center" shrinkToFit="1"/>
    </xf>
    <xf numFmtId="0" fontId="10" fillId="0" borderId="83" xfId="0" applyFont="1" applyBorder="1" applyAlignment="1" applyProtection="1">
      <alignment horizontal="left" vertical="center" shrinkToFit="1"/>
    </xf>
    <xf numFmtId="2" fontId="0" fillId="8" borderId="20" xfId="0" applyNumberFormat="1" applyFill="1" applyBorder="1" applyAlignment="1" applyProtection="1">
      <alignment horizontal="center"/>
      <protection locked="0"/>
    </xf>
    <xf numFmtId="2" fontId="0" fillId="8" borderId="21" xfId="0" applyNumberFormat="1" applyFill="1" applyBorder="1" applyAlignment="1" applyProtection="1">
      <alignment horizontal="center"/>
      <protection locked="0"/>
    </xf>
    <xf numFmtId="0" fontId="28" fillId="8" borderId="20" xfId="0" applyNumberFormat="1" applyFont="1" applyFill="1" applyBorder="1" applyAlignment="1" applyProtection="1">
      <alignment horizontal="left" vertical="top" wrapText="1"/>
      <protection locked="0"/>
    </xf>
    <xf numFmtId="0" fontId="28" fillId="8" borderId="21" xfId="0" applyNumberFormat="1" applyFont="1" applyFill="1" applyBorder="1" applyAlignment="1" applyProtection="1">
      <alignment horizontal="left" vertical="top" wrapText="1"/>
      <protection locked="0"/>
    </xf>
    <xf numFmtId="0" fontId="28" fillId="8" borderId="86" xfId="0" applyNumberFormat="1" applyFont="1" applyFill="1" applyBorder="1" applyAlignment="1" applyProtection="1">
      <alignment horizontal="left" vertical="top" wrapText="1"/>
      <protection locked="0"/>
    </xf>
    <xf numFmtId="0" fontId="0" fillId="0" borderId="21" xfId="0" applyNumberFormat="1" applyFill="1" applyBorder="1" applyAlignment="1" applyProtection="1">
      <alignment horizontal="center" wrapText="1"/>
    </xf>
    <xf numFmtId="0" fontId="0" fillId="0" borderId="86" xfId="0" applyNumberFormat="1" applyFill="1" applyBorder="1" applyAlignment="1" applyProtection="1">
      <alignment horizontal="center" wrapText="1"/>
    </xf>
    <xf numFmtId="0" fontId="10" fillId="0" borderId="20" xfId="0" applyNumberFormat="1" applyFont="1" applyFill="1" applyBorder="1" applyAlignment="1" applyProtection="1">
      <alignment vertical="center"/>
    </xf>
    <xf numFmtId="0" fontId="10" fillId="0" borderId="21" xfId="0" applyNumberFormat="1" applyFont="1" applyFill="1" applyBorder="1" applyAlignment="1" applyProtection="1">
      <alignment vertical="center"/>
    </xf>
    <xf numFmtId="0" fontId="13" fillId="0" borderId="21" xfId="0" applyNumberFormat="1" applyFont="1" applyFill="1" applyBorder="1" applyAlignment="1" applyProtection="1">
      <alignment vertical="center"/>
    </xf>
    <xf numFmtId="0" fontId="13" fillId="0" borderId="86" xfId="0" applyNumberFormat="1" applyFont="1" applyFill="1" applyBorder="1" applyAlignment="1" applyProtection="1">
      <alignment vertical="center"/>
    </xf>
    <xf numFmtId="0" fontId="0" fillId="0" borderId="10" xfId="0" applyFont="1" applyBorder="1" applyAlignment="1" applyProtection="1">
      <alignment horizontal="center" wrapText="1"/>
    </xf>
    <xf numFmtId="0" fontId="0" fillId="0" borderId="25" xfId="0" applyFont="1" applyBorder="1" applyAlignment="1" applyProtection="1">
      <alignment horizontal="center" wrapText="1"/>
    </xf>
    <xf numFmtId="0" fontId="0" fillId="0" borderId="98" xfId="0" applyNumberFormat="1" applyFont="1" applyFill="1" applyBorder="1" applyAlignment="1" applyProtection="1">
      <alignment horizontal="center" wrapText="1"/>
    </xf>
    <xf numFmtId="0" fontId="0" fillId="0" borderId="83" xfId="0" applyNumberFormat="1" applyFill="1" applyBorder="1" applyAlignment="1" applyProtection="1">
      <alignment horizontal="center" wrapText="1"/>
    </xf>
    <xf numFmtId="0" fontId="0" fillId="0" borderId="84" xfId="0" applyNumberFormat="1" applyFill="1" applyBorder="1" applyAlignment="1" applyProtection="1">
      <alignment horizontal="center" wrapText="1"/>
    </xf>
    <xf numFmtId="0" fontId="0" fillId="0" borderId="100" xfId="0" applyNumberFormat="1" applyFont="1" applyFill="1" applyBorder="1" applyAlignment="1" applyProtection="1">
      <alignment vertical="top"/>
    </xf>
    <xf numFmtId="0" fontId="0" fillId="0" borderId="21" xfId="0" applyNumberFormat="1" applyFill="1" applyBorder="1" applyAlignment="1" applyProtection="1">
      <alignment vertical="top"/>
    </xf>
    <xf numFmtId="0" fontId="0" fillId="0" borderId="86" xfId="0" applyNumberFormat="1" applyFill="1" applyBorder="1" applyAlignment="1" applyProtection="1">
      <alignment vertical="top"/>
    </xf>
    <xf numFmtId="49" fontId="0" fillId="0" borderId="93" xfId="0" applyNumberFormat="1" applyBorder="1" applyAlignment="1" applyProtection="1">
      <alignment horizontal="left" vertical="center" wrapText="1" indent="1"/>
    </xf>
    <xf numFmtId="49" fontId="0" fillId="0" borderId="39" xfId="0" applyNumberFormat="1" applyBorder="1" applyAlignment="1" applyProtection="1">
      <alignment horizontal="left" vertical="center" wrapText="1" indent="1"/>
    </xf>
    <xf numFmtId="49" fontId="0" fillId="0" borderId="95" xfId="0" applyNumberFormat="1" applyBorder="1" applyAlignment="1" applyProtection="1">
      <alignment horizontal="left" vertical="center" wrapText="1" indent="1"/>
    </xf>
    <xf numFmtId="49" fontId="0" fillId="0" borderId="40" xfId="0" applyNumberFormat="1" applyBorder="1" applyAlignment="1" applyProtection="1">
      <alignment horizontal="left" vertical="center" wrapText="1" indent="1"/>
    </xf>
    <xf numFmtId="49" fontId="0" fillId="8" borderId="1" xfId="0" applyNumberFormat="1" applyFill="1" applyBorder="1" applyAlignment="1" applyProtection="1">
      <alignment horizontal="center" vertical="center" wrapText="1"/>
      <protection locked="0"/>
    </xf>
    <xf numFmtId="49" fontId="0" fillId="8" borderId="40" xfId="0" applyNumberFormat="1" applyFill="1" applyBorder="1" applyAlignment="1" applyProtection="1">
      <alignment horizontal="center" vertical="center" wrapText="1"/>
      <protection locked="0"/>
    </xf>
    <xf numFmtId="0" fontId="0" fillId="0" borderId="38" xfId="0" applyFill="1" applyBorder="1" applyAlignment="1" applyProtection="1">
      <alignment horizontal="left" vertical="center" wrapText="1" indent="1"/>
    </xf>
    <xf numFmtId="0" fontId="0" fillId="0" borderId="38" xfId="0" applyBorder="1" applyAlignment="1" applyProtection="1">
      <alignment horizontal="left" vertical="center" wrapText="1" indent="1"/>
    </xf>
    <xf numFmtId="0" fontId="0" fillId="8" borderId="38" xfId="0" applyNumberFormat="1" applyFill="1" applyBorder="1" applyAlignment="1" applyProtection="1">
      <alignment horizontal="left" vertical="center" indent="1" shrinkToFit="1"/>
      <protection locked="0"/>
    </xf>
    <xf numFmtId="0" fontId="63" fillId="0" borderId="38" xfId="0" applyFont="1" applyBorder="1" applyAlignment="1" applyProtection="1">
      <alignment horizontal="left" vertical="center" wrapText="1" indent="1"/>
    </xf>
    <xf numFmtId="0" fontId="0" fillId="0" borderId="20" xfId="0" applyFill="1" applyBorder="1" applyAlignment="1" applyProtection="1">
      <alignment horizontal="left" vertical="center" wrapText="1" indent="1"/>
    </xf>
    <xf numFmtId="0" fontId="0" fillId="0" borderId="22" xfId="0" applyBorder="1" applyAlignment="1" applyProtection="1">
      <alignment horizontal="left" vertical="center" wrapText="1" indent="1"/>
    </xf>
    <xf numFmtId="0" fontId="0" fillId="8" borderId="20" xfId="0" applyFill="1" applyBorder="1" applyAlignment="1" applyProtection="1">
      <alignment horizontal="left" vertical="center" wrapText="1" indent="1"/>
      <protection locked="0"/>
    </xf>
    <xf numFmtId="0" fontId="0" fillId="8" borderId="21" xfId="0" applyFill="1" applyBorder="1" applyAlignment="1" applyProtection="1">
      <alignment horizontal="left" vertical="center" wrapText="1" indent="1"/>
      <protection locked="0"/>
    </xf>
    <xf numFmtId="0" fontId="0" fillId="8" borderId="86" xfId="0" applyFill="1" applyBorder="1" applyAlignment="1" applyProtection="1">
      <alignment horizontal="left" vertical="center" wrapText="1" indent="1"/>
      <protection locked="0"/>
    </xf>
    <xf numFmtId="0" fontId="0" fillId="0" borderId="128" xfId="0" applyNumberFormat="1" applyFill="1" applyBorder="1" applyAlignment="1" applyProtection="1"/>
    <xf numFmtId="0" fontId="0" fillId="0" borderId="9" xfId="0" applyNumberFormat="1" applyFill="1" applyBorder="1" applyAlignment="1" applyProtection="1"/>
    <xf numFmtId="0" fontId="0" fillId="0" borderId="130" xfId="0" applyNumberFormat="1" applyFill="1" applyBorder="1" applyAlignment="1" applyProtection="1"/>
    <xf numFmtId="0" fontId="0" fillId="0" borderId="0" xfId="0" applyNumberFormat="1" applyFill="1" applyBorder="1" applyAlignment="1" applyProtection="1"/>
    <xf numFmtId="0" fontId="72" fillId="0" borderId="9" xfId="0" applyNumberFormat="1" applyFont="1" applyFill="1" applyBorder="1" applyAlignment="1" applyProtection="1">
      <alignment horizontal="center" wrapText="1"/>
    </xf>
    <xf numFmtId="0" fontId="72" fillId="0" borderId="0" xfId="0" applyNumberFormat="1" applyFont="1" applyFill="1" applyBorder="1" applyAlignment="1" applyProtection="1">
      <alignment horizontal="center" wrapText="1"/>
    </xf>
    <xf numFmtId="0" fontId="28" fillId="0" borderId="9" xfId="0" applyNumberFormat="1" applyFont="1" applyFill="1" applyBorder="1" applyAlignment="1" applyProtection="1">
      <alignment horizontal="center" wrapText="1"/>
    </xf>
    <xf numFmtId="0" fontId="0" fillId="0" borderId="0" xfId="0" applyNumberFormat="1" applyFill="1" applyBorder="1" applyAlignment="1" applyProtection="1">
      <alignment horizontal="center" wrapText="1"/>
    </xf>
    <xf numFmtId="0" fontId="28" fillId="0" borderId="9" xfId="0" applyNumberFormat="1" applyFont="1" applyFill="1" applyBorder="1" applyAlignment="1" applyProtection="1">
      <alignment horizontal="left" shrinkToFit="1"/>
    </xf>
    <xf numFmtId="0" fontId="28" fillId="0" borderId="0" xfId="0" applyNumberFormat="1" applyFont="1" applyFill="1" applyBorder="1" applyAlignment="1" applyProtection="1">
      <alignment horizontal="left" shrinkToFit="1"/>
    </xf>
    <xf numFmtId="0" fontId="37" fillId="0" borderId="9" xfId="0" applyNumberFormat="1" applyFont="1" applyFill="1" applyBorder="1" applyAlignment="1" applyProtection="1">
      <alignment horizontal="center" vertical="center" wrapText="1"/>
    </xf>
    <xf numFmtId="0" fontId="0" fillId="0" borderId="129"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0" fontId="0" fillId="0" borderId="131" xfId="0" applyNumberFormat="1" applyFont="1" applyFill="1" applyBorder="1" applyAlignment="1" applyProtection="1">
      <alignment horizontal="center" vertical="center" wrapText="1"/>
    </xf>
    <xf numFmtId="0" fontId="13" fillId="0" borderId="1" xfId="0" applyNumberFormat="1" applyFont="1" applyBorder="1" applyAlignment="1" applyProtection="1">
      <alignment horizontal="right" vertical="center" indent="1" shrinkToFit="1"/>
    </xf>
    <xf numFmtId="0" fontId="0" fillId="0" borderId="2" xfId="0" applyBorder="1" applyAlignment="1" applyProtection="1">
      <alignment horizontal="right" vertical="center" indent="1" shrinkToFit="1"/>
    </xf>
    <xf numFmtId="0" fontId="9" fillId="8" borderId="20" xfId="1" applyNumberFormat="1" applyFont="1" applyFill="1" applyBorder="1" applyAlignment="1" applyProtection="1">
      <alignment horizontal="left" indent="1"/>
    </xf>
    <xf numFmtId="0" fontId="9" fillId="8" borderId="21" xfId="0" applyNumberFormat="1" applyFont="1" applyFill="1" applyBorder="1" applyAlignment="1" applyProtection="1">
      <alignment horizontal="left" indent="1"/>
    </xf>
    <xf numFmtId="0" fontId="9" fillId="8" borderId="86" xfId="0" applyNumberFormat="1" applyFont="1" applyFill="1" applyBorder="1" applyAlignment="1" applyProtection="1">
      <alignment horizontal="left" indent="1"/>
    </xf>
    <xf numFmtId="0" fontId="48" fillId="0" borderId="88" xfId="0" applyFont="1" applyFill="1" applyBorder="1" applyAlignment="1" applyProtection="1">
      <alignment horizontal="right" vertical="center" indent="1" shrinkToFit="1"/>
    </xf>
    <xf numFmtId="0" fontId="48" fillId="0" borderId="89" xfId="0" applyFont="1" applyBorder="1" applyAlignment="1" applyProtection="1">
      <alignment horizontal="right" vertical="center" indent="1" shrinkToFit="1"/>
    </xf>
    <xf numFmtId="0" fontId="0" fillId="8" borderId="90" xfId="0" applyNumberFormat="1" applyFont="1" applyFill="1" applyBorder="1" applyAlignment="1" applyProtection="1">
      <alignment horizontal="left" vertical="center" indent="1" shrinkToFit="1"/>
    </xf>
    <xf numFmtId="0" fontId="0" fillId="8" borderId="69" xfId="0" applyFill="1" applyBorder="1" applyAlignment="1" applyProtection="1">
      <alignment horizontal="left" vertical="center" indent="1" shrinkToFit="1"/>
    </xf>
    <xf numFmtId="0" fontId="0" fillId="8" borderId="89" xfId="0" applyFill="1" applyBorder="1" applyAlignment="1" applyProtection="1">
      <alignment horizontal="left" vertical="center" indent="1" shrinkToFit="1"/>
    </xf>
    <xf numFmtId="0" fontId="13" fillId="0" borderId="90" xfId="0" applyNumberFormat="1" applyFont="1" applyBorder="1" applyAlignment="1" applyProtection="1">
      <alignment horizontal="right" vertical="center" indent="1" shrinkToFit="1"/>
    </xf>
    <xf numFmtId="0" fontId="0" fillId="0" borderId="69" xfId="0" applyBorder="1" applyAlignment="1" applyProtection="1">
      <alignment horizontal="right" vertical="center" indent="1" shrinkToFit="1"/>
    </xf>
    <xf numFmtId="49" fontId="0" fillId="8" borderId="90" xfId="0" applyNumberFormat="1" applyFont="1" applyFill="1" applyBorder="1" applyAlignment="1" applyProtection="1">
      <alignment horizontal="left" vertical="center" indent="1" shrinkToFit="1"/>
    </xf>
    <xf numFmtId="49" fontId="0" fillId="8" borderId="69" xfId="0" applyNumberFormat="1" applyFont="1" applyFill="1" applyBorder="1" applyAlignment="1" applyProtection="1">
      <alignment horizontal="left" vertical="center" indent="1" shrinkToFit="1"/>
    </xf>
    <xf numFmtId="49" fontId="0" fillId="8" borderId="91" xfId="0" applyNumberFormat="1" applyFont="1" applyFill="1" applyBorder="1" applyAlignment="1" applyProtection="1">
      <alignment horizontal="left" vertical="center" indent="1" shrinkToFit="1"/>
    </xf>
    <xf numFmtId="0" fontId="11" fillId="9" borderId="132" xfId="0" applyNumberFormat="1" applyFont="1" applyFill="1" applyBorder="1" applyAlignment="1" applyProtection="1">
      <alignment horizontal="center" vertical="center"/>
    </xf>
    <xf numFmtId="0" fontId="11" fillId="9" borderId="78" xfId="0" applyFont="1" applyFill="1" applyBorder="1" applyAlignment="1" applyProtection="1">
      <alignment horizontal="center" vertical="center"/>
    </xf>
    <xf numFmtId="0" fontId="11" fillId="9" borderId="133" xfId="0" applyFont="1" applyFill="1" applyBorder="1" applyAlignment="1" applyProtection="1">
      <alignment horizontal="center" vertical="center"/>
    </xf>
    <xf numFmtId="0" fontId="13" fillId="0" borderId="79" xfId="0" applyNumberFormat="1" applyFont="1" applyFill="1" applyBorder="1" applyAlignment="1" applyProtection="1">
      <alignment horizontal="right" vertical="top" indent="1"/>
    </xf>
    <xf numFmtId="0" fontId="13" fillId="0" borderId="10" xfId="0" applyFont="1" applyFill="1" applyBorder="1" applyAlignment="1" applyProtection="1">
      <alignment horizontal="right" vertical="top" indent="1"/>
    </xf>
    <xf numFmtId="0" fontId="0" fillId="8" borderId="80" xfId="0" applyNumberFormat="1" applyFont="1" applyFill="1" applyBorder="1" applyAlignment="1" applyProtection="1">
      <alignment horizontal="left" vertical="center" indent="1"/>
    </xf>
    <xf numFmtId="0" fontId="0" fillId="8" borderId="80" xfId="0" applyFont="1" applyFill="1" applyBorder="1" applyAlignment="1" applyProtection="1">
      <alignment horizontal="left" vertical="center" indent="1"/>
    </xf>
    <xf numFmtId="0" fontId="0" fillId="8" borderId="81" xfId="0" applyFont="1" applyFill="1" applyBorder="1" applyAlignment="1" applyProtection="1">
      <alignment horizontal="left" vertical="center" indent="1"/>
    </xf>
    <xf numFmtId="0" fontId="13" fillId="0" borderId="8" xfId="0" applyNumberFormat="1" applyFont="1" applyBorder="1" applyAlignment="1" applyProtection="1">
      <alignment horizontal="right" vertical="center" indent="1" shrinkToFit="1"/>
    </xf>
    <xf numFmtId="0" fontId="0" fillId="0" borderId="9" xfId="0" applyBorder="1" applyAlignment="1" applyProtection="1">
      <alignment horizontal="right" vertical="center" indent="1" shrinkToFit="1"/>
    </xf>
    <xf numFmtId="0" fontId="0" fillId="8" borderId="82" xfId="0" applyFont="1" applyFill="1" applyBorder="1" applyAlignment="1" applyProtection="1">
      <alignment horizontal="left" vertical="center" indent="1" shrinkToFit="1"/>
    </xf>
    <xf numFmtId="0" fontId="0" fillId="8" borderId="83" xfId="0" applyFont="1" applyFill="1" applyBorder="1" applyAlignment="1" applyProtection="1">
      <alignment horizontal="left" vertical="center" indent="1" shrinkToFit="1"/>
    </xf>
    <xf numFmtId="0" fontId="0" fillId="8" borderId="84" xfId="0" applyFont="1" applyFill="1" applyBorder="1" applyAlignment="1" applyProtection="1">
      <alignment horizontal="left" vertical="center" indent="1" shrinkToFit="1"/>
    </xf>
    <xf numFmtId="0" fontId="63" fillId="0" borderId="85" xfId="0" applyNumberFormat="1" applyFont="1" applyFill="1" applyBorder="1" applyAlignment="1" applyProtection="1">
      <alignment horizontal="right" vertical="center" wrapText="1" indent="1"/>
    </xf>
    <xf numFmtId="0" fontId="63" fillId="0" borderId="5" xfId="0" applyFont="1" applyFill="1" applyBorder="1" applyAlignment="1" applyProtection="1">
      <alignment horizontal="right" vertical="center" wrapText="1" indent="1"/>
    </xf>
    <xf numFmtId="0" fontId="63" fillId="0" borderId="87" xfId="0" applyFont="1" applyFill="1" applyBorder="1" applyAlignment="1" applyProtection="1">
      <alignment horizontal="right" vertical="center" wrapText="1" indent="1"/>
    </xf>
    <xf numFmtId="0" fontId="63" fillId="0" borderId="25" xfId="0" applyFont="1" applyFill="1" applyBorder="1" applyAlignment="1" applyProtection="1">
      <alignment horizontal="right" vertical="center" wrapText="1" indent="1"/>
    </xf>
    <xf numFmtId="0" fontId="0" fillId="8" borderId="30" xfId="0" applyNumberFormat="1" applyFont="1" applyFill="1" applyBorder="1" applyAlignment="1" applyProtection="1">
      <alignment horizontal="left" vertical="center" indent="1"/>
    </xf>
    <xf numFmtId="0" fontId="0" fillId="8" borderId="30" xfId="0" applyFont="1" applyFill="1" applyBorder="1" applyAlignment="1" applyProtection="1">
      <alignment horizontal="left" vertical="center" indent="1"/>
    </xf>
    <xf numFmtId="0" fontId="0" fillId="8" borderId="31" xfId="0" applyFont="1" applyFill="1" applyBorder="1" applyAlignment="1" applyProtection="1">
      <alignment horizontal="left" vertical="center" indent="1"/>
    </xf>
    <xf numFmtId="0" fontId="0" fillId="8" borderId="20" xfId="0" applyFont="1" applyFill="1" applyBorder="1" applyAlignment="1" applyProtection="1">
      <alignment horizontal="left" vertical="center" indent="1" shrinkToFit="1"/>
    </xf>
    <xf numFmtId="0" fontId="0" fillId="8" borderId="21" xfId="0" applyFont="1" applyFill="1" applyBorder="1" applyAlignment="1" applyProtection="1">
      <alignment horizontal="left" vertical="center" indent="1" shrinkToFit="1"/>
    </xf>
    <xf numFmtId="0" fontId="0" fillId="8" borderId="86" xfId="0" applyFont="1" applyFill="1" applyBorder="1" applyAlignment="1" applyProtection="1">
      <alignment horizontal="left" vertical="center" indent="1" shrinkToFit="1"/>
    </xf>
    <xf numFmtId="0" fontId="0" fillId="8" borderId="33" xfId="0" applyNumberFormat="1" applyFont="1" applyFill="1" applyBorder="1" applyAlignment="1" applyProtection="1">
      <alignment horizontal="left" vertical="center" indent="1"/>
    </xf>
    <xf numFmtId="0" fontId="0" fillId="8" borderId="33" xfId="0" applyFont="1" applyFill="1" applyBorder="1" applyAlignment="1" applyProtection="1">
      <alignment horizontal="left" vertical="center" indent="1"/>
    </xf>
    <xf numFmtId="0" fontId="0" fillId="8" borderId="34" xfId="0" applyFont="1" applyFill="1" applyBorder="1" applyAlignment="1" applyProtection="1">
      <alignment horizontal="left" vertical="center" indent="1"/>
    </xf>
    <xf numFmtId="0" fontId="13" fillId="0" borderId="39" xfId="0" applyFont="1" applyBorder="1" applyAlignment="1" applyProtection="1">
      <alignment horizontal="center" vertical="top"/>
    </xf>
    <xf numFmtId="0" fontId="13" fillId="0" borderId="40" xfId="0" applyFont="1" applyBorder="1" applyAlignment="1" applyProtection="1">
      <alignment horizontal="center" vertical="top"/>
    </xf>
    <xf numFmtId="49" fontId="0" fillId="0" borderId="1" xfId="0" applyNumberFormat="1" applyFont="1" applyBorder="1" applyAlignment="1" applyProtection="1">
      <alignment horizontal="left" vertical="top" wrapText="1"/>
    </xf>
    <xf numFmtId="49" fontId="0" fillId="29" borderId="1" xfId="0" applyNumberFormat="1" applyFont="1" applyFill="1" applyBorder="1" applyAlignment="1" applyProtection="1">
      <alignment horizontal="center" vertical="top"/>
    </xf>
    <xf numFmtId="0" fontId="0" fillId="29" borderId="3" xfId="0" applyFill="1" applyBorder="1" applyAlignment="1" applyProtection="1">
      <alignment horizontal="center" vertical="top"/>
    </xf>
    <xf numFmtId="0" fontId="13" fillId="12" borderId="1" xfId="0" applyNumberFormat="1" applyFont="1" applyFill="1" applyBorder="1" applyAlignment="1" applyProtection="1">
      <alignment horizontal="left" vertical="top" wrapText="1"/>
    </xf>
    <xf numFmtId="0" fontId="13" fillId="12" borderId="2" xfId="0" applyNumberFormat="1" applyFont="1" applyFill="1" applyBorder="1" applyAlignment="1" applyProtection="1">
      <alignment horizontal="left" vertical="top" wrapText="1"/>
    </xf>
    <xf numFmtId="0" fontId="13" fillId="12" borderId="3" xfId="0" applyNumberFormat="1" applyFont="1" applyFill="1" applyBorder="1" applyAlignment="1" applyProtection="1">
      <alignment horizontal="left" vertical="top" wrapText="1"/>
    </xf>
    <xf numFmtId="0" fontId="0" fillId="8" borderId="38" xfId="0" applyNumberFormat="1" applyFont="1" applyFill="1" applyBorder="1" applyAlignment="1" applyProtection="1">
      <alignment horizontal="center" vertical="center" wrapText="1"/>
      <protection locked="0"/>
    </xf>
    <xf numFmtId="0" fontId="13" fillId="0" borderId="32" xfId="0" applyNumberFormat="1" applyFont="1" applyBorder="1" applyAlignment="1" applyProtection="1">
      <alignment horizontal="right" vertical="center" wrapText="1"/>
    </xf>
    <xf numFmtId="0" fontId="0" fillId="0" borderId="33" xfId="0" applyBorder="1" applyAlignment="1" applyProtection="1">
      <alignment horizontal="right" vertical="center" wrapText="1"/>
    </xf>
    <xf numFmtId="0" fontId="0" fillId="0" borderId="34" xfId="0" applyBorder="1" applyAlignment="1" applyProtection="1">
      <alignment horizontal="right" vertical="center" wrapText="1"/>
    </xf>
    <xf numFmtId="0" fontId="0" fillId="8" borderId="38" xfId="0" applyNumberFormat="1" applyFont="1" applyFill="1" applyBorder="1" applyAlignment="1" applyProtection="1">
      <alignment horizontal="center" vertical="top" wrapText="1"/>
      <protection locked="0"/>
    </xf>
    <xf numFmtId="0" fontId="0" fillId="8" borderId="38" xfId="0" applyFont="1" applyFill="1" applyBorder="1" applyAlignment="1" applyProtection="1">
      <alignment horizontal="center" vertical="top" wrapText="1"/>
      <protection locked="0"/>
    </xf>
    <xf numFmtId="0" fontId="0" fillId="12" borderId="38" xfId="0" applyNumberFormat="1" applyFont="1" applyFill="1" applyBorder="1" applyAlignment="1" applyProtection="1">
      <alignment horizontal="left" vertical="top" wrapText="1" indent="1"/>
    </xf>
    <xf numFmtId="0" fontId="0" fillId="12" borderId="38" xfId="0" applyFont="1" applyFill="1" applyBorder="1" applyAlignment="1" applyProtection="1">
      <alignment horizontal="left" vertical="top" wrapText="1" indent="1"/>
    </xf>
    <xf numFmtId="0" fontId="13" fillId="0" borderId="32" xfId="0" applyNumberFormat="1" applyFont="1" applyBorder="1" applyAlignment="1" applyProtection="1">
      <alignment horizontal="right" vertical="center"/>
    </xf>
    <xf numFmtId="0" fontId="0" fillId="0" borderId="33" xfId="0" applyBorder="1" applyAlignment="1" applyProtection="1">
      <alignment horizontal="right" vertical="center"/>
    </xf>
    <xf numFmtId="0" fontId="0" fillId="0" borderId="34" xfId="0" applyBorder="1" applyAlignment="1" applyProtection="1">
      <alignment horizontal="right" vertical="center"/>
    </xf>
    <xf numFmtId="0" fontId="0" fillId="8" borderId="38" xfId="0" applyFill="1" applyBorder="1" applyAlignment="1" applyProtection="1">
      <alignment horizontal="left" vertical="top" indent="1" shrinkToFit="1"/>
      <protection locked="0"/>
    </xf>
    <xf numFmtId="0" fontId="0" fillId="0" borderId="38" xfId="0" applyBorder="1" applyAlignment="1" applyProtection="1">
      <alignment horizontal="left" indent="1"/>
      <protection locked="0"/>
    </xf>
    <xf numFmtId="0" fontId="33" fillId="8" borderId="38" xfId="1" applyFill="1" applyBorder="1" applyAlignment="1" applyProtection="1">
      <alignment horizontal="left" vertical="top" indent="1"/>
      <protection locked="0"/>
    </xf>
    <xf numFmtId="0" fontId="0" fillId="8" borderId="38" xfId="0" applyFill="1" applyBorder="1" applyAlignment="1" applyProtection="1">
      <alignment horizontal="left" vertical="top" indent="1"/>
      <protection locked="0"/>
    </xf>
    <xf numFmtId="0" fontId="0" fillId="0" borderId="38" xfId="0" applyBorder="1" applyAlignment="1" applyProtection="1">
      <alignment horizontal="left" indent="1" shrinkToFit="1"/>
      <protection locked="0"/>
    </xf>
    <xf numFmtId="0" fontId="13" fillId="4" borderId="38" xfId="0" applyFont="1" applyFill="1" applyBorder="1" applyAlignment="1" applyProtection="1">
      <alignment horizontal="left" vertical="top"/>
    </xf>
    <xf numFmtId="0" fontId="0" fillId="4" borderId="38" xfId="0" applyFont="1" applyFill="1" applyBorder="1" applyAlignment="1" applyProtection="1">
      <alignment horizontal="left" vertical="top"/>
    </xf>
    <xf numFmtId="0" fontId="0" fillId="0" borderId="38" xfId="0" applyBorder="1" applyAlignment="1" applyProtection="1">
      <alignment horizontal="left" vertical="top" indent="3"/>
    </xf>
    <xf numFmtId="0" fontId="0" fillId="0" borderId="38" xfId="0" applyBorder="1" applyAlignment="1" applyProtection="1">
      <alignment horizontal="left" vertical="top"/>
    </xf>
    <xf numFmtId="0" fontId="0" fillId="0" borderId="39" xfId="0" applyNumberFormat="1" applyFont="1" applyBorder="1" applyAlignment="1" applyProtection="1">
      <alignment horizontal="left" vertical="top" wrapText="1" indent="1"/>
    </xf>
    <xf numFmtId="0" fontId="0" fillId="0" borderId="39" xfId="0" applyFont="1" applyBorder="1" applyAlignment="1" applyProtection="1">
      <alignment horizontal="left" vertical="top" wrapText="1" indent="1"/>
    </xf>
    <xf numFmtId="0" fontId="0" fillId="29" borderId="38" xfId="0" applyNumberFormat="1" applyFont="1" applyFill="1" applyBorder="1" applyAlignment="1" applyProtection="1">
      <alignment horizontal="center" vertical="top" wrapText="1"/>
    </xf>
    <xf numFmtId="0" fontId="0" fillId="29" borderId="38" xfId="0" applyFont="1" applyFill="1" applyBorder="1" applyAlignment="1" applyProtection="1">
      <alignment horizontal="center" vertical="top" wrapText="1"/>
    </xf>
    <xf numFmtId="0" fontId="13" fillId="0" borderId="39" xfId="0" applyFont="1" applyBorder="1" applyAlignment="1" applyProtection="1">
      <alignment horizontal="left" vertical="top" wrapText="1" indent="1"/>
    </xf>
    <xf numFmtId="0" fontId="13" fillId="0" borderId="32" xfId="0" applyNumberFormat="1" applyFont="1" applyBorder="1" applyAlignment="1" applyProtection="1">
      <alignment horizontal="right" vertical="top" wrapText="1"/>
    </xf>
    <xf numFmtId="0" fontId="0" fillId="0" borderId="33" xfId="0" applyBorder="1" applyAlignment="1" applyProtection="1">
      <alignment horizontal="right" vertical="top" wrapText="1"/>
    </xf>
    <xf numFmtId="0" fontId="0" fillId="0" borderId="34" xfId="0" applyBorder="1" applyAlignment="1" applyProtection="1">
      <alignment horizontal="right" vertical="top" wrapText="1"/>
    </xf>
    <xf numFmtId="0" fontId="13" fillId="0" borderId="38" xfId="0" applyNumberFormat="1" applyFont="1" applyFill="1" applyBorder="1" applyAlignment="1" applyProtection="1">
      <alignment horizontal="left" vertical="top" wrapText="1"/>
    </xf>
    <xf numFmtId="0" fontId="13" fillId="0" borderId="41" xfId="0" applyFont="1" applyBorder="1" applyAlignment="1" applyProtection="1">
      <alignment horizontal="center" vertical="top"/>
    </xf>
    <xf numFmtId="0" fontId="0" fillId="0" borderId="40" xfId="0" applyBorder="1" applyAlignment="1" applyProtection="1">
      <alignment horizontal="center" vertical="top"/>
    </xf>
    <xf numFmtId="0" fontId="0" fillId="8" borderId="38" xfId="0" applyNumberFormat="1" applyFont="1" applyFill="1" applyBorder="1" applyAlignment="1" applyProtection="1">
      <alignment horizontal="center" vertical="center"/>
      <protection locked="0"/>
    </xf>
    <xf numFmtId="0" fontId="0" fillId="8" borderId="38" xfId="0" applyFont="1" applyFill="1" applyBorder="1" applyAlignment="1" applyProtection="1">
      <alignment horizontal="center" vertical="center"/>
      <protection locked="0"/>
    </xf>
    <xf numFmtId="0" fontId="13" fillId="0" borderId="29" xfId="0" applyNumberFormat="1" applyFont="1" applyBorder="1" applyAlignment="1" applyProtection="1">
      <alignment horizontal="right" vertical="center"/>
    </xf>
    <xf numFmtId="0" fontId="0" fillId="0" borderId="30" xfId="0" applyBorder="1" applyAlignment="1" applyProtection="1">
      <alignment horizontal="right" vertical="center"/>
    </xf>
    <xf numFmtId="0" fontId="0" fillId="0" borderId="31" xfId="0" applyBorder="1" applyAlignment="1" applyProtection="1">
      <alignment horizontal="right" vertical="center"/>
    </xf>
    <xf numFmtId="49" fontId="0" fillId="8" borderId="38" xfId="0" applyNumberFormat="1" applyFont="1" applyFill="1" applyBorder="1" applyAlignment="1" applyProtection="1">
      <alignment horizontal="center" vertical="top" shrinkToFit="1"/>
      <protection locked="0"/>
    </xf>
    <xf numFmtId="49" fontId="0" fillId="0" borderId="38" xfId="0" applyNumberFormat="1" applyBorder="1" applyAlignment="1" applyProtection="1">
      <alignment horizontal="center" vertical="top" shrinkToFit="1"/>
      <protection locked="0"/>
    </xf>
    <xf numFmtId="49" fontId="13" fillId="12" borderId="39" xfId="0" applyNumberFormat="1" applyFont="1" applyFill="1" applyBorder="1" applyAlignment="1" applyProtection="1">
      <alignment horizontal="center" vertical="top"/>
    </xf>
    <xf numFmtId="49" fontId="13" fillId="12" borderId="41" xfId="0" applyNumberFormat="1" applyFont="1" applyFill="1" applyBorder="1" applyAlignment="1" applyProtection="1">
      <alignment horizontal="center" vertical="top"/>
    </xf>
    <xf numFmtId="0" fontId="0" fillId="0" borderId="22" xfId="0" applyBorder="1" applyAlignment="1" applyProtection="1">
      <alignment horizontal="center" vertical="center" shrinkToFit="1"/>
      <protection locked="0"/>
    </xf>
    <xf numFmtId="0" fontId="11" fillId="20" borderId="38" xfId="0" applyFont="1" applyFill="1" applyBorder="1" applyAlignment="1" applyProtection="1">
      <alignment vertical="center"/>
    </xf>
    <xf numFmtId="0" fontId="13" fillId="0" borderId="38" xfId="0" applyFont="1" applyBorder="1" applyAlignment="1" applyProtection="1">
      <alignment horizontal="left" vertical="top" wrapText="1"/>
    </xf>
    <xf numFmtId="0" fontId="0" fillId="0" borderId="38" xfId="0" applyBorder="1" applyAlignment="1" applyProtection="1">
      <alignment wrapText="1"/>
    </xf>
    <xf numFmtId="0" fontId="0" fillId="0" borderId="38" xfId="0" applyBorder="1" applyAlignment="1" applyProtection="1">
      <alignment horizontal="left" vertical="top" wrapText="1" indent="3"/>
    </xf>
    <xf numFmtId="0" fontId="0" fillId="0" borderId="38" xfId="0" applyBorder="1" applyAlignment="1" applyProtection="1">
      <alignment horizontal="left" vertical="top" wrapText="1"/>
    </xf>
    <xf numFmtId="0" fontId="35" fillId="9" borderId="1" xfId="0" applyNumberFormat="1" applyFont="1" applyFill="1" applyBorder="1" applyAlignment="1" applyProtection="1">
      <alignment horizontal="center" vertical="center"/>
    </xf>
    <xf numFmtId="0" fontId="13" fillId="4" borderId="1" xfId="0" applyNumberFormat="1" applyFont="1" applyFill="1" applyBorder="1" applyAlignment="1" applyProtection="1">
      <alignment horizontal="left" vertical="top" wrapText="1" indent="1" shrinkToFit="1" readingOrder="1"/>
    </xf>
    <xf numFmtId="0" fontId="0" fillId="4" borderId="2" xfId="0" applyNumberFormat="1" applyFont="1" applyFill="1" applyBorder="1" applyAlignment="1" applyProtection="1">
      <alignment horizontal="left" vertical="top" wrapText="1" indent="1" shrinkToFit="1" readingOrder="1"/>
    </xf>
    <xf numFmtId="0" fontId="0" fillId="4" borderId="42" xfId="0" applyNumberFormat="1" applyFont="1" applyFill="1" applyBorder="1" applyAlignment="1" applyProtection="1">
      <alignment horizontal="left" vertical="top" wrapText="1" indent="1" shrinkToFit="1" readingOrder="1"/>
    </xf>
    <xf numFmtId="0" fontId="0" fillId="4" borderId="4" xfId="0" applyNumberFormat="1" applyFill="1" applyBorder="1" applyAlignment="1" applyProtection="1">
      <alignment wrapText="1"/>
    </xf>
    <xf numFmtId="0" fontId="0" fillId="4" borderId="0" xfId="0" applyNumberFormat="1" applyFill="1" applyBorder="1" applyAlignment="1" applyProtection="1">
      <alignment wrapText="1"/>
    </xf>
    <xf numFmtId="0" fontId="0" fillId="4" borderId="44" xfId="0" applyNumberFormat="1" applyFill="1" applyBorder="1" applyAlignment="1" applyProtection="1">
      <alignment wrapText="1"/>
    </xf>
    <xf numFmtId="0" fontId="13" fillId="0" borderId="29" xfId="0" applyNumberFormat="1" applyFont="1" applyBorder="1" applyAlignment="1" applyProtection="1">
      <alignment horizontal="right" vertical="top" wrapText="1"/>
    </xf>
    <xf numFmtId="0" fontId="0" fillId="0" borderId="30" xfId="0" applyBorder="1" applyAlignment="1" applyProtection="1">
      <alignment horizontal="right" vertical="top" wrapText="1"/>
    </xf>
    <xf numFmtId="0" fontId="0" fillId="0" borderId="31" xfId="0" applyBorder="1" applyAlignment="1" applyProtection="1">
      <alignment horizontal="right" vertical="top" wrapText="1"/>
    </xf>
    <xf numFmtId="0" fontId="11" fillId="20" borderId="4" xfId="0" applyNumberFormat="1" applyFont="1" applyFill="1" applyBorder="1" applyAlignment="1" applyProtection="1">
      <alignment horizontal="left" vertical="center"/>
    </xf>
    <xf numFmtId="0" fontId="14" fillId="20" borderId="0" xfId="0" applyNumberFormat="1" applyFont="1" applyFill="1" applyBorder="1" applyAlignment="1" applyProtection="1">
      <alignment horizontal="left" vertical="center"/>
    </xf>
    <xf numFmtId="0" fontId="0" fillId="8" borderId="145" xfId="0" applyNumberFormat="1" applyFont="1" applyFill="1" applyBorder="1" applyAlignment="1" applyProtection="1">
      <alignment horizontal="left" vertical="center" indent="2" readingOrder="1"/>
    </xf>
    <xf numFmtId="0" fontId="0" fillId="8" borderId="60" xfId="0" applyNumberFormat="1" applyFont="1" applyFill="1" applyBorder="1" applyAlignment="1" applyProtection="1">
      <alignment horizontal="left" vertical="center" indent="2" readingOrder="1"/>
    </xf>
    <xf numFmtId="0" fontId="0" fillId="0" borderId="61" xfId="0" applyBorder="1" applyAlignment="1" applyProtection="1">
      <alignment horizontal="left" indent="2" readingOrder="1"/>
    </xf>
    <xf numFmtId="0" fontId="0" fillId="8" borderId="45" xfId="0" applyNumberFormat="1" applyFont="1" applyFill="1" applyBorder="1" applyAlignment="1" applyProtection="1">
      <alignment horizontal="left" vertical="center" indent="2" readingOrder="1"/>
    </xf>
    <xf numFmtId="0" fontId="0" fillId="8" borderId="30" xfId="0" applyNumberFormat="1" applyFont="1" applyFill="1" applyBorder="1" applyAlignment="1" applyProtection="1">
      <alignment horizontal="left" vertical="center" indent="2" readingOrder="1"/>
    </xf>
    <xf numFmtId="0" fontId="0" fillId="0" borderId="31" xfId="0" applyBorder="1" applyAlignment="1" applyProtection="1">
      <alignment horizontal="left" indent="2"/>
    </xf>
    <xf numFmtId="0" fontId="0" fillId="8" borderId="47" xfId="0" applyNumberFormat="1" applyFont="1" applyFill="1" applyBorder="1" applyAlignment="1" applyProtection="1">
      <alignment horizontal="left" vertical="center" indent="2" readingOrder="1"/>
    </xf>
    <xf numFmtId="0" fontId="0" fillId="8" borderId="33" xfId="0" applyNumberFormat="1" applyFont="1" applyFill="1" applyBorder="1" applyAlignment="1" applyProtection="1">
      <alignment horizontal="left" vertical="center" indent="2" readingOrder="1"/>
    </xf>
    <xf numFmtId="0" fontId="0" fillId="0" borderId="34" xfId="0" applyBorder="1" applyAlignment="1" applyProtection="1">
      <alignment horizontal="left" indent="2"/>
    </xf>
    <xf numFmtId="0" fontId="64" fillId="20" borderId="38" xfId="0" applyFont="1" applyFill="1" applyBorder="1" applyAlignment="1" applyProtection="1">
      <alignment horizontal="center" vertical="center" wrapText="1"/>
    </xf>
    <xf numFmtId="0" fontId="64" fillId="20" borderId="38" xfId="0" applyNumberFormat="1" applyFont="1" applyFill="1" applyBorder="1" applyAlignment="1" applyProtection="1">
      <alignment horizontal="center" vertical="center" wrapText="1"/>
    </xf>
    <xf numFmtId="0" fontId="13" fillId="12" borderId="39" xfId="0" applyNumberFormat="1" applyFont="1" applyFill="1" applyBorder="1" applyAlignment="1" applyProtection="1">
      <alignment horizontal="left" vertical="top" wrapText="1"/>
    </xf>
    <xf numFmtId="0" fontId="0" fillId="12" borderId="39" xfId="0" applyFill="1" applyBorder="1" applyAlignment="1" applyProtection="1">
      <alignment horizontal="left" vertical="top" wrapText="1"/>
    </xf>
    <xf numFmtId="0" fontId="13" fillId="12" borderId="39" xfId="0" applyFont="1" applyFill="1" applyBorder="1" applyAlignment="1" applyProtection="1">
      <alignment horizontal="center" vertical="top"/>
    </xf>
    <xf numFmtId="0" fontId="13" fillId="12" borderId="40" xfId="0" applyFont="1" applyFill="1" applyBorder="1" applyAlignment="1" applyProtection="1">
      <alignment horizontal="center" vertical="top"/>
    </xf>
    <xf numFmtId="0" fontId="0" fillId="8" borderId="20" xfId="0" applyNumberFormat="1" applyFont="1" applyFill="1" applyBorder="1" applyAlignment="1" applyProtection="1">
      <alignment horizontal="center" vertical="top" wrapText="1"/>
      <protection locked="0"/>
    </xf>
    <xf numFmtId="0" fontId="0" fillId="0" borderId="22" xfId="0" applyBorder="1" applyAlignment="1" applyProtection="1">
      <alignment horizontal="center" vertical="top" wrapText="1"/>
      <protection locked="0"/>
    </xf>
    <xf numFmtId="0" fontId="13" fillId="12" borderId="38" xfId="0" applyFont="1" applyFill="1" applyBorder="1" applyAlignment="1" applyProtection="1">
      <alignment horizontal="center" vertical="top"/>
    </xf>
    <xf numFmtId="0" fontId="43" fillId="5" borderId="20"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0" fontId="43" fillId="5" borderId="22" xfId="0" applyNumberFormat="1" applyFont="1" applyFill="1" applyBorder="1" applyAlignment="1" applyProtection="1">
      <alignment horizontal="left" vertical="center" wrapText="1"/>
    </xf>
    <xf numFmtId="0" fontId="13" fillId="12" borderId="21" xfId="0" applyNumberFormat="1" applyFont="1" applyFill="1" applyBorder="1" applyAlignment="1" applyProtection="1">
      <alignment horizontal="left" vertical="top" wrapText="1"/>
    </xf>
    <xf numFmtId="0" fontId="13" fillId="12" borderId="22" xfId="0" applyNumberFormat="1" applyFont="1" applyFill="1" applyBorder="1" applyAlignment="1" applyProtection="1">
      <alignment horizontal="left" vertical="top" wrapText="1"/>
    </xf>
    <xf numFmtId="0" fontId="0" fillId="12" borderId="39" xfId="0" applyNumberFormat="1" applyFont="1" applyFill="1" applyBorder="1" applyAlignment="1" applyProtection="1">
      <alignment horizontal="left" vertical="top" wrapText="1" indent="1"/>
    </xf>
    <xf numFmtId="0" fontId="0" fillId="12" borderId="39" xfId="0" applyFont="1" applyFill="1" applyBorder="1" applyAlignment="1" applyProtection="1">
      <alignment horizontal="left" vertical="top" wrapText="1" indent="1"/>
    </xf>
    <xf numFmtId="0" fontId="0" fillId="10" borderId="38" xfId="0" applyNumberFormat="1" applyFont="1" applyFill="1" applyBorder="1" applyAlignment="1" applyProtection="1">
      <alignment horizontal="left" vertical="top" wrapText="1" indent="1"/>
    </xf>
    <xf numFmtId="0" fontId="0" fillId="10" borderId="38" xfId="0" applyFont="1" applyFill="1" applyBorder="1" applyAlignment="1" applyProtection="1">
      <alignment horizontal="left" vertical="top" wrapText="1" indent="1"/>
    </xf>
    <xf numFmtId="0" fontId="0" fillId="0" borderId="39" xfId="0" applyNumberFormat="1" applyFont="1" applyFill="1" applyBorder="1" applyAlignment="1" applyProtection="1">
      <alignment vertical="center" wrapText="1"/>
    </xf>
    <xf numFmtId="0" fontId="0" fillId="0" borderId="40" xfId="0" applyBorder="1" applyAlignment="1" applyProtection="1">
      <alignment vertical="center" wrapText="1"/>
    </xf>
    <xf numFmtId="0" fontId="0" fillId="0" borderId="38" xfId="0" applyFont="1" applyBorder="1" applyAlignment="1" applyProtection="1">
      <alignment horizontal="left" vertical="top" wrapText="1" indent="1"/>
    </xf>
    <xf numFmtId="0" fontId="0" fillId="8" borderId="39" xfId="0" applyNumberFormat="1" applyFill="1" applyBorder="1" applyAlignment="1" applyProtection="1">
      <alignment horizontal="left" vertical="top" wrapText="1"/>
      <protection locked="0"/>
    </xf>
    <xf numFmtId="0" fontId="0" fillId="8" borderId="40" xfId="0" applyFill="1" applyBorder="1" applyAlignment="1" applyProtection="1">
      <alignment horizontal="left" vertical="top" wrapText="1"/>
      <protection locked="0"/>
    </xf>
    <xf numFmtId="0" fontId="0" fillId="0" borderId="38" xfId="0" applyFont="1" applyFill="1" applyBorder="1" applyAlignment="1" applyProtection="1">
      <alignment horizontal="left" vertical="top" wrapText="1" indent="1"/>
    </xf>
    <xf numFmtId="0" fontId="0" fillId="12" borderId="20" xfId="0" applyNumberFormat="1" applyFont="1" applyFill="1" applyBorder="1" applyAlignment="1" applyProtection="1">
      <alignment horizontal="left" vertical="top" wrapText="1" indent="1"/>
    </xf>
    <xf numFmtId="0" fontId="0" fillId="12" borderId="21" xfId="0" applyFont="1" applyFill="1" applyBorder="1" applyAlignment="1">
      <alignment horizontal="left" vertical="top" wrapText="1" indent="1"/>
    </xf>
    <xf numFmtId="0" fontId="0" fillId="12" borderId="22" xfId="0" applyFont="1" applyFill="1" applyBorder="1" applyAlignment="1">
      <alignment horizontal="left" vertical="top" wrapText="1" indent="1"/>
    </xf>
    <xf numFmtId="0" fontId="0" fillId="8" borderId="20" xfId="0" applyNumberFormat="1" applyFont="1" applyFill="1" applyBorder="1" applyAlignment="1" applyProtection="1">
      <alignment horizontal="center" vertical="center"/>
      <protection locked="0"/>
    </xf>
    <xf numFmtId="0" fontId="0" fillId="8" borderId="22" xfId="0" applyFill="1" applyBorder="1" applyAlignment="1" applyProtection="1">
      <alignment horizontal="center" vertical="center"/>
      <protection locked="0"/>
    </xf>
    <xf numFmtId="0" fontId="11" fillId="26" borderId="23" xfId="0" applyNumberFormat="1" applyFont="1" applyFill="1" applyBorder="1" applyAlignment="1" applyProtection="1">
      <alignment vertical="center"/>
    </xf>
    <xf numFmtId="0" fontId="11" fillId="26" borderId="24" xfId="0" applyNumberFormat="1" applyFont="1" applyFill="1" applyBorder="1" applyAlignment="1" applyProtection="1">
      <alignment vertical="center"/>
    </xf>
    <xf numFmtId="0" fontId="11" fillId="26" borderId="25" xfId="0" applyNumberFormat="1" applyFont="1" applyFill="1" applyBorder="1" applyAlignment="1" applyProtection="1">
      <alignment vertical="center"/>
    </xf>
    <xf numFmtId="0" fontId="0" fillId="0" borderId="20" xfId="0" applyNumberFormat="1" applyFont="1" applyBorder="1" applyAlignment="1" applyProtection="1">
      <alignment vertical="top" wrapText="1"/>
    </xf>
    <xf numFmtId="0" fontId="0" fillId="0" borderId="21" xfId="0" applyNumberFormat="1" applyBorder="1" applyAlignment="1" applyProtection="1">
      <alignment vertical="top" wrapText="1"/>
    </xf>
    <xf numFmtId="0" fontId="0" fillId="0" borderId="22" xfId="0" applyNumberFormat="1" applyBorder="1" applyAlignment="1" applyProtection="1">
      <alignment vertical="top" wrapText="1"/>
    </xf>
    <xf numFmtId="0" fontId="0" fillId="0" borderId="38" xfId="0" applyFont="1" applyBorder="1" applyAlignment="1" applyProtection="1">
      <alignment vertical="top" wrapText="1"/>
    </xf>
    <xf numFmtId="0" fontId="0" fillId="0" borderId="127" xfId="0" applyFont="1" applyBorder="1" applyAlignment="1" applyProtection="1">
      <alignment vertical="top" wrapText="1"/>
    </xf>
    <xf numFmtId="49" fontId="0" fillId="8" borderId="48" xfId="0" applyNumberFormat="1" applyFont="1" applyFill="1" applyBorder="1" applyAlignment="1" applyProtection="1">
      <alignment horizontal="center" vertical="center" wrapText="1"/>
      <protection locked="0"/>
    </xf>
    <xf numFmtId="49" fontId="0" fillId="8" borderId="21" xfId="0" applyNumberFormat="1" applyFill="1" applyBorder="1" applyAlignment="1" applyProtection="1">
      <alignment horizontal="center" vertical="center" wrapText="1"/>
      <protection locked="0"/>
    </xf>
    <xf numFmtId="49" fontId="0" fillId="8" borderId="22" xfId="0" applyNumberFormat="1" applyFill="1" applyBorder="1" applyAlignment="1" applyProtection="1">
      <alignment horizontal="center" vertical="center" wrapText="1"/>
      <protection locked="0"/>
    </xf>
    <xf numFmtId="0" fontId="0" fillId="0" borderId="38" xfId="0" applyNumberFormat="1" applyFont="1" applyBorder="1" applyAlignment="1" applyProtection="1">
      <alignment horizontal="left" vertical="center" wrapText="1"/>
    </xf>
    <xf numFmtId="0" fontId="0" fillId="0" borderId="38" xfId="0" applyBorder="1" applyAlignment="1" applyProtection="1">
      <alignment horizontal="left" vertical="center" wrapText="1"/>
    </xf>
    <xf numFmtId="0" fontId="0" fillId="0" borderId="127" xfId="0" applyBorder="1" applyAlignment="1" applyProtection="1">
      <alignment horizontal="left" vertical="center" wrapText="1"/>
    </xf>
    <xf numFmtId="49" fontId="0" fillId="8" borderId="21" xfId="0" applyNumberFormat="1" applyFont="1" applyFill="1" applyBorder="1" applyAlignment="1" applyProtection="1">
      <alignment horizontal="center" vertical="center" wrapText="1"/>
      <protection locked="0"/>
    </xf>
    <xf numFmtId="49" fontId="0" fillId="8" borderId="22" xfId="0" applyNumberFormat="1" applyFont="1" applyFill="1" applyBorder="1" applyAlignment="1" applyProtection="1">
      <alignment horizontal="center" vertical="center" wrapText="1"/>
      <protection locked="0"/>
    </xf>
    <xf numFmtId="0" fontId="0" fillId="0" borderId="20" xfId="0" applyNumberFormat="1" applyBorder="1" applyAlignment="1" applyProtection="1">
      <alignment horizontal="center" vertical="top"/>
    </xf>
    <xf numFmtId="0" fontId="0" fillId="0" borderId="21" xfId="0" applyNumberFormat="1" applyBorder="1" applyAlignment="1" applyProtection="1"/>
    <xf numFmtId="0" fontId="0" fillId="0" borderId="22" xfId="0" applyNumberFormat="1" applyBorder="1" applyAlignment="1" applyProtection="1"/>
    <xf numFmtId="0" fontId="0" fillId="8" borderId="1" xfId="0" applyNumberFormat="1" applyFont="1" applyFill="1" applyBorder="1" applyAlignment="1" applyProtection="1">
      <alignment horizontal="center" vertical="center" wrapText="1"/>
      <protection locked="0"/>
    </xf>
    <xf numFmtId="0" fontId="0" fillId="8" borderId="2" xfId="0" applyNumberFormat="1" applyFill="1" applyBorder="1" applyAlignment="1" applyProtection="1">
      <alignment horizontal="center" vertical="center" wrapText="1"/>
      <protection locked="0"/>
    </xf>
    <xf numFmtId="0" fontId="0" fillId="8" borderId="3" xfId="0" applyNumberFormat="1" applyFill="1" applyBorder="1" applyAlignment="1" applyProtection="1">
      <alignment horizontal="center" vertical="center" wrapText="1"/>
      <protection locked="0"/>
    </xf>
    <xf numFmtId="0" fontId="0" fillId="8" borderId="4" xfId="0" applyNumberFormat="1" applyFill="1" applyBorder="1" applyAlignment="1" applyProtection="1">
      <alignment horizontal="center" vertical="center" wrapText="1"/>
      <protection locked="0"/>
    </xf>
    <xf numFmtId="0" fontId="0" fillId="8" borderId="0" xfId="0" applyNumberFormat="1" applyFill="1" applyBorder="1" applyAlignment="1" applyProtection="1">
      <alignment horizontal="center" vertical="center" wrapText="1"/>
      <protection locked="0"/>
    </xf>
    <xf numFmtId="0" fontId="0" fillId="8" borderId="5" xfId="0" applyNumberFormat="1" applyFill="1" applyBorder="1" applyAlignment="1" applyProtection="1">
      <alignment horizontal="center" vertical="center" wrapText="1"/>
      <protection locked="0"/>
    </xf>
    <xf numFmtId="0" fontId="0" fillId="8" borderId="2" xfId="0" applyNumberFormat="1" applyFont="1" applyFill="1" applyBorder="1" applyAlignment="1" applyProtection="1">
      <alignment horizontal="center" vertical="center" wrapText="1"/>
      <protection locked="0"/>
    </xf>
    <xf numFmtId="0" fontId="0" fillId="8" borderId="3" xfId="0" applyNumberFormat="1" applyFont="1" applyFill="1" applyBorder="1" applyAlignment="1" applyProtection="1">
      <alignment horizontal="center" vertical="center" wrapText="1"/>
      <protection locked="0"/>
    </xf>
    <xf numFmtId="0" fontId="0" fillId="8" borderId="4" xfId="0" applyNumberFormat="1" applyFont="1" applyFill="1" applyBorder="1" applyAlignment="1" applyProtection="1">
      <alignment horizontal="center" vertical="center" wrapText="1"/>
      <protection locked="0"/>
    </xf>
    <xf numFmtId="0" fontId="0" fillId="8" borderId="0" xfId="0" applyNumberFormat="1" applyFont="1" applyFill="1" applyBorder="1" applyAlignment="1" applyProtection="1">
      <alignment horizontal="center" vertical="center" wrapText="1"/>
      <protection locked="0"/>
    </xf>
    <xf numFmtId="0" fontId="0" fillId="8" borderId="5" xfId="0" applyNumberFormat="1" applyFont="1" applyFill="1" applyBorder="1" applyAlignment="1" applyProtection="1">
      <alignment horizontal="center" vertical="center" wrapText="1"/>
      <protection locked="0"/>
    </xf>
    <xf numFmtId="0" fontId="0" fillId="0" borderId="32" xfId="0" applyNumberFormat="1" applyFont="1" applyBorder="1" applyAlignment="1" applyProtection="1">
      <alignment horizontal="center" vertical="center" wrapText="1"/>
    </xf>
    <xf numFmtId="0" fontId="0" fillId="0" borderId="33" xfId="0" applyNumberFormat="1" applyBorder="1" applyAlignment="1" applyProtection="1">
      <alignment horizontal="center" vertical="center" wrapText="1"/>
    </xf>
    <xf numFmtId="0" fontId="0" fillId="0" borderId="34" xfId="0" applyNumberFormat="1" applyBorder="1" applyAlignment="1" applyProtection="1">
      <alignment horizontal="center" vertical="center" wrapText="1"/>
    </xf>
    <xf numFmtId="0" fontId="0" fillId="0" borderId="32" xfId="0" applyNumberFormat="1" applyFont="1" applyBorder="1" applyAlignment="1" applyProtection="1">
      <alignment horizontal="center" vertical="top" wrapText="1"/>
    </xf>
    <xf numFmtId="0" fontId="0" fillId="0" borderId="33" xfId="0" applyNumberFormat="1" applyBorder="1" applyAlignment="1" applyProtection="1">
      <alignment horizontal="center" vertical="top" wrapText="1"/>
    </xf>
    <xf numFmtId="0" fontId="0" fillId="0" borderId="34" xfId="0" applyNumberFormat="1" applyBorder="1" applyAlignment="1" applyProtection="1">
      <alignment horizontal="center" vertical="top" wrapText="1"/>
    </xf>
    <xf numFmtId="0" fontId="0" fillId="8" borderId="22" xfId="0" applyNumberFormat="1" applyFill="1" applyBorder="1" applyAlignment="1" applyProtection="1">
      <alignment horizontal="center" vertical="top" wrapText="1"/>
      <protection locked="0"/>
    </xf>
    <xf numFmtId="0" fontId="0" fillId="8" borderId="21" xfId="0" applyNumberFormat="1" applyFill="1" applyBorder="1" applyAlignment="1" applyProtection="1">
      <alignment vertical="top" wrapText="1"/>
      <protection locked="0"/>
    </xf>
    <xf numFmtId="0" fontId="0" fillId="8" borderId="22" xfId="0" applyNumberFormat="1" applyFill="1" applyBorder="1" applyAlignment="1" applyProtection="1">
      <alignment vertical="top" wrapText="1"/>
      <protection locked="0"/>
    </xf>
    <xf numFmtId="0" fontId="0" fillId="0" borderId="20" xfId="0" applyNumberFormat="1" applyFont="1" applyBorder="1" applyAlignment="1" applyProtection="1">
      <alignment horizontal="center" vertical="top"/>
    </xf>
    <xf numFmtId="0" fontId="0" fillId="0" borderId="21" xfId="0" applyNumberFormat="1" applyBorder="1" applyAlignment="1" applyProtection="1">
      <alignment horizontal="center" vertical="top"/>
    </xf>
    <xf numFmtId="0" fontId="0" fillId="0" borderId="21" xfId="0" applyNumberFormat="1" applyBorder="1" applyAlignment="1" applyProtection="1">
      <alignment vertical="top"/>
    </xf>
    <xf numFmtId="0" fontId="0" fillId="0" borderId="22" xfId="0" applyNumberFormat="1" applyBorder="1" applyAlignment="1" applyProtection="1">
      <alignment vertical="top"/>
    </xf>
    <xf numFmtId="0" fontId="11" fillId="2" borderId="20" xfId="0" applyNumberFormat="1" applyFont="1" applyFill="1" applyBorder="1" applyAlignment="1" applyProtection="1">
      <alignment vertical="center" wrapText="1"/>
    </xf>
    <xf numFmtId="0" fontId="11" fillId="2" borderId="21" xfId="0" applyNumberFormat="1" applyFont="1" applyFill="1" applyBorder="1" applyAlignment="1" applyProtection="1">
      <alignment vertical="center" wrapText="1"/>
    </xf>
    <xf numFmtId="0" fontId="11" fillId="2" borderId="22" xfId="0" applyNumberFormat="1" applyFont="1" applyFill="1" applyBorder="1" applyAlignment="1" applyProtection="1">
      <alignment vertical="center" wrapText="1"/>
    </xf>
    <xf numFmtId="0" fontId="0" fillId="0" borderId="20" xfId="0" applyNumberFormat="1" applyFont="1" applyBorder="1" applyAlignment="1" applyProtection="1">
      <alignment horizontal="center" vertical="top" wrapText="1"/>
    </xf>
    <xf numFmtId="0" fontId="0" fillId="0" borderId="21" xfId="0" applyNumberFormat="1" applyBorder="1" applyAlignment="1" applyProtection="1">
      <alignment horizontal="center" vertical="top" wrapText="1"/>
    </xf>
    <xf numFmtId="0" fontId="11" fillId="2" borderId="20" xfId="0" applyNumberFormat="1" applyFont="1" applyFill="1" applyBorder="1" applyAlignment="1" applyProtection="1">
      <alignment horizontal="left" vertical="center" wrapText="1"/>
    </xf>
    <xf numFmtId="0" fontId="11" fillId="2" borderId="21" xfId="0" applyNumberFormat="1" applyFont="1" applyFill="1" applyBorder="1" applyAlignment="1" applyProtection="1">
      <alignment horizontal="left" vertical="center" wrapText="1"/>
    </xf>
    <xf numFmtId="0" fontId="11" fillId="2" borderId="22" xfId="0" applyNumberFormat="1" applyFont="1" applyFill="1" applyBorder="1" applyAlignment="1" applyProtection="1">
      <alignment horizontal="left" vertical="center" wrapText="1"/>
    </xf>
    <xf numFmtId="0" fontId="0" fillId="8" borderId="22" xfId="0" applyNumberFormat="1" applyFont="1" applyFill="1" applyBorder="1" applyAlignment="1" applyProtection="1">
      <alignment horizontal="center" vertical="top" wrapText="1"/>
      <protection locked="0"/>
    </xf>
    <xf numFmtId="0" fontId="0" fillId="8" borderId="22" xfId="0" applyNumberFormat="1" applyFont="1" applyFill="1" applyBorder="1" applyAlignment="1" applyProtection="1">
      <alignment vertical="top" wrapText="1"/>
      <protection locked="0"/>
    </xf>
    <xf numFmtId="0" fontId="0" fillId="0" borderId="22" xfId="0" applyNumberFormat="1" applyBorder="1" applyAlignment="1" applyProtection="1">
      <alignment horizontal="center" vertical="top" wrapText="1"/>
    </xf>
    <xf numFmtId="0" fontId="0" fillId="0" borderId="20" xfId="0" applyNumberFormat="1" applyFont="1" applyBorder="1" applyAlignment="1" applyProtection="1">
      <alignment horizontal="left" vertical="top" wrapText="1" indent="1"/>
    </xf>
    <xf numFmtId="0" fontId="0" fillId="0" borderId="21" xfId="0" applyNumberFormat="1" applyFont="1" applyBorder="1" applyAlignment="1" applyProtection="1">
      <alignment horizontal="left" vertical="top" wrapText="1" indent="1"/>
    </xf>
    <xf numFmtId="0" fontId="0" fillId="0" borderId="22" xfId="0" applyNumberFormat="1" applyFont="1" applyBorder="1" applyAlignment="1" applyProtection="1">
      <alignment horizontal="left" vertical="top" wrapText="1" indent="1"/>
    </xf>
    <xf numFmtId="0" fontId="0" fillId="7" borderId="20" xfId="0" applyNumberFormat="1" applyFont="1" applyFill="1" applyBorder="1" applyAlignment="1" applyProtection="1">
      <alignment horizontal="center" vertical="top" wrapText="1"/>
    </xf>
    <xf numFmtId="0" fontId="0" fillId="7" borderId="22" xfId="0" applyNumberFormat="1" applyFill="1" applyBorder="1" applyAlignment="1" applyProtection="1">
      <alignment horizontal="center" vertical="top" wrapText="1"/>
    </xf>
    <xf numFmtId="0" fontId="0" fillId="7" borderId="20" xfId="0" applyNumberFormat="1" applyFont="1" applyFill="1" applyBorder="1" applyAlignment="1" applyProtection="1">
      <alignment horizontal="left" vertical="top" wrapText="1"/>
    </xf>
    <xf numFmtId="0" fontId="0" fillId="7" borderId="21" xfId="0" applyNumberFormat="1" applyFont="1" applyFill="1" applyBorder="1" applyAlignment="1" applyProtection="1">
      <alignment horizontal="left" vertical="top" wrapText="1"/>
    </xf>
    <xf numFmtId="0" fontId="0" fillId="7" borderId="22" xfId="0" applyNumberFormat="1" applyFont="1" applyFill="1" applyBorder="1" applyAlignment="1" applyProtection="1">
      <alignment horizontal="left" vertical="top" wrapText="1"/>
    </xf>
    <xf numFmtId="0" fontId="0" fillId="7" borderId="20" xfId="0" applyNumberFormat="1" applyFont="1" applyFill="1" applyBorder="1" applyAlignment="1" applyProtection="1">
      <alignment vertical="top" wrapText="1"/>
    </xf>
    <xf numFmtId="0" fontId="0" fillId="7" borderId="21" xfId="0" applyNumberFormat="1" applyFont="1" applyFill="1" applyBorder="1" applyAlignment="1" applyProtection="1">
      <alignment vertical="top" wrapText="1"/>
    </xf>
    <xf numFmtId="0" fontId="0" fillId="7" borderId="21" xfId="0" applyNumberFormat="1" applyFill="1" applyBorder="1" applyAlignment="1" applyProtection="1">
      <alignment vertical="top" wrapText="1"/>
    </xf>
    <xf numFmtId="0" fontId="0" fillId="7" borderId="22" xfId="0" applyNumberFormat="1" applyFill="1" applyBorder="1" applyAlignment="1" applyProtection="1">
      <alignment vertical="top" wrapText="1"/>
    </xf>
    <xf numFmtId="0" fontId="0" fillId="0" borderId="20" xfId="0" applyNumberFormat="1" applyFont="1" applyBorder="1" applyAlignment="1" applyProtection="1">
      <alignment horizontal="left" vertical="top" wrapText="1" indent="2"/>
    </xf>
    <xf numFmtId="0" fontId="0" fillId="0" borderId="21" xfId="0" applyNumberFormat="1" applyFont="1" applyBorder="1" applyAlignment="1" applyProtection="1">
      <alignment horizontal="left" vertical="top" wrapText="1" indent="2"/>
    </xf>
    <xf numFmtId="0" fontId="0" fillId="0" borderId="22" xfId="0" applyNumberFormat="1" applyFont="1" applyBorder="1" applyAlignment="1" applyProtection="1">
      <alignment horizontal="left" vertical="top" wrapText="1" indent="2"/>
    </xf>
    <xf numFmtId="0" fontId="11" fillId="11" borderId="20" xfId="0" applyNumberFormat="1" applyFont="1" applyFill="1" applyBorder="1" applyAlignment="1" applyProtection="1">
      <alignment vertical="top" wrapText="1"/>
    </xf>
    <xf numFmtId="0" fontId="11" fillId="11" borderId="21" xfId="0" applyNumberFormat="1" applyFont="1" applyFill="1" applyBorder="1" applyAlignment="1" applyProtection="1">
      <alignment vertical="top" wrapText="1"/>
    </xf>
    <xf numFmtId="0" fontId="11" fillId="11" borderId="22" xfId="0" applyNumberFormat="1" applyFont="1" applyFill="1" applyBorder="1" applyAlignment="1" applyProtection="1">
      <alignment vertical="top" wrapText="1"/>
    </xf>
    <xf numFmtId="0" fontId="0" fillId="0" borderId="21" xfId="0" applyNumberFormat="1" applyFill="1" applyBorder="1" applyAlignment="1" applyProtection="1">
      <alignment vertical="top" wrapText="1"/>
    </xf>
    <xf numFmtId="0" fontId="0" fillId="0" borderId="22" xfId="0" applyNumberFormat="1" applyFill="1" applyBorder="1" applyAlignment="1" applyProtection="1">
      <alignment vertical="top" wrapText="1"/>
    </xf>
    <xf numFmtId="0" fontId="11" fillId="11" borderId="20" xfId="0" applyNumberFormat="1" applyFont="1" applyFill="1" applyBorder="1" applyAlignment="1" applyProtection="1">
      <alignment vertical="center" wrapText="1"/>
    </xf>
    <xf numFmtId="0" fontId="11" fillId="11" borderId="21" xfId="0" applyNumberFormat="1" applyFont="1" applyFill="1" applyBorder="1" applyAlignment="1" applyProtection="1">
      <alignment vertical="center" wrapText="1"/>
    </xf>
    <xf numFmtId="0" fontId="11" fillId="11" borderId="22" xfId="0" applyNumberFormat="1" applyFont="1" applyFill="1" applyBorder="1" applyAlignment="1" applyProtection="1">
      <alignment vertical="center" wrapText="1"/>
    </xf>
    <xf numFmtId="0" fontId="0" fillId="0" borderId="21" xfId="0" applyNumberFormat="1" applyFont="1" applyBorder="1" applyAlignment="1" applyProtection="1">
      <alignment horizontal="center" vertical="top" wrapText="1"/>
    </xf>
    <xf numFmtId="0" fontId="0" fillId="0" borderId="21" xfId="0" applyNumberFormat="1" applyFont="1" applyBorder="1" applyAlignment="1" applyProtection="1">
      <alignment vertical="top" wrapText="1"/>
    </xf>
    <xf numFmtId="0" fontId="0" fillId="0" borderId="22" xfId="0" applyNumberFormat="1" applyFont="1" applyBorder="1" applyAlignment="1" applyProtection="1">
      <alignment vertical="top" wrapText="1"/>
    </xf>
    <xf numFmtId="0" fontId="11" fillId="11" borderId="20" xfId="0" applyNumberFormat="1" applyFont="1" applyFill="1" applyBorder="1" applyAlignment="1" applyProtection="1">
      <alignment horizontal="left" vertical="center" wrapText="1"/>
    </xf>
    <xf numFmtId="0" fontId="11" fillId="11" borderId="21" xfId="0" applyNumberFormat="1" applyFont="1" applyFill="1" applyBorder="1" applyAlignment="1" applyProtection="1">
      <alignment horizontal="left" vertical="center" wrapText="1"/>
    </xf>
    <xf numFmtId="0" fontId="11" fillId="11" borderId="22" xfId="0" applyNumberFormat="1" applyFont="1" applyFill="1" applyBorder="1" applyAlignment="1" applyProtection="1">
      <alignment horizontal="left" vertical="center" wrapText="1"/>
    </xf>
    <xf numFmtId="0" fontId="0" fillId="0" borderId="22" xfId="0" applyNumberFormat="1" applyFont="1" applyFill="1" applyBorder="1" applyAlignment="1" applyProtection="1">
      <alignment vertical="top" wrapText="1"/>
    </xf>
    <xf numFmtId="0" fontId="11" fillId="11" borderId="41" xfId="0" applyNumberFormat="1" applyFont="1" applyFill="1" applyBorder="1" applyAlignment="1" applyProtection="1">
      <alignment vertical="center"/>
    </xf>
    <xf numFmtId="0" fontId="0" fillId="0" borderId="21" xfId="0" applyNumberFormat="1" applyFont="1" applyBorder="1" applyAlignment="1" applyProtection="1">
      <alignment wrapText="1"/>
    </xf>
    <xf numFmtId="0" fontId="0" fillId="0" borderId="22" xfId="0" applyNumberFormat="1" applyFont="1" applyBorder="1" applyAlignment="1" applyProtection="1">
      <alignment wrapText="1"/>
    </xf>
    <xf numFmtId="0" fontId="11" fillId="0" borderId="21" xfId="0" applyNumberFormat="1" applyFont="1" applyBorder="1" applyAlignment="1" applyProtection="1">
      <alignment horizontal="left" vertical="center" wrapText="1"/>
    </xf>
    <xf numFmtId="0" fontId="11" fillId="0" borderId="22" xfId="0" applyNumberFormat="1" applyFont="1" applyBorder="1" applyAlignment="1" applyProtection="1">
      <alignment horizontal="left" vertical="center" wrapText="1"/>
    </xf>
    <xf numFmtId="0" fontId="11" fillId="2" borderId="121" xfId="0" applyNumberFormat="1" applyFont="1" applyFill="1" applyBorder="1" applyAlignment="1" applyProtection="1">
      <alignment horizontal="center" shrinkToFit="1"/>
    </xf>
    <xf numFmtId="0" fontId="0" fillId="0" borderId="122" xfId="0" applyBorder="1" applyAlignment="1" applyProtection="1">
      <alignment shrinkToFit="1"/>
    </xf>
    <xf numFmtId="0" fontId="0" fillId="0" borderId="124" xfId="0" applyBorder="1" applyAlignment="1" applyProtection="1">
      <alignment shrinkToFit="1"/>
    </xf>
    <xf numFmtId="0" fontId="0" fillId="0" borderId="125" xfId="0" applyBorder="1" applyAlignment="1" applyProtection="1">
      <alignment shrinkToFit="1"/>
    </xf>
    <xf numFmtId="0" fontId="11" fillId="2" borderId="122" xfId="0" applyNumberFormat="1" applyFont="1" applyFill="1" applyBorder="1" applyAlignment="1" applyProtection="1">
      <alignment horizontal="center" wrapText="1"/>
    </xf>
    <xf numFmtId="0" fontId="0" fillId="0" borderId="122" xfId="0" applyBorder="1" applyAlignment="1" applyProtection="1">
      <alignment wrapText="1"/>
    </xf>
    <xf numFmtId="0" fontId="0" fillId="0" borderId="125" xfId="0" applyBorder="1" applyAlignment="1" applyProtection="1">
      <alignment wrapText="1"/>
    </xf>
    <xf numFmtId="0" fontId="0" fillId="0" borderId="122" xfId="0" applyBorder="1" applyAlignment="1" applyProtection="1">
      <alignment horizontal="center" wrapText="1"/>
    </xf>
    <xf numFmtId="0" fontId="0" fillId="0" borderId="125" xfId="0" applyBorder="1" applyAlignment="1" applyProtection="1">
      <alignment horizontal="center" wrapText="1"/>
    </xf>
    <xf numFmtId="0" fontId="11" fillId="2" borderId="123" xfId="0" applyNumberFormat="1" applyFont="1" applyFill="1" applyBorder="1" applyAlignment="1" applyProtection="1">
      <alignment horizontal="center" wrapText="1"/>
    </xf>
    <xf numFmtId="0" fontId="0" fillId="0" borderId="126" xfId="0" applyBorder="1" applyAlignment="1" applyProtection="1">
      <alignment horizontal="center" wrapText="1"/>
    </xf>
    <xf numFmtId="0" fontId="0" fillId="0" borderId="4" xfId="0" applyNumberFormat="1" applyFont="1" applyBorder="1" applyAlignment="1" applyProtection="1">
      <alignment horizontal="left" vertical="center" wrapText="1"/>
    </xf>
    <xf numFmtId="0" fontId="0" fillId="0" borderId="0" xfId="0" applyNumberFormat="1" applyFont="1" applyBorder="1" applyAlignment="1" applyProtection="1">
      <alignment horizontal="left" vertical="center" wrapText="1"/>
    </xf>
    <xf numFmtId="0" fontId="0" fillId="0" borderId="5" xfId="0" applyNumberFormat="1" applyFont="1" applyBorder="1" applyAlignment="1" applyProtection="1">
      <alignment horizontal="left" vertical="center" wrapText="1"/>
    </xf>
    <xf numFmtId="49" fontId="0" fillId="0" borderId="1" xfId="0" applyNumberFormat="1" applyBorder="1" applyAlignment="1" applyProtection="1"/>
    <xf numFmtId="49" fontId="0" fillId="0" borderId="2" xfId="0" applyNumberFormat="1" applyBorder="1" applyAlignment="1" applyProtection="1"/>
    <xf numFmtId="49" fontId="0" fillId="0" borderId="4" xfId="0" applyNumberFormat="1" applyBorder="1" applyAlignment="1" applyProtection="1"/>
    <xf numFmtId="49" fontId="0" fillId="0" borderId="0" xfId="0" applyNumberFormat="1" applyBorder="1" applyAlignment="1" applyProtection="1"/>
    <xf numFmtId="0" fontId="13" fillId="25" borderId="112" xfId="0" applyNumberFormat="1" applyFont="1" applyFill="1" applyBorder="1" applyAlignment="1" applyProtection="1"/>
    <xf numFmtId="0" fontId="13" fillId="25" borderId="21" xfId="0" applyNumberFormat="1" applyFont="1" applyFill="1" applyBorder="1" applyAlignment="1" applyProtection="1"/>
    <xf numFmtId="0" fontId="13" fillId="25" borderId="113" xfId="0" applyNumberFormat="1" applyFont="1" applyFill="1" applyBorder="1" applyAlignment="1" applyProtection="1"/>
    <xf numFmtId="0" fontId="96" fillId="0" borderId="2" xfId="0" applyNumberFormat="1" applyFont="1" applyFill="1" applyBorder="1" applyAlignment="1" applyProtection="1">
      <alignment horizontal="center" vertical="center" wrapText="1"/>
    </xf>
    <xf numFmtId="0" fontId="96" fillId="0" borderId="2" xfId="0" applyNumberFormat="1" applyFont="1" applyBorder="1" applyAlignment="1" applyProtection="1">
      <alignment horizontal="center" vertical="center" wrapText="1"/>
    </xf>
    <xf numFmtId="0" fontId="96" fillId="0" borderId="3" xfId="0" applyNumberFormat="1" applyFont="1" applyBorder="1" applyAlignment="1" applyProtection="1">
      <alignment horizontal="center" vertical="center" wrapText="1"/>
    </xf>
    <xf numFmtId="0" fontId="96" fillId="0" borderId="0" xfId="0" applyNumberFormat="1" applyFont="1" applyBorder="1" applyAlignment="1" applyProtection="1">
      <alignment horizontal="center" vertical="center" wrapText="1"/>
    </xf>
    <xf numFmtId="0" fontId="96" fillId="0" borderId="5" xfId="0" applyNumberFormat="1" applyFont="1" applyBorder="1" applyAlignment="1" applyProtection="1">
      <alignment horizontal="center" vertical="center" wrapText="1"/>
    </xf>
    <xf numFmtId="0" fontId="0" fillId="0" borderId="0" xfId="0" applyNumberFormat="1" applyFont="1" applyBorder="1" applyAlignment="1" applyProtection="1">
      <alignment horizontal="center" vertical="center" wrapText="1"/>
    </xf>
    <xf numFmtId="0" fontId="0" fillId="0" borderId="5" xfId="0" applyNumberFormat="1" applyFont="1" applyBorder="1" applyAlignment="1" applyProtection="1">
      <alignment horizontal="center" vertical="center" wrapText="1"/>
    </xf>
    <xf numFmtId="0" fontId="0" fillId="8" borderId="112" xfId="0" applyNumberFormat="1" applyFont="1" applyFill="1" applyBorder="1" applyAlignment="1" applyProtection="1">
      <alignment horizontal="left" vertical="center" indent="1" shrinkToFit="1"/>
    </xf>
    <xf numFmtId="0" fontId="0" fillId="8" borderId="21" xfId="0" applyNumberFormat="1" applyFont="1" applyFill="1" applyBorder="1" applyAlignment="1" applyProtection="1">
      <alignment horizontal="left" vertical="center" indent="1" shrinkToFit="1"/>
    </xf>
    <xf numFmtId="0" fontId="0" fillId="8" borderId="113" xfId="0" applyNumberFormat="1" applyFont="1" applyFill="1" applyBorder="1" applyAlignment="1" applyProtection="1">
      <alignment horizontal="left" vertical="center" indent="1" shrinkToFit="1"/>
    </xf>
    <xf numFmtId="0" fontId="0" fillId="8" borderId="114" xfId="0" applyNumberFormat="1" applyFont="1" applyFill="1" applyBorder="1" applyAlignment="1" applyProtection="1">
      <alignment horizontal="left" vertical="center" indent="1" shrinkToFit="1"/>
    </xf>
    <xf numFmtId="0" fontId="0" fillId="8" borderId="69" xfId="0" applyNumberFormat="1" applyFont="1" applyFill="1" applyBorder="1" applyAlignment="1" applyProtection="1">
      <alignment horizontal="left" vertical="center" indent="1" shrinkToFit="1"/>
    </xf>
    <xf numFmtId="0" fontId="0" fillId="8" borderId="115" xfId="0" applyNumberFormat="1" applyFont="1" applyFill="1" applyBorder="1" applyAlignment="1" applyProtection="1">
      <alignment horizontal="left" vertical="center" indent="1" shrinkToFit="1"/>
    </xf>
    <xf numFmtId="0" fontId="13" fillId="25" borderId="116" xfId="0" applyNumberFormat="1" applyFont="1" applyFill="1" applyBorder="1" applyAlignment="1" applyProtection="1">
      <alignment vertical="top"/>
    </xf>
    <xf numFmtId="0" fontId="13" fillId="25" borderId="117" xfId="0" applyNumberFormat="1" applyFont="1" applyFill="1" applyBorder="1" applyAlignment="1" applyProtection="1">
      <alignment vertical="top"/>
    </xf>
    <xf numFmtId="0" fontId="13" fillId="25" borderId="118" xfId="0" applyNumberFormat="1" applyFont="1" applyFill="1" applyBorder="1" applyAlignment="1" applyProtection="1">
      <alignment vertical="top"/>
    </xf>
    <xf numFmtId="0" fontId="0" fillId="8" borderId="119" xfId="0" applyNumberFormat="1" applyFont="1" applyFill="1" applyBorder="1" applyAlignment="1" applyProtection="1">
      <alignment horizontal="center" vertical="top"/>
    </xf>
    <xf numFmtId="0" fontId="0" fillId="8" borderId="120" xfId="0" applyNumberFormat="1" applyFont="1" applyFill="1" applyBorder="1" applyAlignment="1" applyProtection="1">
      <alignment horizontal="center" vertical="top"/>
    </xf>
    <xf numFmtId="49" fontId="63" fillId="0" borderId="4" xfId="0" applyNumberFormat="1" applyFont="1" applyBorder="1" applyAlignment="1" applyProtection="1">
      <alignment horizontal="right"/>
    </xf>
    <xf numFmtId="49" fontId="63" fillId="0" borderId="0" xfId="0" applyNumberFormat="1" applyFont="1" applyBorder="1" applyAlignment="1" applyProtection="1">
      <alignment horizontal="right"/>
    </xf>
    <xf numFmtId="49" fontId="63" fillId="0" borderId="5" xfId="0" applyNumberFormat="1" applyFont="1" applyBorder="1" applyAlignment="1" applyProtection="1">
      <alignment horizontal="right"/>
    </xf>
    <xf numFmtId="0" fontId="0" fillId="0" borderId="40" xfId="0" applyFont="1" applyBorder="1" applyAlignment="1" applyProtection="1">
      <alignment vertical="center" shrinkToFit="1"/>
    </xf>
    <xf numFmtId="0" fontId="0" fillId="0" borderId="40" xfId="0" applyFont="1" applyBorder="1" applyAlignment="1" applyProtection="1">
      <alignment shrinkToFit="1"/>
    </xf>
    <xf numFmtId="37" fontId="0" fillId="0" borderId="40" xfId="0" applyNumberFormat="1" applyFont="1" applyBorder="1" applyAlignment="1" applyProtection="1">
      <alignment horizontal="center" vertical="center"/>
    </xf>
    <xf numFmtId="0" fontId="0" fillId="0" borderId="40" xfId="0" applyNumberFormat="1" applyFont="1" applyBorder="1" applyAlignment="1" applyProtection="1">
      <alignment horizontal="center" vertical="center"/>
    </xf>
    <xf numFmtId="0" fontId="0" fillId="0" borderId="0" xfId="0" applyNumberFormat="1" applyAlignment="1" applyProtection="1"/>
    <xf numFmtId="0" fontId="0" fillId="0" borderId="0" xfId="0" applyNumberFormat="1" applyAlignment="1" applyProtection="1">
      <alignment wrapText="1"/>
    </xf>
    <xf numFmtId="0" fontId="0" fillId="0" borderId="5" xfId="0" applyNumberFormat="1" applyBorder="1" applyAlignment="1" applyProtection="1">
      <alignment wrapText="1"/>
    </xf>
    <xf numFmtId="0" fontId="11" fillId="2" borderId="41" xfId="0" applyNumberFormat="1" applyFont="1" applyFill="1" applyBorder="1" applyAlignment="1" applyProtection="1">
      <alignment horizontal="center"/>
    </xf>
    <xf numFmtId="0" fontId="13" fillId="0" borderId="41" xfId="0" applyNumberFormat="1" applyFont="1" applyBorder="1" applyAlignment="1" applyProtection="1">
      <alignment horizontal="center"/>
    </xf>
    <xf numFmtId="0" fontId="11" fillId="2" borderId="41" xfId="0" applyNumberFormat="1" applyFont="1" applyFill="1" applyBorder="1" applyAlignment="1" applyProtection="1">
      <alignment horizontal="center" wrapText="1"/>
    </xf>
    <xf numFmtId="0" fontId="13" fillId="0" borderId="41" xfId="0" applyNumberFormat="1" applyFont="1" applyBorder="1" applyAlignment="1" applyProtection="1">
      <alignment horizontal="center" wrapText="1"/>
    </xf>
    <xf numFmtId="0" fontId="31" fillId="0" borderId="40" xfId="0" applyNumberFormat="1" applyFont="1" applyFill="1" applyBorder="1" applyAlignment="1" applyProtection="1">
      <alignment horizontal="center" vertical="center" wrapText="1"/>
    </xf>
    <xf numFmtId="0" fontId="0" fillId="0" borderId="2" xfId="0" applyNumberFormat="1" applyFont="1" applyFill="1" applyBorder="1" applyAlignment="1" applyProtection="1">
      <alignment horizontal="left" vertical="top" wrapText="1"/>
    </xf>
    <xf numFmtId="0" fontId="0" fillId="0" borderId="2" xfId="0" applyNumberFormat="1" applyBorder="1" applyAlignment="1" applyProtection="1">
      <alignment horizontal="left" vertical="top" wrapText="1"/>
    </xf>
    <xf numFmtId="0" fontId="0" fillId="0" borderId="3" xfId="0" applyNumberFormat="1" applyBorder="1" applyAlignment="1" applyProtection="1">
      <alignment horizontal="left" vertical="top" wrapText="1"/>
    </xf>
    <xf numFmtId="0" fontId="0" fillId="0" borderId="0" xfId="0" applyNumberFormat="1" applyBorder="1" applyAlignment="1" applyProtection="1">
      <alignment horizontal="left" vertical="top" wrapText="1"/>
    </xf>
    <xf numFmtId="0" fontId="0" fillId="0" borderId="5" xfId="0" applyNumberFormat="1" applyBorder="1" applyAlignment="1" applyProtection="1">
      <alignment horizontal="left" vertical="top" wrapText="1"/>
    </xf>
    <xf numFmtId="0" fontId="61" fillId="0" borderId="2"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xf>
    <xf numFmtId="0" fontId="61" fillId="0" borderId="0" xfId="0" applyNumberFormat="1"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xf>
    <xf numFmtId="0" fontId="64" fillId="27" borderId="4" xfId="0" applyNumberFormat="1" applyFont="1" applyFill="1" applyBorder="1" applyAlignment="1" applyProtection="1">
      <alignment horizontal="center" vertical="center" wrapText="1"/>
    </xf>
    <xf numFmtId="0" fontId="64" fillId="27" borderId="0" xfId="0" applyNumberFormat="1" applyFont="1" applyFill="1" applyBorder="1" applyAlignment="1" applyProtection="1">
      <alignment horizontal="center" vertical="center" wrapText="1"/>
    </xf>
    <xf numFmtId="0" fontId="64" fillId="27" borderId="5" xfId="0" applyNumberFormat="1" applyFont="1" applyFill="1" applyBorder="1" applyAlignment="1" applyProtection="1">
      <alignment horizontal="center" vertical="center" wrapText="1"/>
    </xf>
    <xf numFmtId="0" fontId="0" fillId="0" borderId="1" xfId="0" applyBorder="1" applyAlignment="1" applyProtection="1"/>
    <xf numFmtId="0" fontId="0" fillId="0" borderId="4" xfId="0" applyBorder="1" applyAlignment="1" applyProtection="1">
      <alignment horizontal="left" vertical="top" wrapText="1" indent="1"/>
    </xf>
    <xf numFmtId="0" fontId="0" fillId="0" borderId="0" xfId="0" applyBorder="1" applyAlignment="1">
      <alignment horizontal="left" vertical="top" wrapText="1" indent="1"/>
    </xf>
    <xf numFmtId="0" fontId="0" fillId="0" borderId="5" xfId="0" applyBorder="1" applyAlignment="1">
      <alignment horizontal="left" vertical="top" wrapText="1" indent="1"/>
    </xf>
    <xf numFmtId="0" fontId="0" fillId="0" borderId="23" xfId="0" applyFont="1" applyFill="1" applyBorder="1" applyAlignment="1" applyProtection="1">
      <alignment horizontal="left" vertical="top" wrapText="1" indent="1"/>
    </xf>
    <xf numFmtId="0" fontId="0" fillId="0" borderId="24" xfId="0" applyFont="1" applyFill="1" applyBorder="1" applyAlignment="1">
      <alignment horizontal="left" vertical="top" wrapText="1" indent="1"/>
    </xf>
    <xf numFmtId="0" fontId="0" fillId="0" borderId="25" xfId="0" applyFont="1" applyFill="1" applyBorder="1" applyAlignment="1">
      <alignment horizontal="left" vertical="top" wrapText="1" indent="1"/>
    </xf>
    <xf numFmtId="0" fontId="13" fillId="0" borderId="1" xfId="0" applyFont="1" applyBorder="1" applyAlignment="1" applyProtection="1">
      <alignment wrapText="1"/>
    </xf>
    <xf numFmtId="0" fontId="0" fillId="0" borderId="2" xfId="0" applyBorder="1" applyAlignment="1">
      <alignment wrapText="1"/>
    </xf>
    <xf numFmtId="0" fontId="0" fillId="0" borderId="3" xfId="0" applyBorder="1" applyAlignment="1">
      <alignment wrapText="1"/>
    </xf>
    <xf numFmtId="0" fontId="28" fillId="0" borderId="38" xfId="0" applyNumberFormat="1" applyFont="1" applyBorder="1" applyAlignment="1" applyProtection="1">
      <alignment horizontal="left" vertical="top" wrapText="1"/>
    </xf>
    <xf numFmtId="0" fontId="27" fillId="0" borderId="2" xfId="0" applyFont="1" applyBorder="1" applyAlignment="1" applyProtection="1">
      <alignment horizontal="center" vertical="top" wrapText="1"/>
    </xf>
    <xf numFmtId="0" fontId="27" fillId="0" borderId="3" xfId="0" applyFont="1" applyBorder="1" applyAlignment="1" applyProtection="1">
      <alignment horizontal="center" vertical="top" wrapText="1"/>
    </xf>
    <xf numFmtId="0" fontId="27" fillId="0" borderId="0" xfId="0" applyFont="1" applyBorder="1" applyAlignment="1" applyProtection="1">
      <alignment horizontal="center" vertical="top" wrapText="1"/>
    </xf>
    <xf numFmtId="0" fontId="27" fillId="0" borderId="5" xfId="0" applyFont="1" applyBorder="1" applyAlignment="1" applyProtection="1">
      <alignment horizontal="center" vertical="top" wrapText="1"/>
    </xf>
    <xf numFmtId="0" fontId="28" fillId="0" borderId="0" xfId="0" applyFont="1" applyBorder="1" applyAlignment="1" applyProtection="1">
      <alignment horizontal="right" vertical="center" wrapText="1"/>
    </xf>
    <xf numFmtId="0" fontId="0" fillId="0" borderId="0" xfId="0" applyFont="1" applyBorder="1" applyAlignment="1" applyProtection="1">
      <alignment horizontal="right" vertical="center" wrapText="1"/>
    </xf>
    <xf numFmtId="0" fontId="0" fillId="0" borderId="5" xfId="0" applyFont="1" applyBorder="1" applyAlignment="1" applyProtection="1">
      <alignment horizontal="right" vertical="center" wrapText="1"/>
    </xf>
    <xf numFmtId="0" fontId="0" fillId="0" borderId="24" xfId="0" applyFont="1" applyBorder="1" applyAlignment="1" applyProtection="1">
      <alignment horizontal="right" vertical="center" wrapText="1"/>
    </xf>
    <xf numFmtId="0" fontId="0" fillId="0" borderId="25" xfId="0" applyFont="1" applyBorder="1" applyAlignment="1" applyProtection="1">
      <alignment horizontal="right" vertical="center" wrapText="1"/>
    </xf>
    <xf numFmtId="49" fontId="11" fillId="28" borderId="0" xfId="0" applyNumberFormat="1" applyFont="1" applyFill="1" applyBorder="1" applyAlignment="1" applyProtection="1">
      <alignment horizontal="center"/>
    </xf>
    <xf numFmtId="0" fontId="0" fillId="0" borderId="0" xfId="0" applyAlignment="1" applyProtection="1">
      <alignment horizontal="center"/>
    </xf>
    <xf numFmtId="0" fontId="28" fillId="0" borderId="40" xfId="0" applyNumberFormat="1" applyFont="1" applyBorder="1" applyAlignment="1" applyProtection="1">
      <alignment horizontal="left" vertical="top" wrapText="1"/>
    </xf>
    <xf numFmtId="0" fontId="84" fillId="3" borderId="38" xfId="2" applyFont="1" applyFill="1" applyBorder="1" applyAlignment="1">
      <alignment horizontal="center"/>
    </xf>
    <xf numFmtId="0" fontId="84" fillId="10" borderId="38" xfId="2" applyFont="1" applyFill="1" applyBorder="1" applyAlignment="1">
      <alignment horizontal="center"/>
    </xf>
    <xf numFmtId="0" fontId="84" fillId="24" borderId="38" xfId="2" applyFont="1" applyFill="1" applyBorder="1" applyAlignment="1">
      <alignment horizontal="center"/>
    </xf>
  </cellXfs>
  <cellStyles count="3">
    <cellStyle name="Hyperlink" xfId="1" builtinId="8"/>
    <cellStyle name="Normal" xfId="0" builtinId="0"/>
    <cellStyle name="Normal_WaterCalc 11 07 08" xfId="2" xr:uid="{00000000-0005-0000-0000-000002000000}"/>
  </cellStyles>
  <dxfs count="131">
    <dxf>
      <font>
        <b/>
        <i val="0"/>
        <color rgb="FFFF0000"/>
      </font>
      <fill>
        <patternFill>
          <bgColor rgb="FF00B050"/>
        </patternFill>
      </fill>
    </dxf>
    <dxf>
      <font>
        <b/>
        <i val="0"/>
        <color rgb="FFFFFF00"/>
      </font>
      <fill>
        <patternFill>
          <bgColor rgb="FFFF0000"/>
        </patternFill>
      </fill>
    </dxf>
    <dxf>
      <font>
        <b/>
        <i val="0"/>
        <color rgb="FFFFFF00"/>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b/>
        <i val="0"/>
        <color theme="0"/>
      </font>
      <fill>
        <patternFill>
          <bgColor rgb="FFC00000"/>
        </patternFill>
      </fill>
    </dxf>
    <dxf>
      <fill>
        <patternFill>
          <bgColor theme="6" tint="0.59996337778862885"/>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theme="9" tint="-0.24994659260841701"/>
      </font>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border>
        <left style="thin">
          <color rgb="FF9C0006"/>
        </left>
        <right style="thin">
          <color rgb="FF9C0006"/>
        </right>
        <top style="thin">
          <color rgb="FF9C0006"/>
        </top>
        <bottom style="thin">
          <color rgb="FF9C0006"/>
        </bottom>
        <vertical/>
        <horizontal/>
      </border>
    </dxf>
    <dxf>
      <font>
        <color rgb="FF9C0006"/>
      </font>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color rgb="FF9C0006"/>
      </font>
    </dxf>
    <dxf>
      <font>
        <color rgb="FF9C0006"/>
      </font>
    </dxf>
    <dxf>
      <border>
        <left style="thin">
          <color rgb="FF9C0006"/>
        </left>
        <right style="thin">
          <color rgb="FF9C0006"/>
        </right>
        <top style="thin">
          <color rgb="FF9C0006"/>
        </top>
        <bottom style="thin">
          <color rgb="FF9C0006"/>
        </bottom>
        <vertical/>
        <horizontal/>
      </border>
    </dxf>
    <dxf>
      <font>
        <color rgb="FF9C0006"/>
      </font>
    </dxf>
    <dxf>
      <font>
        <color rgb="FF9C0006"/>
      </font>
    </dxf>
    <dxf>
      <font>
        <b/>
        <i val="0"/>
        <color rgb="FFFF0000"/>
      </font>
      <fill>
        <patternFill>
          <bgColor rgb="FFFFFF00"/>
        </patternFill>
      </fill>
    </dxf>
    <dxf>
      <font>
        <b/>
        <i val="0"/>
        <color theme="1"/>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font>
      <fill>
        <patternFill>
          <bgColor rgb="FFFF0000"/>
        </patternFill>
      </fill>
    </dxf>
    <dxf>
      <font>
        <b/>
        <i val="0"/>
        <color rgb="FFFF0000"/>
      </font>
      <fill>
        <patternFill>
          <bgColor rgb="FFFFFF00"/>
        </patternFill>
      </fill>
    </dxf>
    <dxf>
      <font>
        <b/>
        <i val="0"/>
        <color rgb="FFFFFF00"/>
      </font>
      <fill>
        <patternFill>
          <bgColor rgb="FFFF0000"/>
        </patternFill>
      </fill>
    </dxf>
    <dxf>
      <font>
        <b/>
        <i val="0"/>
        <color auto="1"/>
      </font>
      <fill>
        <patternFill>
          <bgColor rgb="FFFF0000"/>
        </patternFill>
      </fill>
    </dxf>
    <dxf>
      <font>
        <b/>
        <i val="0"/>
        <color rgb="FFFF0000"/>
      </font>
      <fill>
        <patternFill>
          <bgColor rgb="FF00B050"/>
        </patternFill>
      </fill>
    </dxf>
    <dxf>
      <font>
        <b/>
        <i val="0"/>
        <color rgb="FFFF0000"/>
      </font>
      <fill>
        <patternFill>
          <bgColor rgb="FF00B050"/>
        </patternFill>
      </fill>
    </dxf>
  </dxfs>
  <tableStyles count="0" defaultTableStyle="TableStyleMedium2" defaultPivotStyle="PivotStyleLight16"/>
  <colors>
    <mruColors>
      <color rgb="FFE6FFCD"/>
      <color rgb="FF0000CC"/>
      <color rgb="FFDCFFCD"/>
      <color rgb="FF800080"/>
      <color rgb="FF663300"/>
      <color rgb="FFFFFFFF"/>
      <color rgb="FF008000"/>
      <color rgb="FF7DC8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64213</xdr:rowOff>
    </xdr:from>
    <xdr:to>
      <xdr:col>8</xdr:col>
      <xdr:colOff>11842</xdr:colOff>
      <xdr:row>7</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 y="64213"/>
          <a:ext cx="4374291" cy="1250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85724</xdr:colOff>
      <xdr:row>0</xdr:row>
      <xdr:rowOff>38100</xdr:rowOff>
    </xdr:from>
    <xdr:to>
      <xdr:col>4</xdr:col>
      <xdr:colOff>594034</xdr:colOff>
      <xdr:row>5</xdr:row>
      <xdr:rowOff>42863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85724" y="38100"/>
          <a:ext cx="2927660" cy="909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33338</xdr:rowOff>
    </xdr:from>
    <xdr:to>
      <xdr:col>4</xdr:col>
      <xdr:colOff>30130</xdr:colOff>
      <xdr:row>4</xdr:row>
      <xdr:rowOff>128588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33338"/>
          <a:ext cx="3187668"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xdr:colOff>
      <xdr:row>0</xdr:row>
      <xdr:rowOff>152400</xdr:rowOff>
    </xdr:from>
    <xdr:to>
      <xdr:col>3</xdr:col>
      <xdr:colOff>5579</xdr:colOff>
      <xdr:row>6</xdr:row>
      <xdr:rowOff>33337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3337" y="152400"/>
          <a:ext cx="2663055" cy="1023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9526</xdr:rowOff>
    </xdr:from>
    <xdr:to>
      <xdr:col>2</xdr:col>
      <xdr:colOff>1684124</xdr:colOff>
      <xdr:row>3</xdr:row>
      <xdr:rowOff>242888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7625" y="200026"/>
          <a:ext cx="2612812" cy="990600"/>
        </a:xfrm>
        <a:prstGeom prst="rect">
          <a:avLst/>
        </a:prstGeom>
      </xdr:spPr>
    </xdr:pic>
    <xdr:clientData/>
  </xdr:twoCellAnchor>
  <xdr:twoCellAnchor editAs="oneCell">
    <xdr:from>
      <xdr:col>0</xdr:col>
      <xdr:colOff>0</xdr:colOff>
      <xdr:row>0</xdr:row>
      <xdr:rowOff>0</xdr:rowOff>
    </xdr:from>
    <xdr:to>
      <xdr:col>1</xdr:col>
      <xdr:colOff>4763</xdr:colOff>
      <xdr:row>6</xdr:row>
      <xdr:rowOff>61913</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71525" cy="1433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45720</xdr:colOff>
      <xdr:row>0</xdr:row>
      <xdr:rowOff>44453</xdr:rowOff>
    </xdr:from>
    <xdr:to>
      <xdr:col>2</xdr:col>
      <xdr:colOff>135255</xdr:colOff>
      <xdr:row>4</xdr:row>
      <xdr:rowOff>170739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5720" y="225428"/>
          <a:ext cx="1784985" cy="8406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xdr:colOff>
      <xdr:row>0</xdr:row>
      <xdr:rowOff>7620</xdr:rowOff>
    </xdr:from>
    <xdr:to>
      <xdr:col>1</xdr:col>
      <xdr:colOff>924039</xdr:colOff>
      <xdr:row>4</xdr:row>
      <xdr:rowOff>180022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0480" y="7620"/>
          <a:ext cx="1802778" cy="8963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44451</xdr:rowOff>
    </xdr:from>
    <xdr:to>
      <xdr:col>2</xdr:col>
      <xdr:colOff>1616721</xdr:colOff>
      <xdr:row>4</xdr:row>
      <xdr:rowOff>90488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44451"/>
          <a:ext cx="2545409" cy="750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8</xdr:col>
      <xdr:colOff>248445</xdr:colOff>
      <xdr:row>6</xdr:row>
      <xdr:rowOff>142875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8100" y="38100"/>
          <a:ext cx="3105945" cy="1190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47624</xdr:colOff>
      <xdr:row>0</xdr:row>
      <xdr:rowOff>44453</xdr:rowOff>
    </xdr:from>
    <xdr:to>
      <xdr:col>2</xdr:col>
      <xdr:colOff>609600</xdr:colOff>
      <xdr:row>4</xdr:row>
      <xdr:rowOff>101853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7624" y="44453"/>
          <a:ext cx="2038351" cy="7860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W914"/>
  <sheetViews>
    <sheetView topLeftCell="A26" workbookViewId="0">
      <selection activeCell="R42" sqref="R42:U42"/>
    </sheetView>
  </sheetViews>
  <sheetFormatPr defaultRowHeight="15" x14ac:dyDescent="0.25"/>
  <cols>
    <col min="1" max="4" width="10.7109375" style="5" customWidth="1"/>
    <col min="5" max="5" width="10.28515625" style="5" hidden="1" customWidth="1"/>
    <col min="6" max="7" width="9" style="5" customWidth="1"/>
    <col min="8" max="8" width="9" style="5" hidden="1" customWidth="1"/>
    <col min="9" max="21" width="9" style="5" customWidth="1"/>
    <col min="22" max="23" width="10.7109375" style="5" customWidth="1"/>
    <col min="24" max="38" width="9" style="5"/>
  </cols>
  <sheetData>
    <row r="1" spans="1:647" x14ac:dyDescent="0.25">
      <c r="A1" s="1"/>
      <c r="B1" s="2"/>
      <c r="C1" s="2"/>
      <c r="D1" s="2"/>
      <c r="E1" s="2"/>
      <c r="F1" s="2"/>
      <c r="G1" s="2"/>
      <c r="H1" s="2"/>
      <c r="I1" s="650"/>
      <c r="J1" s="650"/>
      <c r="K1" s="650"/>
      <c r="L1" s="650"/>
      <c r="M1" s="652" t="s">
        <v>0</v>
      </c>
      <c r="N1" s="652"/>
      <c r="O1" s="652"/>
      <c r="P1" s="652"/>
      <c r="Q1" s="652"/>
      <c r="R1" s="652"/>
      <c r="S1" s="652"/>
      <c r="T1" s="652"/>
      <c r="U1" s="653"/>
      <c r="V1" s="3"/>
      <c r="W1" s="5" t="s">
        <v>1223</v>
      </c>
      <c r="X1" s="4"/>
      <c r="Y1" s="4"/>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row>
    <row r="2" spans="1:647" x14ac:dyDescent="0.25">
      <c r="A2" s="6"/>
      <c r="B2" s="7"/>
      <c r="C2" s="7"/>
      <c r="D2" s="7"/>
      <c r="E2" s="7"/>
      <c r="F2" s="7"/>
      <c r="G2" s="7"/>
      <c r="H2" s="7"/>
      <c r="I2" s="651"/>
      <c r="J2" s="651"/>
      <c r="K2" s="651"/>
      <c r="L2" s="651"/>
      <c r="M2" s="654"/>
      <c r="N2" s="654"/>
      <c r="O2" s="654"/>
      <c r="P2" s="654"/>
      <c r="Q2" s="654"/>
      <c r="R2" s="654"/>
      <c r="S2" s="654"/>
      <c r="T2" s="654"/>
      <c r="U2" s="655"/>
      <c r="V2" s="4"/>
      <c r="W2" s="4"/>
      <c r="X2" s="4"/>
      <c r="Y2" s="4"/>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row>
    <row r="3" spans="1:647" x14ac:dyDescent="0.25">
      <c r="A3" s="6"/>
      <c r="B3" s="7"/>
      <c r="C3" s="7"/>
      <c r="D3" s="7"/>
      <c r="E3" s="7"/>
      <c r="F3" s="7"/>
      <c r="G3" s="7"/>
      <c r="H3" s="7"/>
      <c r="I3" s="651"/>
      <c r="J3" s="651"/>
      <c r="K3" s="651"/>
      <c r="L3" s="651"/>
      <c r="M3" s="654"/>
      <c r="N3" s="654"/>
      <c r="O3" s="654"/>
      <c r="P3" s="654"/>
      <c r="Q3" s="654"/>
      <c r="R3" s="654"/>
      <c r="S3" s="654"/>
      <c r="T3" s="654"/>
      <c r="U3" s="655"/>
      <c r="V3" s="4"/>
      <c r="W3" s="4"/>
      <c r="X3" s="4"/>
      <c r="Y3" s="4"/>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row>
    <row r="4" spans="1:647" x14ac:dyDescent="0.25">
      <c r="A4" s="6"/>
      <c r="B4" s="7"/>
      <c r="C4" s="7"/>
      <c r="D4" s="7"/>
      <c r="E4" s="7"/>
      <c r="F4" s="7"/>
      <c r="G4" s="7"/>
      <c r="H4" s="7"/>
      <c r="I4" s="651"/>
      <c r="J4" s="651"/>
      <c r="K4" s="651"/>
      <c r="L4" s="651"/>
      <c r="M4" s="654"/>
      <c r="N4" s="654"/>
      <c r="O4" s="654"/>
      <c r="P4" s="654"/>
      <c r="Q4" s="654"/>
      <c r="R4" s="654"/>
      <c r="S4" s="654"/>
      <c r="T4" s="654"/>
      <c r="U4" s="655"/>
      <c r="V4" s="4"/>
      <c r="W4" s="4"/>
      <c r="X4" s="4"/>
      <c r="Y4" s="4"/>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row>
    <row r="5" spans="1:647" x14ac:dyDescent="0.25">
      <c r="A5" s="6"/>
      <c r="B5" s="7"/>
      <c r="C5" s="7"/>
      <c r="D5" s="7"/>
      <c r="E5" s="7"/>
      <c r="F5" s="7"/>
      <c r="G5" s="7"/>
      <c r="H5" s="7"/>
      <c r="I5" s="651"/>
      <c r="J5" s="651"/>
      <c r="K5" s="651"/>
      <c r="L5" s="651"/>
      <c r="M5" s="654"/>
      <c r="N5" s="654"/>
      <c r="O5" s="654"/>
      <c r="P5" s="654"/>
      <c r="Q5" s="654"/>
      <c r="R5" s="654"/>
      <c r="S5" s="654"/>
      <c r="T5" s="654"/>
      <c r="U5" s="655"/>
      <c r="V5" s="4"/>
      <c r="W5" s="4"/>
      <c r="X5" s="4"/>
      <c r="Y5" s="4"/>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row>
    <row r="6" spans="1:647" x14ac:dyDescent="0.25">
      <c r="A6" s="6"/>
      <c r="B6" s="7"/>
      <c r="C6" s="7"/>
      <c r="D6" s="7"/>
      <c r="E6" s="7"/>
      <c r="F6" s="7"/>
      <c r="G6" s="7"/>
      <c r="H6" s="7"/>
      <c r="I6" s="651"/>
      <c r="J6" s="651"/>
      <c r="K6" s="651"/>
      <c r="L6" s="651"/>
      <c r="M6" s="654"/>
      <c r="N6" s="654"/>
      <c r="O6" s="654"/>
      <c r="P6" s="654"/>
      <c r="Q6" s="654"/>
      <c r="R6" s="654"/>
      <c r="S6" s="654"/>
      <c r="T6" s="654"/>
      <c r="U6" s="655"/>
      <c r="V6" s="4"/>
      <c r="W6" s="4"/>
      <c r="X6" s="8"/>
      <c r="Y6" s="4"/>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row>
    <row r="7" spans="1:647" ht="18" customHeight="1" thickBot="1" x14ac:dyDescent="0.3">
      <c r="A7" s="6"/>
      <c r="B7" s="7"/>
      <c r="C7" s="7"/>
      <c r="D7" s="7"/>
      <c r="E7" s="7"/>
      <c r="F7" s="7"/>
      <c r="G7" s="7"/>
      <c r="H7" s="7"/>
      <c r="I7" s="651"/>
      <c r="J7" s="651"/>
      <c r="K7" s="651"/>
      <c r="L7" s="651"/>
      <c r="M7" s="656" t="s">
        <v>1317</v>
      </c>
      <c r="N7" s="656"/>
      <c r="O7" s="656"/>
      <c r="P7" s="656"/>
      <c r="Q7" s="656"/>
      <c r="R7" s="656"/>
      <c r="S7" s="656"/>
      <c r="T7" s="656"/>
      <c r="U7" s="657"/>
      <c r="V7" s="9"/>
      <c r="W7" s="9"/>
      <c r="X7" s="9"/>
      <c r="Y7" s="4"/>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row>
    <row r="8" spans="1:647" ht="18.399999999999999" hidden="1" customHeight="1" thickBot="1" x14ac:dyDescent="0.3">
      <c r="A8" s="6"/>
      <c r="B8" s="7"/>
      <c r="C8" s="7"/>
      <c r="D8" s="7"/>
      <c r="E8" s="7"/>
      <c r="F8" s="7"/>
      <c r="G8" s="7"/>
      <c r="H8" s="7"/>
      <c r="I8" s="651"/>
      <c r="J8" s="651"/>
      <c r="K8" s="651"/>
      <c r="L8" s="651"/>
      <c r="M8" s="656"/>
      <c r="N8" s="656"/>
      <c r="O8" s="656"/>
      <c r="P8" s="656"/>
      <c r="Q8" s="656"/>
      <c r="R8" s="656"/>
      <c r="S8" s="656"/>
      <c r="T8" s="656"/>
      <c r="U8" s="657"/>
      <c r="V8" s="9"/>
      <c r="W8" s="325"/>
      <c r="X8" s="326"/>
      <c r="Y8" s="4"/>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row>
    <row r="9" spans="1:647" ht="18.75" x14ac:dyDescent="0.3">
      <c r="A9" s="415" t="s">
        <v>1</v>
      </c>
      <c r="B9" s="10"/>
      <c r="C9" s="10"/>
      <c r="D9" s="10"/>
      <c r="E9" s="10"/>
      <c r="F9" s="10"/>
      <c r="G9" s="10"/>
      <c r="H9" s="10"/>
      <c r="I9" s="10"/>
      <c r="J9" s="10"/>
      <c r="K9" s="10"/>
      <c r="L9" s="10"/>
      <c r="M9" s="10"/>
      <c r="N9" s="10"/>
      <c r="O9" s="10"/>
      <c r="P9" s="10"/>
      <c r="Q9" s="10"/>
      <c r="R9" s="10"/>
      <c r="S9" s="10"/>
      <c r="T9" s="10"/>
      <c r="U9" s="11" t="s">
        <v>2</v>
      </c>
      <c r="V9" s="12"/>
      <c r="W9" s="12"/>
      <c r="X9" s="12"/>
      <c r="Y9" s="12"/>
      <c r="Z9" s="12"/>
      <c r="AA9" s="12"/>
      <c r="AB9" s="12"/>
      <c r="AC9" s="12"/>
      <c r="AD9" s="12"/>
      <c r="AE9" s="12"/>
      <c r="AF9" s="12"/>
      <c r="AG9" s="12"/>
      <c r="AH9" s="12"/>
      <c r="AI9" s="12"/>
      <c r="AJ9" s="12"/>
      <c r="AK9" s="12"/>
      <c r="AL9" s="12"/>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row>
    <row r="10" spans="1:647" ht="39.75" customHeight="1" x14ac:dyDescent="0.3">
      <c r="A10" s="629" t="s">
        <v>3</v>
      </c>
      <c r="B10" s="630"/>
      <c r="C10" s="630"/>
      <c r="D10" s="630"/>
      <c r="E10" s="630"/>
      <c r="F10" s="630"/>
      <c r="G10" s="630"/>
      <c r="H10" s="630"/>
      <c r="I10" s="630"/>
      <c r="J10" s="630"/>
      <c r="K10" s="630"/>
      <c r="L10" s="630"/>
      <c r="M10" s="630"/>
      <c r="N10" s="630"/>
      <c r="O10" s="630"/>
      <c r="P10" s="630"/>
      <c r="Q10" s="630"/>
      <c r="R10" s="630"/>
      <c r="S10" s="630"/>
      <c r="T10" s="630"/>
      <c r="U10" s="631"/>
      <c r="V10" s="12"/>
      <c r="W10" s="12"/>
      <c r="X10" s="12"/>
      <c r="Y10" s="12"/>
      <c r="Z10" s="12"/>
      <c r="AA10" s="12"/>
      <c r="AB10" s="12"/>
      <c r="AC10" s="12"/>
      <c r="AD10" s="12"/>
      <c r="AE10" s="12"/>
      <c r="AF10" s="12"/>
      <c r="AG10" s="12"/>
      <c r="AH10" s="12"/>
      <c r="AI10" s="12"/>
      <c r="AJ10" s="12"/>
      <c r="AK10" s="12"/>
      <c r="AL10" s="12"/>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row>
    <row r="11" spans="1:647" ht="21.75" customHeight="1" x14ac:dyDescent="0.3">
      <c r="A11" s="629" t="s">
        <v>867</v>
      </c>
      <c r="B11" s="630"/>
      <c r="C11" s="630"/>
      <c r="D11" s="630"/>
      <c r="E11" s="630"/>
      <c r="F11" s="630"/>
      <c r="G11" s="630"/>
      <c r="H11" s="630"/>
      <c r="I11" s="630"/>
      <c r="J11" s="630"/>
      <c r="K11" s="630"/>
      <c r="L11" s="630"/>
      <c r="M11" s="630"/>
      <c r="N11" s="630"/>
      <c r="O11" s="630"/>
      <c r="P11" s="630"/>
      <c r="Q11" s="630"/>
      <c r="R11" s="630"/>
      <c r="S11" s="630"/>
      <c r="T11" s="630"/>
      <c r="U11" s="631"/>
      <c r="V11" s="12"/>
      <c r="W11" s="12"/>
      <c r="X11" s="12"/>
      <c r="Y11" s="12"/>
      <c r="Z11" s="12"/>
      <c r="AA11" s="12"/>
      <c r="AB11" s="12"/>
      <c r="AC11" s="12"/>
      <c r="AD11" s="12"/>
      <c r="AE11" s="12"/>
      <c r="AF11" s="12"/>
      <c r="AG11" s="12"/>
      <c r="AH11" s="12"/>
      <c r="AI11" s="12"/>
      <c r="AJ11" s="12"/>
      <c r="AK11" s="12"/>
      <c r="AL11" s="12"/>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row>
    <row r="12" spans="1:647" ht="132" customHeight="1" x14ac:dyDescent="0.3">
      <c r="A12" s="629" t="s">
        <v>1078</v>
      </c>
      <c r="B12" s="630"/>
      <c r="C12" s="630"/>
      <c r="D12" s="630"/>
      <c r="E12" s="630"/>
      <c r="F12" s="630"/>
      <c r="G12" s="630"/>
      <c r="H12" s="630"/>
      <c r="I12" s="630"/>
      <c r="J12" s="630"/>
      <c r="K12" s="630"/>
      <c r="L12" s="630"/>
      <c r="M12" s="630"/>
      <c r="N12" s="630"/>
      <c r="O12" s="630"/>
      <c r="P12" s="630"/>
      <c r="Q12" s="630"/>
      <c r="R12" s="630"/>
      <c r="S12" s="630"/>
      <c r="T12" s="630"/>
      <c r="U12" s="631"/>
      <c r="V12" s="12"/>
      <c r="W12" s="12"/>
      <c r="X12" s="12"/>
      <c r="Y12" s="12"/>
      <c r="Z12" s="12"/>
      <c r="AA12" s="12"/>
      <c r="AB12" s="12"/>
      <c r="AC12" s="12"/>
      <c r="AD12" s="12"/>
      <c r="AE12" s="12"/>
      <c r="AF12" s="12"/>
      <c r="AG12" s="12"/>
      <c r="AH12" s="12"/>
      <c r="AI12" s="12"/>
      <c r="AJ12" s="12"/>
      <c r="AK12" s="12"/>
      <c r="AL12" s="12"/>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row>
    <row r="13" spans="1:647" ht="18.75" x14ac:dyDescent="0.3">
      <c r="A13" s="626" t="s">
        <v>4</v>
      </c>
      <c r="B13" s="627"/>
      <c r="C13" s="627"/>
      <c r="D13" s="627"/>
      <c r="E13" s="627"/>
      <c r="F13" s="627"/>
      <c r="G13" s="627"/>
      <c r="H13" s="627"/>
      <c r="I13" s="627"/>
      <c r="J13" s="627"/>
      <c r="K13" s="627"/>
      <c r="L13" s="627"/>
      <c r="M13" s="627"/>
      <c r="N13" s="627"/>
      <c r="O13" s="627"/>
      <c r="P13" s="627"/>
      <c r="Q13" s="627"/>
      <c r="R13" s="627"/>
      <c r="S13" s="627"/>
      <c r="T13" s="627"/>
      <c r="U13" s="628"/>
      <c r="V13" s="12"/>
      <c r="W13" s="12"/>
      <c r="X13" s="12"/>
      <c r="Y13" s="12"/>
      <c r="Z13" s="12"/>
      <c r="AA13" s="12"/>
      <c r="AB13" s="12"/>
      <c r="AC13" s="12"/>
      <c r="AD13" s="12"/>
      <c r="AE13" s="12"/>
      <c r="AF13" s="12"/>
      <c r="AG13" s="12"/>
      <c r="AH13" s="12"/>
      <c r="AI13" s="12"/>
      <c r="AJ13" s="12"/>
      <c r="AK13" s="12"/>
      <c r="AL13" s="12"/>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row>
    <row r="14" spans="1:647" ht="18.75" x14ac:dyDescent="0.3">
      <c r="A14" s="629" t="s">
        <v>5</v>
      </c>
      <c r="B14" s="630"/>
      <c r="C14" s="630"/>
      <c r="D14" s="630"/>
      <c r="E14" s="630"/>
      <c r="F14" s="630"/>
      <c r="G14" s="630"/>
      <c r="H14" s="630"/>
      <c r="I14" s="630"/>
      <c r="J14" s="630"/>
      <c r="K14" s="630"/>
      <c r="L14" s="630"/>
      <c r="M14" s="630"/>
      <c r="N14" s="630"/>
      <c r="O14" s="630"/>
      <c r="P14" s="630"/>
      <c r="Q14" s="630"/>
      <c r="R14" s="630"/>
      <c r="S14" s="630"/>
      <c r="T14" s="630"/>
      <c r="U14" s="631"/>
      <c r="V14" s="12"/>
      <c r="W14" s="12"/>
      <c r="X14" s="12"/>
      <c r="Y14" s="12"/>
      <c r="Z14" s="12"/>
      <c r="AA14" s="12"/>
      <c r="AB14" s="12"/>
      <c r="AC14" s="12"/>
      <c r="AD14" s="12"/>
      <c r="AE14" s="12"/>
      <c r="AF14" s="12"/>
      <c r="AG14" s="12"/>
      <c r="AH14" s="12"/>
      <c r="AI14" s="12"/>
      <c r="AJ14" s="12"/>
      <c r="AK14" s="12"/>
      <c r="AL14" s="12"/>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row>
    <row r="15" spans="1:647" ht="37.5" customHeight="1" x14ac:dyDescent="0.3">
      <c r="A15" s="629"/>
      <c r="B15" s="630"/>
      <c r="C15" s="630"/>
      <c r="D15" s="630"/>
      <c r="E15" s="630"/>
      <c r="F15" s="630"/>
      <c r="G15" s="630"/>
      <c r="H15" s="630"/>
      <c r="I15" s="630"/>
      <c r="J15" s="630"/>
      <c r="K15" s="630"/>
      <c r="L15" s="630"/>
      <c r="M15" s="630"/>
      <c r="N15" s="630"/>
      <c r="O15" s="630"/>
      <c r="P15" s="630"/>
      <c r="Q15" s="630"/>
      <c r="R15" s="630"/>
      <c r="S15" s="630"/>
      <c r="T15" s="630"/>
      <c r="U15" s="631"/>
      <c r="V15" s="12"/>
      <c r="W15" s="12"/>
      <c r="X15" s="12"/>
      <c r="Y15" s="12"/>
      <c r="Z15" s="12"/>
      <c r="AA15" s="12"/>
      <c r="AB15" s="12"/>
      <c r="AC15" s="12"/>
      <c r="AD15" s="12"/>
      <c r="AE15" s="12"/>
      <c r="AF15" s="12"/>
      <c r="AG15" s="12"/>
      <c r="AH15" s="12"/>
      <c r="AI15" s="12"/>
      <c r="AJ15" s="12"/>
      <c r="AK15" s="12"/>
      <c r="AL15" s="12"/>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row>
    <row r="16" spans="1:647" ht="18.75" x14ac:dyDescent="0.3">
      <c r="A16" s="632" t="s">
        <v>6</v>
      </c>
      <c r="B16" s="633"/>
      <c r="C16" s="633"/>
      <c r="D16" s="633"/>
      <c r="E16" s="633"/>
      <c r="F16" s="633"/>
      <c r="G16" s="633"/>
      <c r="H16" s="633"/>
      <c r="I16" s="633"/>
      <c r="J16" s="633"/>
      <c r="K16" s="633"/>
      <c r="L16" s="633"/>
      <c r="M16" s="633"/>
      <c r="N16" s="633"/>
      <c r="O16" s="633"/>
      <c r="P16" s="633"/>
      <c r="Q16" s="633"/>
      <c r="R16" s="633"/>
      <c r="S16" s="633"/>
      <c r="T16" s="633"/>
      <c r="U16" s="634"/>
      <c r="V16" s="12"/>
      <c r="W16" s="12"/>
      <c r="X16" s="12"/>
      <c r="Y16" s="12"/>
      <c r="Z16" s="12"/>
      <c r="AA16" s="12"/>
      <c r="AB16" s="12"/>
      <c r="AC16" s="12"/>
      <c r="AD16" s="12"/>
      <c r="AE16" s="12"/>
      <c r="AF16" s="12"/>
      <c r="AG16" s="12"/>
      <c r="AH16" s="12"/>
      <c r="AI16" s="12"/>
      <c r="AJ16" s="12"/>
      <c r="AK16" s="12"/>
      <c r="AL16" s="12"/>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row>
    <row r="17" spans="1:647" ht="112.5" customHeight="1" x14ac:dyDescent="0.3">
      <c r="A17" s="635" t="s">
        <v>1079</v>
      </c>
      <c r="B17" s="636"/>
      <c r="C17" s="636"/>
      <c r="D17" s="636"/>
      <c r="E17" s="636"/>
      <c r="F17" s="636"/>
      <c r="G17" s="636"/>
      <c r="H17" s="636"/>
      <c r="I17" s="636"/>
      <c r="J17" s="636"/>
      <c r="K17" s="636"/>
      <c r="L17" s="636"/>
      <c r="M17" s="636"/>
      <c r="N17" s="636"/>
      <c r="O17" s="636"/>
      <c r="P17" s="636"/>
      <c r="Q17" s="636"/>
      <c r="R17" s="636"/>
      <c r="S17" s="636"/>
      <c r="T17" s="636"/>
      <c r="U17" s="637"/>
      <c r="V17" s="12"/>
      <c r="W17" s="12"/>
      <c r="X17" s="12"/>
      <c r="Y17" s="12"/>
      <c r="Z17" s="12"/>
      <c r="AA17" s="12"/>
      <c r="AB17" s="12"/>
      <c r="AC17" s="12"/>
      <c r="AD17" s="12"/>
      <c r="AE17" s="12"/>
      <c r="AF17" s="12"/>
      <c r="AG17" s="12"/>
      <c r="AH17" s="12"/>
      <c r="AI17" s="12"/>
      <c r="AJ17" s="12"/>
      <c r="AK17" s="12"/>
      <c r="AL17" s="12"/>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row>
    <row r="18" spans="1:647" ht="18.75" x14ac:dyDescent="0.3">
      <c r="A18" s="638" t="s">
        <v>7</v>
      </c>
      <c r="B18" s="638"/>
      <c r="C18" s="638"/>
      <c r="D18" s="638"/>
      <c r="E18" s="638"/>
      <c r="F18" s="638"/>
      <c r="G18" s="638"/>
      <c r="H18" s="638"/>
      <c r="I18" s="638"/>
      <c r="J18" s="638"/>
      <c r="K18" s="638"/>
      <c r="L18" s="638"/>
      <c r="M18" s="638"/>
      <c r="N18" s="638"/>
      <c r="O18" s="638"/>
      <c r="P18" s="638"/>
      <c r="Q18" s="638"/>
      <c r="R18" s="638"/>
      <c r="S18" s="638"/>
      <c r="T18" s="638"/>
      <c r="U18" s="638"/>
      <c r="V18" s="12"/>
      <c r="W18" s="12"/>
      <c r="X18" s="12"/>
      <c r="Y18" s="12"/>
      <c r="Z18" s="12"/>
      <c r="AA18" s="12"/>
      <c r="AB18" s="12"/>
      <c r="AC18" s="12"/>
      <c r="AD18" s="12"/>
      <c r="AE18" s="12"/>
      <c r="AF18" s="12"/>
      <c r="AG18" s="12"/>
      <c r="AH18" s="12"/>
      <c r="AI18" s="12"/>
      <c r="AJ18" s="12"/>
      <c r="AK18" s="12"/>
      <c r="AL18" s="12"/>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row>
    <row r="19" spans="1:647" ht="18" customHeight="1" x14ac:dyDescent="0.3">
      <c r="A19" s="644" t="s">
        <v>1080</v>
      </c>
      <c r="B19" s="645"/>
      <c r="C19" s="645"/>
      <c r="D19" s="645"/>
      <c r="E19" s="645"/>
      <c r="F19" s="645"/>
      <c r="G19" s="645"/>
      <c r="H19" s="645"/>
      <c r="I19" s="645"/>
      <c r="J19" s="645"/>
      <c r="K19" s="645"/>
      <c r="L19" s="646" t="s">
        <v>1081</v>
      </c>
      <c r="M19" s="647"/>
      <c r="N19" s="647"/>
      <c r="O19" s="647"/>
      <c r="P19" s="647"/>
      <c r="Q19" s="647"/>
      <c r="R19" s="647"/>
      <c r="S19" s="647"/>
      <c r="T19" s="647"/>
      <c r="U19" s="647"/>
      <c r="V19" s="12"/>
      <c r="W19" s="12"/>
      <c r="X19" s="12"/>
      <c r="Y19" s="12"/>
      <c r="Z19" s="12"/>
      <c r="AA19" s="12"/>
      <c r="AB19" s="12"/>
      <c r="AC19" s="12"/>
      <c r="AD19" s="12"/>
      <c r="AE19" s="12"/>
      <c r="AF19" s="12"/>
      <c r="AG19" s="12"/>
      <c r="AH19" s="12"/>
      <c r="AI19" s="12"/>
      <c r="AJ19" s="12"/>
      <c r="AK19" s="12"/>
      <c r="AL19" s="12"/>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row>
    <row r="20" spans="1:647" ht="256.14999999999998" customHeight="1" x14ac:dyDescent="0.3">
      <c r="A20" s="648" t="s">
        <v>1210</v>
      </c>
      <c r="B20" s="649"/>
      <c r="C20" s="649"/>
      <c r="D20" s="649"/>
      <c r="E20" s="649"/>
      <c r="F20" s="649"/>
      <c r="G20" s="649"/>
      <c r="H20" s="649"/>
      <c r="I20" s="649"/>
      <c r="J20" s="649"/>
      <c r="K20" s="649"/>
      <c r="L20" s="648" t="s">
        <v>1082</v>
      </c>
      <c r="M20" s="649"/>
      <c r="N20" s="649"/>
      <c r="O20" s="649"/>
      <c r="P20" s="649"/>
      <c r="Q20" s="649"/>
      <c r="R20" s="649"/>
      <c r="S20" s="649"/>
      <c r="T20" s="649"/>
      <c r="U20" s="649"/>
      <c r="V20" s="12"/>
      <c r="W20" s="12"/>
      <c r="X20" s="12"/>
      <c r="Y20" s="12"/>
      <c r="Z20" s="12"/>
      <c r="AA20" s="12"/>
      <c r="AB20" s="12"/>
      <c r="AC20" s="12"/>
      <c r="AD20" s="12"/>
      <c r="AE20" s="12"/>
      <c r="AF20" s="12"/>
      <c r="AG20" s="12"/>
      <c r="AH20" s="12"/>
      <c r="AI20" s="12"/>
      <c r="AJ20" s="12"/>
      <c r="AK20" s="12"/>
      <c r="AL20" s="12"/>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row>
    <row r="21" spans="1:647" ht="18" customHeight="1" thickBot="1" x14ac:dyDescent="0.35">
      <c r="A21" s="658" t="s">
        <v>1084</v>
      </c>
      <c r="B21" s="659"/>
      <c r="C21" s="659"/>
      <c r="D21" s="659"/>
      <c r="E21" s="416"/>
      <c r="F21" s="658" t="s">
        <v>1252</v>
      </c>
      <c r="G21" s="659"/>
      <c r="H21" s="659"/>
      <c r="I21" s="659"/>
      <c r="J21" s="659"/>
      <c r="K21" s="659"/>
      <c r="L21" s="658" t="s">
        <v>1084</v>
      </c>
      <c r="M21" s="659"/>
      <c r="N21" s="659"/>
      <c r="O21" s="659"/>
      <c r="P21" s="659"/>
      <c r="Q21" s="658" t="s">
        <v>1253</v>
      </c>
      <c r="R21" s="659"/>
      <c r="S21" s="659"/>
      <c r="T21" s="659"/>
      <c r="U21" s="659"/>
      <c r="V21" s="12"/>
      <c r="W21" s="12"/>
      <c r="X21" s="12"/>
      <c r="Y21" s="12"/>
      <c r="Z21" s="12"/>
      <c r="AA21" s="12"/>
      <c r="AB21" s="12"/>
      <c r="AC21" s="12"/>
      <c r="AD21" s="12"/>
      <c r="AE21" s="12"/>
      <c r="AF21" s="12"/>
      <c r="AG21" s="12"/>
      <c r="AH21" s="12"/>
      <c r="AI21" s="12"/>
      <c r="AJ21" s="12"/>
      <c r="AK21" s="12"/>
      <c r="AL21" s="12"/>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row>
    <row r="22" spans="1:647" ht="19.5" thickTop="1" x14ac:dyDescent="0.3">
      <c r="A22" s="639" t="s">
        <v>8</v>
      </c>
      <c r="B22" s="640"/>
      <c r="C22" s="640"/>
      <c r="D22" s="640"/>
      <c r="E22" s="640"/>
      <c r="F22" s="640"/>
      <c r="G22" s="640"/>
      <c r="H22" s="640"/>
      <c r="I22" s="640"/>
      <c r="J22" s="640"/>
      <c r="K22" s="640"/>
      <c r="L22" s="640"/>
      <c r="M22" s="640"/>
      <c r="N22" s="640"/>
      <c r="O22" s="640"/>
      <c r="P22" s="640"/>
      <c r="Q22" s="640"/>
      <c r="R22" s="640"/>
      <c r="S22" s="640"/>
      <c r="T22" s="640"/>
      <c r="U22" s="641"/>
      <c r="V22" s="12"/>
      <c r="W22" s="12"/>
      <c r="X22" s="12"/>
      <c r="Y22" s="12"/>
      <c r="Z22" s="12"/>
      <c r="AA22" s="12"/>
      <c r="AB22" s="12"/>
      <c r="AC22" s="12"/>
      <c r="AD22" s="12"/>
      <c r="AE22" s="12"/>
      <c r="AF22" s="12"/>
      <c r="AG22" s="12"/>
      <c r="AH22" s="12"/>
      <c r="AI22" s="12"/>
      <c r="AJ22" s="12"/>
      <c r="AK22" s="12"/>
      <c r="AL22" s="12"/>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row>
    <row r="23" spans="1:647" ht="57.75" customHeight="1" x14ac:dyDescent="0.3">
      <c r="A23" s="621" t="s">
        <v>868</v>
      </c>
      <c r="B23" s="622"/>
      <c r="C23" s="642" t="s">
        <v>869</v>
      </c>
      <c r="D23" s="642"/>
      <c r="E23" s="642"/>
      <c r="F23" s="642"/>
      <c r="G23" s="642"/>
      <c r="H23" s="642"/>
      <c r="I23" s="642"/>
      <c r="J23" s="642"/>
      <c r="K23" s="642"/>
      <c r="L23" s="642"/>
      <c r="M23" s="642"/>
      <c r="N23" s="642"/>
      <c r="O23" s="642"/>
      <c r="P23" s="642"/>
      <c r="Q23" s="642"/>
      <c r="R23" s="642"/>
      <c r="S23" s="642"/>
      <c r="T23" s="642"/>
      <c r="U23" s="643"/>
      <c r="V23" s="12"/>
      <c r="W23" s="12"/>
      <c r="X23" s="12"/>
      <c r="Y23" s="12"/>
      <c r="Z23" s="12"/>
      <c r="AA23" s="12"/>
      <c r="AB23" s="12"/>
      <c r="AC23" s="12"/>
      <c r="AD23" s="12"/>
      <c r="AE23" s="12"/>
      <c r="AF23" s="12"/>
      <c r="AG23" s="12"/>
      <c r="AH23" s="12"/>
      <c r="AI23" s="12"/>
      <c r="AJ23" s="12"/>
      <c r="AK23" s="12"/>
      <c r="AL23" s="12"/>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row>
    <row r="24" spans="1:647" ht="20.25" customHeight="1" x14ac:dyDescent="0.3">
      <c r="A24" s="621" t="s">
        <v>9</v>
      </c>
      <c r="B24" s="622"/>
      <c r="C24" s="624" t="s">
        <v>870</v>
      </c>
      <c r="D24" s="624"/>
      <c r="E24" s="624"/>
      <c r="F24" s="624"/>
      <c r="G24" s="624"/>
      <c r="H24" s="624"/>
      <c r="I24" s="624"/>
      <c r="J24" s="624"/>
      <c r="K24" s="624"/>
      <c r="L24" s="624"/>
      <c r="M24" s="624"/>
      <c r="N24" s="624"/>
      <c r="O24" s="624"/>
      <c r="P24" s="624"/>
      <c r="Q24" s="624"/>
      <c r="R24" s="624"/>
      <c r="S24" s="624"/>
      <c r="T24" s="624"/>
      <c r="U24" s="625"/>
      <c r="V24" s="12"/>
      <c r="W24" s="12"/>
      <c r="X24" s="12"/>
      <c r="Y24" s="12"/>
      <c r="Z24" s="12"/>
      <c r="AA24" s="12"/>
      <c r="AB24" s="12"/>
      <c r="AC24" s="12"/>
      <c r="AD24" s="12"/>
      <c r="AE24" s="12"/>
      <c r="AF24" s="12"/>
      <c r="AG24" s="12"/>
      <c r="AH24" s="12"/>
      <c r="AI24" s="12"/>
      <c r="AJ24" s="12"/>
      <c r="AK24" s="12"/>
      <c r="AL24" s="12"/>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row>
    <row r="25" spans="1:647" ht="59.25" customHeight="1" x14ac:dyDescent="0.3">
      <c r="A25" s="621" t="s">
        <v>10</v>
      </c>
      <c r="B25" s="622"/>
      <c r="C25" s="623" t="s">
        <v>11</v>
      </c>
      <c r="D25" s="624"/>
      <c r="E25" s="624"/>
      <c r="F25" s="624"/>
      <c r="G25" s="624"/>
      <c r="H25" s="624"/>
      <c r="I25" s="624"/>
      <c r="J25" s="624"/>
      <c r="K25" s="624"/>
      <c r="L25" s="624"/>
      <c r="M25" s="624"/>
      <c r="N25" s="624"/>
      <c r="O25" s="624"/>
      <c r="P25" s="624"/>
      <c r="Q25" s="624"/>
      <c r="R25" s="624"/>
      <c r="S25" s="624"/>
      <c r="T25" s="624"/>
      <c r="U25" s="625"/>
      <c r="V25" s="12"/>
      <c r="W25" s="12"/>
      <c r="X25" s="12"/>
      <c r="Y25" s="12"/>
      <c r="Z25" s="12"/>
      <c r="AA25" s="12"/>
      <c r="AB25" s="12"/>
      <c r="AC25" s="12"/>
      <c r="AD25" s="12"/>
      <c r="AE25" s="12"/>
      <c r="AF25" s="12"/>
      <c r="AG25" s="12"/>
      <c r="AH25" s="12"/>
      <c r="AI25" s="12"/>
      <c r="AJ25" s="12"/>
      <c r="AK25" s="12"/>
      <c r="AL25" s="12"/>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row>
    <row r="26" spans="1:647" ht="137.65" customHeight="1" x14ac:dyDescent="0.25">
      <c r="A26" s="604" t="s">
        <v>12</v>
      </c>
      <c r="B26" s="605"/>
      <c r="C26" s="606" t="s">
        <v>1083</v>
      </c>
      <c r="D26" s="607"/>
      <c r="E26" s="607"/>
      <c r="F26" s="607"/>
      <c r="G26" s="607"/>
      <c r="H26" s="607"/>
      <c r="I26" s="607"/>
      <c r="J26" s="607"/>
      <c r="K26" s="607"/>
      <c r="L26" s="607"/>
      <c r="M26" s="607"/>
      <c r="N26" s="607"/>
      <c r="O26" s="607"/>
      <c r="P26" s="607"/>
      <c r="Q26" s="607"/>
      <c r="R26" s="607"/>
      <c r="S26" s="607"/>
      <c r="T26" s="607"/>
      <c r="U26" s="608"/>
      <c r="V26" s="13"/>
      <c r="W26" s="13"/>
      <c r="X26" s="13"/>
      <c r="Y26" s="13"/>
      <c r="Z26" s="13"/>
      <c r="AA26" s="13"/>
      <c r="AB26" s="13"/>
      <c r="AC26" s="13"/>
      <c r="AD26" s="13"/>
      <c r="AE26" s="13"/>
      <c r="AF26" s="13"/>
      <c r="AG26" s="13"/>
      <c r="AH26" s="13"/>
      <c r="AI26" s="13"/>
      <c r="AJ26" s="13"/>
      <c r="AK26" s="13"/>
      <c r="AL26" s="13"/>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row>
    <row r="27" spans="1:647" ht="18.75" x14ac:dyDescent="0.3">
      <c r="A27" s="609" t="s">
        <v>13</v>
      </c>
      <c r="B27" s="610"/>
      <c r="C27" s="610"/>
      <c r="D27" s="610"/>
      <c r="E27" s="610"/>
      <c r="F27" s="610"/>
      <c r="G27" s="610"/>
      <c r="H27" s="610"/>
      <c r="I27" s="610"/>
      <c r="J27" s="610"/>
      <c r="K27" s="610"/>
      <c r="L27" s="610"/>
      <c r="M27" s="610"/>
      <c r="N27" s="610"/>
      <c r="O27" s="610"/>
      <c r="P27" s="610"/>
      <c r="Q27" s="610"/>
      <c r="R27" s="610"/>
      <c r="S27" s="610"/>
      <c r="T27" s="610"/>
      <c r="U27" s="611"/>
      <c r="V27" s="12"/>
      <c r="W27" s="12"/>
      <c r="X27" s="12"/>
      <c r="Y27" s="12"/>
      <c r="Z27" s="12"/>
      <c r="AA27" s="12"/>
      <c r="AB27" s="12"/>
      <c r="AC27" s="12"/>
      <c r="AD27" s="12"/>
      <c r="AE27" s="12"/>
      <c r="AF27" s="12"/>
      <c r="AG27" s="12"/>
      <c r="AH27" s="12"/>
      <c r="AI27" s="12"/>
      <c r="AJ27" s="12"/>
      <c r="AK27" s="12"/>
      <c r="AL27" s="12"/>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row>
    <row r="28" spans="1:647" ht="54" customHeight="1" x14ac:dyDescent="0.3">
      <c r="A28" s="612"/>
      <c r="B28" s="553"/>
      <c r="C28" s="553"/>
      <c r="D28" s="554"/>
      <c r="E28" s="613" t="s">
        <v>14</v>
      </c>
      <c r="F28" s="614"/>
      <c r="G28" s="614"/>
      <c r="H28" s="615"/>
      <c r="I28" s="616" t="s">
        <v>15</v>
      </c>
      <c r="J28" s="617"/>
      <c r="K28" s="618"/>
      <c r="L28" s="613" t="s">
        <v>16</v>
      </c>
      <c r="M28" s="614"/>
      <c r="N28" s="615"/>
      <c r="O28" s="613" t="s">
        <v>17</v>
      </c>
      <c r="P28" s="614"/>
      <c r="Q28" s="615"/>
      <c r="R28" s="619" t="s">
        <v>18</v>
      </c>
      <c r="S28" s="620"/>
      <c r="T28" s="619" t="s">
        <v>19</v>
      </c>
      <c r="U28" s="620"/>
      <c r="V28" s="14"/>
      <c r="W28" s="14"/>
      <c r="X28" s="14"/>
      <c r="Y28" s="14"/>
      <c r="Z28" s="14"/>
      <c r="AA28" s="14"/>
      <c r="AB28" s="14"/>
      <c r="AC28" s="14"/>
      <c r="AD28" s="14"/>
      <c r="AE28" s="14"/>
      <c r="AF28" s="14"/>
      <c r="AG28" s="14"/>
      <c r="AH28" s="14"/>
      <c r="AI28" s="14"/>
      <c r="AJ28" s="14"/>
      <c r="AK28" s="14"/>
      <c r="AL28" s="14"/>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row>
    <row r="29" spans="1:647" ht="54.75" customHeight="1" x14ac:dyDescent="0.25">
      <c r="A29" s="584" t="s">
        <v>871</v>
      </c>
      <c r="B29" s="585"/>
      <c r="C29" s="586"/>
      <c r="D29" s="587"/>
      <c r="E29" s="591" t="s">
        <v>1040</v>
      </c>
      <c r="F29" s="592"/>
      <c r="G29" s="592"/>
      <c r="H29" s="593"/>
      <c r="I29" s="596" t="s">
        <v>21</v>
      </c>
      <c r="J29" s="597"/>
      <c r="K29" s="598"/>
      <c r="L29" s="588" t="s">
        <v>872</v>
      </c>
      <c r="M29" s="589"/>
      <c r="N29" s="590"/>
      <c r="O29" s="588" t="s">
        <v>82</v>
      </c>
      <c r="P29" s="589"/>
      <c r="Q29" s="590"/>
      <c r="R29" s="582">
        <v>0</v>
      </c>
      <c r="S29" s="583"/>
      <c r="T29" s="582">
        <v>0</v>
      </c>
      <c r="U29" s="583"/>
      <c r="V29" s="14"/>
      <c r="W29" s="14"/>
      <c r="X29" s="14"/>
      <c r="Y29" s="14"/>
      <c r="Z29" s="14"/>
      <c r="AA29" s="14"/>
      <c r="AB29" s="14"/>
      <c r="AC29" s="14"/>
      <c r="AD29" s="14"/>
      <c r="AE29" s="14"/>
      <c r="AF29" s="14"/>
      <c r="AG29" s="14"/>
      <c r="AH29" s="14"/>
      <c r="AI29" s="14"/>
      <c r="AJ29" s="14"/>
      <c r="AK29" s="14"/>
      <c r="AL29" s="14"/>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row>
    <row r="30" spans="1:647" ht="35.65" customHeight="1" x14ac:dyDescent="0.25">
      <c r="A30" s="584" t="s">
        <v>1205</v>
      </c>
      <c r="B30" s="585"/>
      <c r="C30" s="586"/>
      <c r="D30" s="587"/>
      <c r="E30" s="599" t="s">
        <v>20</v>
      </c>
      <c r="F30" s="599"/>
      <c r="G30" s="599"/>
      <c r="H30" s="600"/>
      <c r="I30" s="601" t="s">
        <v>20</v>
      </c>
      <c r="J30" s="602"/>
      <c r="K30" s="603"/>
      <c r="L30" s="601" t="s">
        <v>20</v>
      </c>
      <c r="M30" s="602"/>
      <c r="N30" s="603"/>
      <c r="O30" s="601" t="s">
        <v>20</v>
      </c>
      <c r="P30" s="602"/>
      <c r="Q30" s="603"/>
      <c r="R30" s="594"/>
      <c r="S30" s="595"/>
      <c r="T30" s="594"/>
      <c r="U30" s="595"/>
      <c r="V30" s="15"/>
      <c r="W30" s="15"/>
      <c r="X30" s="15"/>
      <c r="Y30" s="15"/>
      <c r="Z30" s="15"/>
      <c r="AA30" s="15"/>
      <c r="AB30" s="15"/>
      <c r="AC30" s="15"/>
      <c r="AD30" s="15"/>
      <c r="AE30" s="15"/>
      <c r="AF30" s="15"/>
      <c r="AG30" s="15"/>
      <c r="AH30" s="15"/>
      <c r="AI30" s="15"/>
      <c r="AJ30" s="15"/>
      <c r="AK30" s="15"/>
      <c r="AL30" s="1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row>
    <row r="31" spans="1:647" ht="75.400000000000006" customHeight="1" x14ac:dyDescent="0.25">
      <c r="A31" s="584" t="s">
        <v>9</v>
      </c>
      <c r="B31" s="585"/>
      <c r="C31" s="586"/>
      <c r="D31" s="587"/>
      <c r="E31" s="588" t="s">
        <v>873</v>
      </c>
      <c r="F31" s="589"/>
      <c r="G31" s="589"/>
      <c r="H31" s="590"/>
      <c r="I31" s="591" t="s">
        <v>22</v>
      </c>
      <c r="J31" s="592"/>
      <c r="K31" s="593"/>
      <c r="L31" s="588" t="s">
        <v>25</v>
      </c>
      <c r="M31" s="589"/>
      <c r="N31" s="590"/>
      <c r="O31" s="588" t="s">
        <v>20</v>
      </c>
      <c r="P31" s="589"/>
      <c r="Q31" s="590"/>
      <c r="R31" s="582">
        <v>4</v>
      </c>
      <c r="S31" s="583"/>
      <c r="T31" s="582">
        <v>40</v>
      </c>
      <c r="U31" s="583"/>
      <c r="V31" s="14"/>
      <c r="W31" s="14"/>
      <c r="X31" s="14"/>
      <c r="Y31" s="14"/>
      <c r="Z31" s="14"/>
      <c r="AA31" s="14"/>
      <c r="AB31" s="14"/>
      <c r="AC31" s="14"/>
      <c r="AD31" s="14"/>
      <c r="AE31" s="14"/>
      <c r="AF31" s="14"/>
      <c r="AG31" s="14"/>
      <c r="AH31" s="14"/>
      <c r="AI31" s="14"/>
      <c r="AJ31" s="14"/>
      <c r="AK31" s="14"/>
      <c r="AL31" s="14"/>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row>
    <row r="32" spans="1:647" ht="18.75" x14ac:dyDescent="0.25">
      <c r="A32" s="545" t="s">
        <v>10</v>
      </c>
      <c r="B32" s="546"/>
      <c r="C32" s="547"/>
      <c r="D32" s="548"/>
      <c r="E32" s="16"/>
      <c r="F32" s="323" t="s">
        <v>23</v>
      </c>
      <c r="G32" s="327">
        <v>51</v>
      </c>
      <c r="H32" s="17"/>
      <c r="I32" s="555" t="s">
        <v>24</v>
      </c>
      <c r="J32" s="556"/>
      <c r="K32" s="557"/>
      <c r="L32" s="573" t="s">
        <v>31</v>
      </c>
      <c r="M32" s="574"/>
      <c r="N32" s="575"/>
      <c r="O32" s="573" t="s">
        <v>25</v>
      </c>
      <c r="P32" s="574"/>
      <c r="Q32" s="575"/>
      <c r="R32" s="534">
        <v>15</v>
      </c>
      <c r="S32" s="535"/>
      <c r="T32" s="534">
        <v>70</v>
      </c>
      <c r="U32" s="535"/>
      <c r="V32" s="14"/>
      <c r="W32" s="14"/>
      <c r="X32" s="14"/>
      <c r="Y32" s="14"/>
      <c r="Z32" s="14"/>
      <c r="AA32" s="14"/>
      <c r="AB32" s="14"/>
      <c r="AC32" s="14"/>
      <c r="AD32" s="14"/>
      <c r="AE32" s="14"/>
      <c r="AF32" s="14"/>
      <c r="AG32" s="14"/>
      <c r="AH32" s="14"/>
      <c r="AI32" s="14"/>
      <c r="AJ32" s="14"/>
      <c r="AK32" s="14"/>
      <c r="AL32" s="14"/>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row>
    <row r="33" spans="1:647" ht="18.75" x14ac:dyDescent="0.25">
      <c r="A33" s="549"/>
      <c r="B33" s="550"/>
      <c r="C33" s="550"/>
      <c r="D33" s="551"/>
      <c r="E33" s="18"/>
      <c r="F33" s="324" t="s">
        <v>26</v>
      </c>
      <c r="G33" s="328">
        <v>54</v>
      </c>
      <c r="H33" s="19"/>
      <c r="I33" s="558"/>
      <c r="J33" s="559"/>
      <c r="K33" s="560"/>
      <c r="L33" s="576"/>
      <c r="M33" s="577"/>
      <c r="N33" s="578"/>
      <c r="O33" s="576"/>
      <c r="P33" s="577"/>
      <c r="Q33" s="578"/>
      <c r="R33" s="536"/>
      <c r="S33" s="537"/>
      <c r="T33" s="536"/>
      <c r="U33" s="537"/>
      <c r="V33" s="14"/>
      <c r="W33" s="14"/>
      <c r="X33" s="14"/>
      <c r="Y33" s="14"/>
      <c r="Z33" s="14"/>
      <c r="AA33" s="14"/>
      <c r="AB33" s="14"/>
      <c r="AC33" s="14"/>
      <c r="AD33" s="14"/>
      <c r="AE33" s="14"/>
      <c r="AF33" s="14"/>
      <c r="AG33" s="14"/>
      <c r="AH33" s="14"/>
      <c r="AI33" s="14"/>
      <c r="AJ33" s="14"/>
      <c r="AK33" s="14"/>
      <c r="AL33" s="14"/>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row>
    <row r="34" spans="1:647" ht="18.75" x14ac:dyDescent="0.25">
      <c r="A34" s="549"/>
      <c r="B34" s="550"/>
      <c r="C34" s="550"/>
      <c r="D34" s="551"/>
      <c r="E34" s="18"/>
      <c r="F34" s="324" t="s">
        <v>27</v>
      </c>
      <c r="G34" s="328">
        <v>55</v>
      </c>
      <c r="H34" s="19"/>
      <c r="I34" s="558"/>
      <c r="J34" s="559"/>
      <c r="K34" s="560"/>
      <c r="L34" s="576"/>
      <c r="M34" s="577"/>
      <c r="N34" s="578"/>
      <c r="O34" s="576"/>
      <c r="P34" s="577"/>
      <c r="Q34" s="578"/>
      <c r="R34" s="536"/>
      <c r="S34" s="537"/>
      <c r="T34" s="536"/>
      <c r="U34" s="537"/>
      <c r="V34" s="14"/>
      <c r="W34" s="14"/>
      <c r="X34" s="14"/>
      <c r="Y34" s="14"/>
      <c r="Z34" s="14"/>
      <c r="AA34" s="14"/>
      <c r="AB34" s="14"/>
      <c r="AC34" s="14"/>
      <c r="AD34" s="14"/>
      <c r="AE34" s="14"/>
      <c r="AF34" s="14"/>
      <c r="AG34" s="14"/>
      <c r="AH34" s="14"/>
      <c r="AI34" s="14"/>
      <c r="AJ34" s="14"/>
      <c r="AK34" s="14"/>
      <c r="AL34" s="14"/>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row>
    <row r="35" spans="1:647" ht="18.75" x14ac:dyDescent="0.25">
      <c r="A35" s="549"/>
      <c r="B35" s="550"/>
      <c r="C35" s="550"/>
      <c r="D35" s="551"/>
      <c r="E35" s="18"/>
      <c r="F35" s="324" t="s">
        <v>28</v>
      </c>
      <c r="G35" s="328">
        <v>54</v>
      </c>
      <c r="H35" s="19"/>
      <c r="I35" s="558"/>
      <c r="J35" s="559"/>
      <c r="K35" s="560"/>
      <c r="L35" s="576"/>
      <c r="M35" s="577"/>
      <c r="N35" s="578"/>
      <c r="O35" s="576"/>
      <c r="P35" s="577"/>
      <c r="Q35" s="578"/>
      <c r="R35" s="536"/>
      <c r="S35" s="537"/>
      <c r="T35" s="536"/>
      <c r="U35" s="537"/>
      <c r="V35" s="14"/>
      <c r="W35" s="14"/>
      <c r="X35" s="14"/>
      <c r="Y35" s="14"/>
      <c r="Z35" s="14"/>
      <c r="AA35" s="14"/>
      <c r="AB35" s="14"/>
      <c r="AC35" s="14"/>
      <c r="AD35" s="14"/>
      <c r="AE35" s="14"/>
      <c r="AF35" s="14"/>
      <c r="AG35" s="14"/>
      <c r="AH35" s="14"/>
      <c r="AI35" s="14"/>
      <c r="AJ35" s="14"/>
      <c r="AK35" s="14"/>
      <c r="AL35" s="14"/>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row>
    <row r="36" spans="1:647" ht="18" customHeight="1" x14ac:dyDescent="0.25">
      <c r="A36" s="552"/>
      <c r="B36" s="553"/>
      <c r="C36" s="553"/>
      <c r="D36" s="554"/>
      <c r="E36" s="20"/>
      <c r="F36" s="322" t="s">
        <v>29</v>
      </c>
      <c r="G36" s="329">
        <v>53</v>
      </c>
      <c r="H36" s="21"/>
      <c r="I36" s="561"/>
      <c r="J36" s="562"/>
      <c r="K36" s="563"/>
      <c r="L36" s="579"/>
      <c r="M36" s="580"/>
      <c r="N36" s="581"/>
      <c r="O36" s="579"/>
      <c r="P36" s="580"/>
      <c r="Q36" s="581"/>
      <c r="R36" s="538"/>
      <c r="S36" s="539"/>
      <c r="T36" s="538"/>
      <c r="U36" s="539"/>
      <c r="V36" s="14"/>
      <c r="W36" s="14"/>
      <c r="X36" s="14"/>
      <c r="Y36" s="14"/>
      <c r="Z36" s="14"/>
      <c r="AA36" s="14"/>
      <c r="AB36" s="14"/>
      <c r="AC36" s="14"/>
      <c r="AD36" s="14"/>
      <c r="AE36" s="14"/>
      <c r="AF36" s="14"/>
      <c r="AG36" s="14"/>
      <c r="AH36" s="14"/>
      <c r="AI36" s="14"/>
      <c r="AJ36" s="14"/>
      <c r="AK36" s="14"/>
      <c r="AL36" s="14"/>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row>
    <row r="37" spans="1:647" ht="18.75" x14ac:dyDescent="0.25">
      <c r="A37" s="545" t="s">
        <v>12</v>
      </c>
      <c r="B37" s="546"/>
      <c r="C37" s="547"/>
      <c r="D37" s="548"/>
      <c r="E37" s="16"/>
      <c r="F37" s="323" t="s">
        <v>23</v>
      </c>
      <c r="G37" s="22">
        <v>41</v>
      </c>
      <c r="H37" s="17"/>
      <c r="I37" s="555" t="s">
        <v>30</v>
      </c>
      <c r="J37" s="556"/>
      <c r="K37" s="557"/>
      <c r="L37" s="564" t="s">
        <v>1303</v>
      </c>
      <c r="M37" s="565"/>
      <c r="N37" s="566"/>
      <c r="O37" s="573" t="s">
        <v>31</v>
      </c>
      <c r="P37" s="574"/>
      <c r="Q37" s="575"/>
      <c r="R37" s="534">
        <v>27</v>
      </c>
      <c r="S37" s="535"/>
      <c r="T37" s="534">
        <v>100</v>
      </c>
      <c r="U37" s="535"/>
      <c r="V37" s="14"/>
      <c r="W37" s="14"/>
      <c r="X37" s="14"/>
      <c r="Y37" s="14"/>
      <c r="Z37" s="14"/>
      <c r="AA37" s="14"/>
      <c r="AB37" s="14"/>
      <c r="AC37" s="14"/>
      <c r="AD37" s="14"/>
      <c r="AE37" s="14"/>
      <c r="AF37" s="14"/>
      <c r="AG37" s="14"/>
      <c r="AH37" s="14"/>
      <c r="AI37" s="14"/>
      <c r="AJ37" s="14"/>
      <c r="AK37" s="14"/>
      <c r="AL37" s="14"/>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row>
    <row r="38" spans="1:647" ht="18.75" x14ac:dyDescent="0.25">
      <c r="A38" s="549"/>
      <c r="B38" s="550"/>
      <c r="C38" s="550"/>
      <c r="D38" s="551"/>
      <c r="E38" s="18"/>
      <c r="F38" s="324" t="s">
        <v>26</v>
      </c>
      <c r="G38" s="23">
        <v>43</v>
      </c>
      <c r="H38" s="19"/>
      <c r="I38" s="558"/>
      <c r="J38" s="559"/>
      <c r="K38" s="560"/>
      <c r="L38" s="567"/>
      <c r="M38" s="568"/>
      <c r="N38" s="569"/>
      <c r="O38" s="576"/>
      <c r="P38" s="577"/>
      <c r="Q38" s="578"/>
      <c r="R38" s="536"/>
      <c r="S38" s="537"/>
      <c r="T38" s="536"/>
      <c r="U38" s="537"/>
      <c r="V38" s="14"/>
      <c r="W38" s="14"/>
      <c r="X38" s="14"/>
      <c r="Y38" s="14"/>
      <c r="Z38" s="14"/>
      <c r="AA38" s="14"/>
      <c r="AB38" s="14"/>
      <c r="AC38" s="14"/>
      <c r="AD38" s="14"/>
      <c r="AE38" s="14"/>
      <c r="AF38" s="14"/>
      <c r="AG38" s="14"/>
      <c r="AH38" s="14"/>
      <c r="AI38" s="14"/>
      <c r="AJ38" s="14"/>
      <c r="AK38" s="14"/>
      <c r="AL38" s="14"/>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row>
    <row r="39" spans="1:647" ht="18.75" x14ac:dyDescent="0.25">
      <c r="A39" s="549"/>
      <c r="B39" s="550"/>
      <c r="C39" s="550"/>
      <c r="D39" s="551"/>
      <c r="E39" s="18"/>
      <c r="F39" s="324" t="s">
        <v>27</v>
      </c>
      <c r="G39" s="23">
        <v>44</v>
      </c>
      <c r="H39" s="19"/>
      <c r="I39" s="558"/>
      <c r="J39" s="559"/>
      <c r="K39" s="560"/>
      <c r="L39" s="567"/>
      <c r="M39" s="568"/>
      <c r="N39" s="569"/>
      <c r="O39" s="576"/>
      <c r="P39" s="577"/>
      <c r="Q39" s="578"/>
      <c r="R39" s="536"/>
      <c r="S39" s="537"/>
      <c r="T39" s="536"/>
      <c r="U39" s="537"/>
      <c r="V39" s="14"/>
      <c r="W39" s="14"/>
      <c r="X39" s="14"/>
      <c r="Y39" s="14"/>
      <c r="Z39" s="14"/>
      <c r="AA39" s="14"/>
      <c r="AB39" s="14"/>
      <c r="AC39" s="14"/>
      <c r="AD39" s="14"/>
      <c r="AE39" s="14"/>
      <c r="AF39" s="14"/>
      <c r="AG39" s="14"/>
      <c r="AH39" s="14"/>
      <c r="AI39" s="14"/>
      <c r="AJ39" s="14"/>
      <c r="AK39" s="14"/>
      <c r="AL39" s="14"/>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row>
    <row r="40" spans="1:647" ht="18.75" x14ac:dyDescent="0.25">
      <c r="A40" s="549"/>
      <c r="B40" s="550"/>
      <c r="C40" s="550"/>
      <c r="D40" s="551"/>
      <c r="E40" s="18"/>
      <c r="F40" s="324" t="s">
        <v>28</v>
      </c>
      <c r="G40" s="23">
        <v>43</v>
      </c>
      <c r="H40" s="19"/>
      <c r="I40" s="558"/>
      <c r="J40" s="559"/>
      <c r="K40" s="560"/>
      <c r="L40" s="567"/>
      <c r="M40" s="568"/>
      <c r="N40" s="569"/>
      <c r="O40" s="576"/>
      <c r="P40" s="577"/>
      <c r="Q40" s="578"/>
      <c r="R40" s="536"/>
      <c r="S40" s="537"/>
      <c r="T40" s="536"/>
      <c r="U40" s="537"/>
      <c r="V40" s="14"/>
      <c r="W40" s="14"/>
      <c r="X40" s="14"/>
      <c r="Y40" s="14"/>
      <c r="Z40" s="14"/>
      <c r="AA40" s="14"/>
      <c r="AB40" s="14"/>
      <c r="AC40" s="14"/>
      <c r="AD40" s="14"/>
      <c r="AE40" s="14"/>
      <c r="AF40" s="14"/>
      <c r="AG40" s="14"/>
      <c r="AH40" s="14"/>
      <c r="AI40" s="14"/>
      <c r="AJ40" s="14"/>
      <c r="AK40" s="14"/>
      <c r="AL40" s="14"/>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row>
    <row r="41" spans="1:647" ht="18" customHeight="1" x14ac:dyDescent="0.25">
      <c r="A41" s="552"/>
      <c r="B41" s="553"/>
      <c r="C41" s="553"/>
      <c r="D41" s="554"/>
      <c r="E41" s="20"/>
      <c r="F41" s="322" t="s">
        <v>29</v>
      </c>
      <c r="G41" s="24">
        <v>42</v>
      </c>
      <c r="H41" s="21"/>
      <c r="I41" s="561"/>
      <c r="J41" s="562"/>
      <c r="K41" s="563"/>
      <c r="L41" s="570"/>
      <c r="M41" s="571"/>
      <c r="N41" s="572"/>
      <c r="O41" s="579"/>
      <c r="P41" s="580"/>
      <c r="Q41" s="581"/>
      <c r="R41" s="538"/>
      <c r="S41" s="539"/>
      <c r="T41" s="538"/>
      <c r="U41" s="539"/>
      <c r="V41" s="14"/>
      <c r="W41" s="14"/>
      <c r="X41" s="14"/>
      <c r="Y41" s="14"/>
      <c r="Z41" s="14"/>
      <c r="AA41" s="14"/>
      <c r="AB41" s="14"/>
      <c r="AC41" s="14"/>
      <c r="AD41" s="14"/>
      <c r="AE41" s="14"/>
      <c r="AF41" s="14"/>
      <c r="AG41" s="14"/>
      <c r="AH41" s="14"/>
      <c r="AI41" s="14"/>
      <c r="AJ41" s="14"/>
      <c r="AK41" s="14"/>
      <c r="AL41" s="14"/>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row>
    <row r="42" spans="1:647" ht="21" x14ac:dyDescent="0.25">
      <c r="A42" s="540" t="s">
        <v>32</v>
      </c>
      <c r="B42" s="541"/>
      <c r="C42" s="541"/>
      <c r="D42" s="541"/>
      <c r="E42" s="541"/>
      <c r="F42" s="541"/>
      <c r="G42" s="541"/>
      <c r="H42" s="541"/>
      <c r="I42" s="541"/>
      <c r="J42" s="541"/>
      <c r="K42" s="541"/>
      <c r="L42" s="541"/>
      <c r="M42" s="541"/>
      <c r="N42" s="541"/>
      <c r="O42" s="541"/>
      <c r="P42" s="541"/>
      <c r="Q42" s="541"/>
      <c r="R42" s="542" t="s">
        <v>1084</v>
      </c>
      <c r="S42" s="543"/>
      <c r="T42" s="543"/>
      <c r="U42" s="544"/>
      <c r="V42" s="417"/>
      <c r="W42" s="414"/>
      <c r="X42" s="414"/>
      <c r="Y42" s="414"/>
      <c r="Z42" s="414"/>
      <c r="AA42" s="414"/>
      <c r="AB42" s="414"/>
      <c r="AC42" s="414"/>
      <c r="AD42" s="414"/>
      <c r="AE42" s="414"/>
      <c r="AF42" s="414"/>
      <c r="AG42" s="414"/>
      <c r="AH42" s="414"/>
      <c r="AI42" s="414"/>
      <c r="AJ42" s="414"/>
      <c r="AK42" s="414"/>
      <c r="AL42" s="414"/>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row>
    <row r="43" spans="1:647" x14ac:dyDescent="0.2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row>
    <row r="44" spans="1:647" x14ac:dyDescent="0.2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row>
    <row r="45" spans="1:647" x14ac:dyDescent="0.2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row>
    <row r="46" spans="1:647" x14ac:dyDescent="0.2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row>
    <row r="47" spans="1:647" x14ac:dyDescent="0.2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row>
    <row r="48" spans="1:647" x14ac:dyDescent="0.2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row>
    <row r="49" spans="39:647" x14ac:dyDescent="0.2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row>
    <row r="50" spans="39:647" x14ac:dyDescent="0.2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row>
    <row r="51" spans="39:647" x14ac:dyDescent="0.2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row>
    <row r="52" spans="39:647" x14ac:dyDescent="0.2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row>
    <row r="53" spans="39:647" x14ac:dyDescent="0.2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row>
    <row r="54" spans="39:647" x14ac:dyDescent="0.2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row>
    <row r="55" spans="39:647" x14ac:dyDescent="0.2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row>
    <row r="56" spans="39:647" x14ac:dyDescent="0.2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row>
    <row r="57" spans="39:647" x14ac:dyDescent="0.2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row>
    <row r="58" spans="39:647" x14ac:dyDescent="0.2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row>
    <row r="59" spans="39:647" x14ac:dyDescent="0.2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row>
    <row r="60" spans="39:647" x14ac:dyDescent="0.2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row>
    <row r="61" spans="39:647" x14ac:dyDescent="0.2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row>
    <row r="62" spans="39:647" x14ac:dyDescent="0.2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row>
    <row r="63" spans="39:647" x14ac:dyDescent="0.2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row>
    <row r="64" spans="39:647" x14ac:dyDescent="0.2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row>
    <row r="65" spans="39:647" x14ac:dyDescent="0.2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row>
    <row r="66" spans="39:647" x14ac:dyDescent="0.2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row>
    <row r="67" spans="39:647" x14ac:dyDescent="0.2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row>
    <row r="68" spans="39:647" x14ac:dyDescent="0.2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row>
    <row r="69" spans="39:647" x14ac:dyDescent="0.2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row>
    <row r="70" spans="39:647" x14ac:dyDescent="0.2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row>
    <row r="71" spans="39:647" x14ac:dyDescent="0.2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row>
    <row r="72" spans="39:647" x14ac:dyDescent="0.2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row>
    <row r="73" spans="39:647" x14ac:dyDescent="0.2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row>
    <row r="74" spans="39:647" x14ac:dyDescent="0.2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row>
    <row r="75" spans="39:647" x14ac:dyDescent="0.2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row>
    <row r="76" spans="39:647" x14ac:dyDescent="0.2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row>
    <row r="77" spans="39:647" x14ac:dyDescent="0.2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row>
    <row r="78" spans="39:647" x14ac:dyDescent="0.2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row>
    <row r="79" spans="39:647" x14ac:dyDescent="0.2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row>
    <row r="80" spans="39:647" x14ac:dyDescent="0.2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row>
    <row r="81" spans="39:647" x14ac:dyDescent="0.2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row>
    <row r="82" spans="39:647" x14ac:dyDescent="0.2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row>
    <row r="83" spans="39:647" x14ac:dyDescent="0.2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row>
    <row r="84" spans="39:647" x14ac:dyDescent="0.2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row>
    <row r="85" spans="39:647" x14ac:dyDescent="0.2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row>
    <row r="86" spans="39:647" x14ac:dyDescent="0.2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row>
    <row r="87" spans="39:647" x14ac:dyDescent="0.2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row>
    <row r="88" spans="39:647" x14ac:dyDescent="0.2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row>
    <row r="89" spans="39:647" x14ac:dyDescent="0.2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row>
    <row r="90" spans="39:647" x14ac:dyDescent="0.2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row>
    <row r="91" spans="39:647" x14ac:dyDescent="0.2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row>
    <row r="92" spans="39:647" x14ac:dyDescent="0.2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row>
    <row r="93" spans="39:647" x14ac:dyDescent="0.2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row>
    <row r="94" spans="39:647" x14ac:dyDescent="0.2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row>
    <row r="95" spans="39:647" x14ac:dyDescent="0.2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row>
    <row r="96" spans="39:647" x14ac:dyDescent="0.2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row>
    <row r="97" spans="39:647" x14ac:dyDescent="0.2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row>
    <row r="98" spans="39:647" x14ac:dyDescent="0.2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row>
    <row r="99" spans="39:647" x14ac:dyDescent="0.2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row>
    <row r="100" spans="39:647" x14ac:dyDescent="0.2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row>
    <row r="101" spans="39:647" x14ac:dyDescent="0.2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row>
    <row r="102" spans="39:647" x14ac:dyDescent="0.2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row>
    <row r="103" spans="39:647" x14ac:dyDescent="0.2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row>
    <row r="104" spans="39:647" x14ac:dyDescent="0.2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row>
    <row r="105" spans="39:647" x14ac:dyDescent="0.2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row>
    <row r="106" spans="39:647" x14ac:dyDescent="0.2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row>
    <row r="107" spans="39:647" x14ac:dyDescent="0.2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row>
    <row r="108" spans="39:647" x14ac:dyDescent="0.2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row>
    <row r="109" spans="39:647" x14ac:dyDescent="0.2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row>
    <row r="110" spans="39:647" x14ac:dyDescent="0.2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row>
    <row r="111" spans="39:647" x14ac:dyDescent="0.2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row>
    <row r="112" spans="39:647" x14ac:dyDescent="0.2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row>
    <row r="113" spans="39:647" x14ac:dyDescent="0.2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row>
    <row r="114" spans="39:647" x14ac:dyDescent="0.2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row>
    <row r="115" spans="39:647" x14ac:dyDescent="0.2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row>
    <row r="116" spans="39:647" x14ac:dyDescent="0.2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row>
    <row r="117" spans="39:647" x14ac:dyDescent="0.2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row>
    <row r="118" spans="39:647" x14ac:dyDescent="0.2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row>
    <row r="119" spans="39:647" x14ac:dyDescent="0.2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row>
    <row r="120" spans="39:647" x14ac:dyDescent="0.2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row>
    <row r="121" spans="39:647" x14ac:dyDescent="0.2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row>
    <row r="122" spans="39:647" x14ac:dyDescent="0.2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row>
    <row r="123" spans="39:647" x14ac:dyDescent="0.2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row>
    <row r="124" spans="39:647" x14ac:dyDescent="0.2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row>
    <row r="125" spans="39:647" x14ac:dyDescent="0.2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row>
    <row r="126" spans="39:647" x14ac:dyDescent="0.2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row>
    <row r="127" spans="39:647" x14ac:dyDescent="0.2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row>
    <row r="128" spans="39:647" x14ac:dyDescent="0.2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row>
    <row r="129" spans="39:647" x14ac:dyDescent="0.2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row>
    <row r="130" spans="39:647" x14ac:dyDescent="0.2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row>
    <row r="131" spans="39:647" x14ac:dyDescent="0.2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row>
    <row r="132" spans="39:647" x14ac:dyDescent="0.2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row>
    <row r="133" spans="39:647" x14ac:dyDescent="0.2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row>
    <row r="134" spans="39:647" x14ac:dyDescent="0.2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row>
    <row r="135" spans="39:647" x14ac:dyDescent="0.2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row>
    <row r="136" spans="39:647" x14ac:dyDescent="0.2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row>
    <row r="137" spans="39:647" x14ac:dyDescent="0.2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row>
    <row r="138" spans="39:647" x14ac:dyDescent="0.2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row>
    <row r="139" spans="39:647" x14ac:dyDescent="0.2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row>
    <row r="140" spans="39:647" x14ac:dyDescent="0.2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row>
    <row r="141" spans="39:647" x14ac:dyDescent="0.2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row>
    <row r="142" spans="39:647" x14ac:dyDescent="0.2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row>
    <row r="143" spans="39:647" x14ac:dyDescent="0.2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row>
    <row r="144" spans="39:647" x14ac:dyDescent="0.2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row>
    <row r="145" spans="39:647" x14ac:dyDescent="0.2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row>
    <row r="146" spans="39:647" x14ac:dyDescent="0.2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row>
    <row r="147" spans="39:647" x14ac:dyDescent="0.2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row>
    <row r="148" spans="39:647" x14ac:dyDescent="0.2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row>
    <row r="149" spans="39:647" x14ac:dyDescent="0.2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row>
    <row r="150" spans="39:647" x14ac:dyDescent="0.2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row>
    <row r="151" spans="39:647" x14ac:dyDescent="0.2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row>
    <row r="152" spans="39:647" x14ac:dyDescent="0.2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row>
    <row r="153" spans="39:647" x14ac:dyDescent="0.2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row>
    <row r="154" spans="39:647" x14ac:dyDescent="0.2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row>
    <row r="155" spans="39:647" x14ac:dyDescent="0.2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row>
    <row r="156" spans="39:647" x14ac:dyDescent="0.2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row>
    <row r="157" spans="39:647" x14ac:dyDescent="0.2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row>
    <row r="158" spans="39:647" x14ac:dyDescent="0.2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row>
    <row r="159" spans="39:647" x14ac:dyDescent="0.2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row>
    <row r="160" spans="39:647" x14ac:dyDescent="0.2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row>
    <row r="161" spans="39:647" x14ac:dyDescent="0.2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row>
    <row r="162" spans="39:647" x14ac:dyDescent="0.2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row>
    <row r="163" spans="39:647" x14ac:dyDescent="0.2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row>
    <row r="164" spans="39:647" x14ac:dyDescent="0.2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row>
    <row r="165" spans="39:647" x14ac:dyDescent="0.2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row>
    <row r="166" spans="39:647" x14ac:dyDescent="0.2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row>
    <row r="167" spans="39:647" x14ac:dyDescent="0.2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row>
    <row r="168" spans="39:647" x14ac:dyDescent="0.2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row>
    <row r="169" spans="39:647" x14ac:dyDescent="0.2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row>
    <row r="170" spans="39:647" x14ac:dyDescent="0.2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row>
    <row r="171" spans="39:647" x14ac:dyDescent="0.2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row>
    <row r="172" spans="39:647" x14ac:dyDescent="0.2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row>
    <row r="173" spans="39:647" x14ac:dyDescent="0.2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row>
    <row r="174" spans="39:647" x14ac:dyDescent="0.2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row>
    <row r="175" spans="39:647" x14ac:dyDescent="0.2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row>
    <row r="176" spans="39:647" x14ac:dyDescent="0.2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row>
    <row r="177" spans="39:647" x14ac:dyDescent="0.2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row>
    <row r="178" spans="39:647" x14ac:dyDescent="0.2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row>
    <row r="179" spans="39:647" x14ac:dyDescent="0.2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row>
    <row r="180" spans="39:647" x14ac:dyDescent="0.2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row>
    <row r="181" spans="39:647" x14ac:dyDescent="0.2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row>
    <row r="182" spans="39:647" x14ac:dyDescent="0.2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row>
    <row r="183" spans="39:647" x14ac:dyDescent="0.2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row>
    <row r="184" spans="39:647" x14ac:dyDescent="0.2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row>
    <row r="185" spans="39:647" x14ac:dyDescent="0.2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row>
    <row r="186" spans="39:647" x14ac:dyDescent="0.2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row>
    <row r="187" spans="39:647" x14ac:dyDescent="0.2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row>
    <row r="188" spans="39:647" x14ac:dyDescent="0.2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row>
    <row r="189" spans="39:647" x14ac:dyDescent="0.2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row>
    <row r="190" spans="39:647" x14ac:dyDescent="0.2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row>
    <row r="191" spans="39:647" x14ac:dyDescent="0.2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row>
    <row r="192" spans="39:647" x14ac:dyDescent="0.2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row>
    <row r="193" spans="39:647" x14ac:dyDescent="0.2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row>
    <row r="194" spans="39:647" x14ac:dyDescent="0.2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row>
    <row r="195" spans="39:647" x14ac:dyDescent="0.2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row>
    <row r="196" spans="39:647" x14ac:dyDescent="0.2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row>
    <row r="197" spans="39:647" x14ac:dyDescent="0.2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row>
    <row r="198" spans="39:647" x14ac:dyDescent="0.2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row>
    <row r="199" spans="39:647" x14ac:dyDescent="0.2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row>
    <row r="200" spans="39:647" x14ac:dyDescent="0.2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row>
    <row r="201" spans="39:647" x14ac:dyDescent="0.2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row>
    <row r="202" spans="39:647" x14ac:dyDescent="0.2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row>
    <row r="203" spans="39:647" x14ac:dyDescent="0.2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row>
    <row r="204" spans="39:647" x14ac:dyDescent="0.2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row>
    <row r="205" spans="39:647" x14ac:dyDescent="0.2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row>
    <row r="206" spans="39:647" x14ac:dyDescent="0.2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row>
    <row r="207" spans="39:647" x14ac:dyDescent="0.2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row>
    <row r="208" spans="39:647" x14ac:dyDescent="0.2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row>
    <row r="209" spans="39:647" x14ac:dyDescent="0.2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row>
    <row r="210" spans="39:647" x14ac:dyDescent="0.2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row>
    <row r="211" spans="39:647" x14ac:dyDescent="0.2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row>
    <row r="212" spans="39:647" x14ac:dyDescent="0.2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row>
    <row r="213" spans="39:647" x14ac:dyDescent="0.2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row>
    <row r="214" spans="39:647" x14ac:dyDescent="0.2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row>
    <row r="215" spans="39:647" x14ac:dyDescent="0.2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row>
    <row r="216" spans="39:647" x14ac:dyDescent="0.2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row>
    <row r="217" spans="39:647" x14ac:dyDescent="0.2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row>
    <row r="218" spans="39:647" x14ac:dyDescent="0.2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row>
    <row r="219" spans="39:647" x14ac:dyDescent="0.2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row>
    <row r="220" spans="39:647" x14ac:dyDescent="0.2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row>
    <row r="221" spans="39:647" x14ac:dyDescent="0.2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row>
    <row r="222" spans="39:647" x14ac:dyDescent="0.2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row>
    <row r="223" spans="39:647" x14ac:dyDescent="0.2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row>
    <row r="224" spans="39:647" x14ac:dyDescent="0.2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row>
    <row r="225" spans="39:647" x14ac:dyDescent="0.2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row>
    <row r="226" spans="39:647" x14ac:dyDescent="0.2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row>
    <row r="227" spans="39:647" x14ac:dyDescent="0.2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row>
    <row r="228" spans="39:647" x14ac:dyDescent="0.2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row>
    <row r="229" spans="39:647" x14ac:dyDescent="0.2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row>
    <row r="230" spans="39:647" x14ac:dyDescent="0.2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row>
    <row r="231" spans="39:647" x14ac:dyDescent="0.2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row>
    <row r="232" spans="39:647" x14ac:dyDescent="0.2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row>
    <row r="233" spans="39:647" x14ac:dyDescent="0.2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row>
    <row r="234" spans="39:647" x14ac:dyDescent="0.2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row>
    <row r="235" spans="39:647" x14ac:dyDescent="0.2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row>
    <row r="236" spans="39:647" x14ac:dyDescent="0.2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row>
    <row r="237" spans="39:647" x14ac:dyDescent="0.2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row>
    <row r="238" spans="39:647" x14ac:dyDescent="0.2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row>
    <row r="239" spans="39:647" x14ac:dyDescent="0.2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row>
    <row r="240" spans="39:647" x14ac:dyDescent="0.2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row>
    <row r="241" spans="39:647" x14ac:dyDescent="0.2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row>
    <row r="242" spans="39:647" x14ac:dyDescent="0.2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row>
    <row r="243" spans="39:647" x14ac:dyDescent="0.2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row>
    <row r="244" spans="39:647" x14ac:dyDescent="0.2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row>
    <row r="245" spans="39:647" x14ac:dyDescent="0.2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row>
    <row r="246" spans="39:647" x14ac:dyDescent="0.2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row>
    <row r="247" spans="39:647" x14ac:dyDescent="0.2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row>
    <row r="248" spans="39:647" x14ac:dyDescent="0.2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row>
    <row r="249" spans="39:647" x14ac:dyDescent="0.2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row>
    <row r="250" spans="39:647" x14ac:dyDescent="0.2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row>
    <row r="251" spans="39:647" x14ac:dyDescent="0.2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row>
    <row r="252" spans="39:647" x14ac:dyDescent="0.2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row>
    <row r="253" spans="39:647" x14ac:dyDescent="0.2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row>
    <row r="254" spans="39:647" x14ac:dyDescent="0.2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row>
    <row r="255" spans="39:647" x14ac:dyDescent="0.2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row>
    <row r="256" spans="39:647" x14ac:dyDescent="0.2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row>
    <row r="257" spans="39:647" x14ac:dyDescent="0.2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row>
    <row r="258" spans="39:647" x14ac:dyDescent="0.2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row>
    <row r="259" spans="39:647" x14ac:dyDescent="0.2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row>
    <row r="260" spans="39:647" x14ac:dyDescent="0.2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row>
    <row r="261" spans="39:647" x14ac:dyDescent="0.2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row>
    <row r="262" spans="39:647" x14ac:dyDescent="0.2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row>
    <row r="263" spans="39:647" x14ac:dyDescent="0.2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row>
    <row r="264" spans="39:647" x14ac:dyDescent="0.2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row>
    <row r="265" spans="39:647" x14ac:dyDescent="0.2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row>
    <row r="266" spans="39:647" x14ac:dyDescent="0.2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row>
    <row r="267" spans="39:647" x14ac:dyDescent="0.2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row>
    <row r="268" spans="39:647" x14ac:dyDescent="0.2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row>
    <row r="269" spans="39:647" x14ac:dyDescent="0.2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row>
    <row r="270" spans="39:647" x14ac:dyDescent="0.2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row>
    <row r="271" spans="39:647" x14ac:dyDescent="0.2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row>
    <row r="272" spans="39:647" x14ac:dyDescent="0.2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row>
    <row r="273" spans="39:647" x14ac:dyDescent="0.2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row>
    <row r="274" spans="39:647" x14ac:dyDescent="0.2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row>
    <row r="275" spans="39:647" x14ac:dyDescent="0.2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row>
    <row r="276" spans="39:647" x14ac:dyDescent="0.2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c r="PI276" s="5"/>
      <c r="PJ276" s="5"/>
      <c r="PK276" s="5"/>
      <c r="PL276" s="5"/>
      <c r="PM276" s="5"/>
      <c r="PN276" s="5"/>
      <c r="PO276" s="5"/>
      <c r="PP276" s="5"/>
      <c r="PQ276" s="5"/>
      <c r="PR276" s="5"/>
      <c r="PS276" s="5"/>
      <c r="PT276" s="5"/>
      <c r="PU276" s="5"/>
      <c r="PV276" s="5"/>
      <c r="PW276" s="5"/>
      <c r="PX276" s="5"/>
      <c r="PY276" s="5"/>
      <c r="PZ276" s="5"/>
      <c r="QA276" s="5"/>
      <c r="QB276" s="5"/>
      <c r="QC276" s="5"/>
      <c r="QD276" s="5"/>
      <c r="QE276" s="5"/>
      <c r="QF276" s="5"/>
      <c r="QG276" s="5"/>
      <c r="QH276" s="5"/>
      <c r="QI276" s="5"/>
      <c r="QJ276" s="5"/>
      <c r="QK276" s="5"/>
      <c r="QL276" s="5"/>
      <c r="QM276" s="5"/>
      <c r="QN276" s="5"/>
      <c r="QO276" s="5"/>
      <c r="QP276" s="5"/>
      <c r="QQ276" s="5"/>
      <c r="QR276" s="5"/>
      <c r="QS276" s="5"/>
      <c r="QT276" s="5"/>
      <c r="QU276" s="5"/>
      <c r="QV276" s="5"/>
      <c r="QW276" s="5"/>
      <c r="QX276" s="5"/>
      <c r="QY276" s="5"/>
      <c r="QZ276" s="5"/>
      <c r="RA276" s="5"/>
      <c r="RB276" s="5"/>
      <c r="RC276" s="5"/>
      <c r="RD276" s="5"/>
      <c r="RE276" s="5"/>
      <c r="RF276" s="5"/>
      <c r="RG276" s="5"/>
      <c r="RH276" s="5"/>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row>
    <row r="277" spans="39:647" x14ac:dyDescent="0.2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row>
    <row r="278" spans="39:647" x14ac:dyDescent="0.2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row>
    <row r="279" spans="39:647" x14ac:dyDescent="0.2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row>
    <row r="280" spans="39:647" x14ac:dyDescent="0.2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row>
    <row r="281" spans="39:647" x14ac:dyDescent="0.2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row>
    <row r="282" spans="39:647" x14ac:dyDescent="0.2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row>
    <row r="283" spans="39:647" x14ac:dyDescent="0.2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row>
    <row r="284" spans="39:647" x14ac:dyDescent="0.2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row>
    <row r="285" spans="39:647" x14ac:dyDescent="0.2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row>
    <row r="286" spans="39:647" x14ac:dyDescent="0.2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row>
    <row r="287" spans="39:647" x14ac:dyDescent="0.2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row>
    <row r="288" spans="39:647" x14ac:dyDescent="0.2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row>
    <row r="289" spans="39:647" x14ac:dyDescent="0.2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row>
    <row r="290" spans="39:647" x14ac:dyDescent="0.2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row>
    <row r="291" spans="39:647" x14ac:dyDescent="0.2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row>
    <row r="292" spans="39:647" x14ac:dyDescent="0.2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row>
    <row r="293" spans="39:647" x14ac:dyDescent="0.2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row>
    <row r="294" spans="39:647" x14ac:dyDescent="0.2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row>
    <row r="295" spans="39:647" x14ac:dyDescent="0.2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row>
    <row r="296" spans="39:647" x14ac:dyDescent="0.2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row>
    <row r="297" spans="39:647" x14ac:dyDescent="0.2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row>
    <row r="298" spans="39:647" x14ac:dyDescent="0.2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row>
    <row r="299" spans="39:647" x14ac:dyDescent="0.2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row>
    <row r="300" spans="39:647" x14ac:dyDescent="0.2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row>
    <row r="301" spans="39:647" x14ac:dyDescent="0.2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row>
    <row r="302" spans="39:647" x14ac:dyDescent="0.2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row>
    <row r="303" spans="39:647" x14ac:dyDescent="0.2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row>
    <row r="304" spans="39:647" x14ac:dyDescent="0.2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row>
    <row r="305" spans="39:647" x14ac:dyDescent="0.2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row>
    <row r="306" spans="39:647" x14ac:dyDescent="0.2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row>
    <row r="307" spans="39:647" x14ac:dyDescent="0.2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row>
    <row r="308" spans="39:647" x14ac:dyDescent="0.2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row>
    <row r="309" spans="39:647" x14ac:dyDescent="0.2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row>
    <row r="310" spans="39:647" x14ac:dyDescent="0.2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row>
    <row r="311" spans="39:647" x14ac:dyDescent="0.2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row>
    <row r="312" spans="39:647" x14ac:dyDescent="0.2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row>
    <row r="313" spans="39:647" x14ac:dyDescent="0.2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row>
    <row r="314" spans="39:647" x14ac:dyDescent="0.2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row>
    <row r="315" spans="39:647" x14ac:dyDescent="0.2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row>
    <row r="316" spans="39:647" x14ac:dyDescent="0.2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row>
    <row r="317" spans="39:647" x14ac:dyDescent="0.2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row>
    <row r="318" spans="39:647" x14ac:dyDescent="0.2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row>
    <row r="319" spans="39:647" x14ac:dyDescent="0.2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row>
    <row r="320" spans="39:647" x14ac:dyDescent="0.2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row>
    <row r="321" spans="39:647" x14ac:dyDescent="0.2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row>
    <row r="322" spans="39:647" x14ac:dyDescent="0.2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c r="PI322" s="5"/>
      <c r="PJ322" s="5"/>
      <c r="PK322" s="5"/>
      <c r="PL322" s="5"/>
      <c r="PM322" s="5"/>
      <c r="PN322" s="5"/>
      <c r="PO322" s="5"/>
      <c r="PP322" s="5"/>
      <c r="PQ322" s="5"/>
      <c r="PR322" s="5"/>
      <c r="PS322" s="5"/>
      <c r="PT322" s="5"/>
      <c r="PU322" s="5"/>
      <c r="PV322" s="5"/>
      <c r="PW322" s="5"/>
      <c r="PX322" s="5"/>
      <c r="PY322" s="5"/>
      <c r="PZ322" s="5"/>
      <c r="QA322" s="5"/>
      <c r="QB322" s="5"/>
      <c r="QC322" s="5"/>
      <c r="QD322" s="5"/>
      <c r="QE322" s="5"/>
      <c r="QF322" s="5"/>
      <c r="QG322" s="5"/>
      <c r="QH322" s="5"/>
      <c r="QI322" s="5"/>
      <c r="QJ322" s="5"/>
      <c r="QK322" s="5"/>
      <c r="QL322" s="5"/>
      <c r="QM322" s="5"/>
      <c r="QN322" s="5"/>
      <c r="QO322" s="5"/>
      <c r="QP322" s="5"/>
      <c r="QQ322" s="5"/>
      <c r="QR322" s="5"/>
      <c r="QS322" s="5"/>
      <c r="QT322" s="5"/>
      <c r="QU322" s="5"/>
      <c r="QV322" s="5"/>
      <c r="QW322" s="5"/>
      <c r="QX322" s="5"/>
      <c r="QY322" s="5"/>
      <c r="QZ322" s="5"/>
      <c r="RA322" s="5"/>
      <c r="RB322" s="5"/>
      <c r="RC322" s="5"/>
      <c r="RD322" s="5"/>
      <c r="RE322" s="5"/>
      <c r="RF322" s="5"/>
      <c r="RG322" s="5"/>
      <c r="RH322" s="5"/>
      <c r="RI322" s="5"/>
      <c r="RJ322" s="5"/>
      <c r="RK322" s="5"/>
      <c r="RL322" s="5"/>
      <c r="RM322" s="5"/>
      <c r="RN322" s="5"/>
      <c r="RO322" s="5"/>
      <c r="RP322" s="5"/>
      <c r="RQ322" s="5"/>
      <c r="RR322" s="5"/>
      <c r="RS322" s="5"/>
      <c r="RT322" s="5"/>
      <c r="RU322" s="5"/>
      <c r="RV322" s="5"/>
      <c r="RW322" s="5"/>
      <c r="RX322" s="5"/>
      <c r="RY322" s="5"/>
      <c r="RZ322" s="5"/>
      <c r="SA322" s="5"/>
      <c r="SB322" s="5"/>
      <c r="SC322" s="5"/>
      <c r="SD322" s="5"/>
      <c r="SE322" s="5"/>
      <c r="SF322" s="5"/>
      <c r="SG322" s="5"/>
      <c r="SH322" s="5"/>
      <c r="SI322" s="5"/>
      <c r="SJ322" s="5"/>
      <c r="SK322" s="5"/>
      <c r="SL322" s="5"/>
      <c r="SM322" s="5"/>
      <c r="SN322" s="5"/>
      <c r="SO322" s="5"/>
      <c r="SP322" s="5"/>
      <c r="SQ322" s="5"/>
      <c r="SR322" s="5"/>
      <c r="SS322" s="5"/>
      <c r="ST322" s="5"/>
      <c r="SU322" s="5"/>
      <c r="SV322" s="5"/>
      <c r="SW322" s="5"/>
      <c r="SX322" s="5"/>
      <c r="SY322" s="5"/>
      <c r="SZ322" s="5"/>
      <c r="TA322" s="5"/>
      <c r="TB322" s="5"/>
      <c r="TC322" s="5"/>
      <c r="TD322" s="5"/>
      <c r="TE322" s="5"/>
      <c r="TF322" s="5"/>
      <c r="TG322" s="5"/>
      <c r="TH322" s="5"/>
      <c r="TI322" s="5"/>
      <c r="TJ322" s="5"/>
      <c r="TK322" s="5"/>
      <c r="TL322" s="5"/>
      <c r="TM322" s="5"/>
      <c r="TN322" s="5"/>
      <c r="TO322" s="5"/>
      <c r="TP322" s="5"/>
      <c r="TQ322" s="5"/>
      <c r="TR322" s="5"/>
      <c r="TS322" s="5"/>
      <c r="TT322" s="5"/>
      <c r="TU322" s="5"/>
      <c r="TV322" s="5"/>
      <c r="TW322" s="5"/>
      <c r="TX322" s="5"/>
      <c r="TY322" s="5"/>
      <c r="TZ322" s="5"/>
      <c r="UA322" s="5"/>
      <c r="UB322" s="5"/>
      <c r="UC322" s="5"/>
      <c r="UD322" s="5"/>
      <c r="UE322" s="5"/>
      <c r="UF322" s="5"/>
      <c r="UG322" s="5"/>
      <c r="UH322" s="5"/>
      <c r="UI322" s="5"/>
      <c r="UJ322" s="5"/>
      <c r="UK322" s="5"/>
      <c r="UL322" s="5"/>
      <c r="UM322" s="5"/>
      <c r="UN322" s="5"/>
      <c r="UO322" s="5"/>
      <c r="UP322" s="5"/>
      <c r="UQ322" s="5"/>
      <c r="UR322" s="5"/>
      <c r="US322" s="5"/>
      <c r="UT322" s="5"/>
      <c r="UU322" s="5"/>
      <c r="UV322" s="5"/>
      <c r="UW322" s="5"/>
      <c r="UX322" s="5"/>
      <c r="UY322" s="5"/>
      <c r="UZ322" s="5"/>
      <c r="VA322" s="5"/>
      <c r="VB322" s="5"/>
      <c r="VC322" s="5"/>
      <c r="VD322" s="5"/>
      <c r="VE322" s="5"/>
      <c r="VF322" s="5"/>
      <c r="VG322" s="5"/>
      <c r="VH322" s="5"/>
      <c r="VI322" s="5"/>
      <c r="VJ322" s="5"/>
      <c r="VK322" s="5"/>
      <c r="VL322" s="5"/>
      <c r="VM322" s="5"/>
      <c r="VN322" s="5"/>
      <c r="VO322" s="5"/>
      <c r="VP322" s="5"/>
      <c r="VQ322" s="5"/>
      <c r="VR322" s="5"/>
      <c r="VS322" s="5"/>
      <c r="VT322" s="5"/>
      <c r="VU322" s="5"/>
      <c r="VV322" s="5"/>
      <c r="VW322" s="5"/>
      <c r="VX322" s="5"/>
      <c r="VY322" s="5"/>
      <c r="VZ322" s="5"/>
      <c r="WA322" s="5"/>
      <c r="WB322" s="5"/>
      <c r="WC322" s="5"/>
      <c r="WD322" s="5"/>
      <c r="WE322" s="5"/>
      <c r="WF322" s="5"/>
      <c r="WG322" s="5"/>
      <c r="WH322" s="5"/>
      <c r="WI322" s="5"/>
      <c r="WJ322" s="5"/>
      <c r="WK322" s="5"/>
      <c r="WL322" s="5"/>
      <c r="WM322" s="5"/>
      <c r="WN322" s="5"/>
      <c r="WO322" s="5"/>
      <c r="WP322" s="5"/>
      <c r="WQ322" s="5"/>
      <c r="WR322" s="5"/>
      <c r="WS322" s="5"/>
      <c r="WT322" s="5"/>
      <c r="WU322" s="5"/>
      <c r="WV322" s="5"/>
      <c r="WW322" s="5"/>
      <c r="WX322" s="5"/>
      <c r="WY322" s="5"/>
      <c r="WZ322" s="5"/>
      <c r="XA322" s="5"/>
      <c r="XB322" s="5"/>
      <c r="XC322" s="5"/>
      <c r="XD322" s="5"/>
      <c r="XE322" s="5"/>
      <c r="XF322" s="5"/>
      <c r="XG322" s="5"/>
      <c r="XH322" s="5"/>
      <c r="XI322" s="5"/>
      <c r="XJ322" s="5"/>
      <c r="XK322" s="5"/>
      <c r="XL322" s="5"/>
      <c r="XM322" s="5"/>
      <c r="XN322" s="5"/>
      <c r="XO322" s="5"/>
      <c r="XP322" s="5"/>
      <c r="XQ322" s="5"/>
      <c r="XR322" s="5"/>
      <c r="XS322" s="5"/>
      <c r="XT322" s="5"/>
      <c r="XU322" s="5"/>
      <c r="XV322" s="5"/>
      <c r="XW322" s="5"/>
    </row>
    <row r="323" spans="39:647" x14ac:dyDescent="0.2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row>
    <row r="324" spans="39:647" x14ac:dyDescent="0.2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row>
    <row r="325" spans="39:647" x14ac:dyDescent="0.2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row>
    <row r="326" spans="39:647" x14ac:dyDescent="0.2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row>
    <row r="327" spans="39:647" x14ac:dyDescent="0.2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row>
    <row r="328" spans="39:647" x14ac:dyDescent="0.2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row>
    <row r="329" spans="39:647" x14ac:dyDescent="0.2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row>
    <row r="330" spans="39:647" x14ac:dyDescent="0.2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row>
    <row r="331" spans="39:647" x14ac:dyDescent="0.2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row>
    <row r="332" spans="39:647" x14ac:dyDescent="0.2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row>
    <row r="333" spans="39:647" x14ac:dyDescent="0.2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row>
    <row r="334" spans="39:647" x14ac:dyDescent="0.2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row>
    <row r="335" spans="39:647" x14ac:dyDescent="0.2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row>
    <row r="336" spans="39:647" x14ac:dyDescent="0.2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row>
    <row r="337" spans="39:647" x14ac:dyDescent="0.2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row>
    <row r="338" spans="39:647" x14ac:dyDescent="0.2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row>
    <row r="339" spans="39:647" x14ac:dyDescent="0.2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c r="QR339" s="5"/>
      <c r="QS339" s="5"/>
      <c r="QT339" s="5"/>
      <c r="QU339" s="5"/>
      <c r="QV339" s="5"/>
      <c r="QW339" s="5"/>
      <c r="QX339" s="5"/>
      <c r="QY339" s="5"/>
      <c r="QZ339" s="5"/>
      <c r="RA339" s="5"/>
      <c r="RB339" s="5"/>
      <c r="RC339" s="5"/>
      <c r="RD339" s="5"/>
      <c r="RE339" s="5"/>
      <c r="RF339" s="5"/>
      <c r="RG339" s="5"/>
      <c r="RH339" s="5"/>
      <c r="RI339" s="5"/>
      <c r="RJ339" s="5"/>
      <c r="RK339" s="5"/>
      <c r="RL339" s="5"/>
      <c r="RM339" s="5"/>
      <c r="RN339" s="5"/>
      <c r="RO339" s="5"/>
      <c r="RP339" s="5"/>
      <c r="RQ339" s="5"/>
      <c r="RR339" s="5"/>
      <c r="RS339" s="5"/>
      <c r="RT339" s="5"/>
      <c r="RU339" s="5"/>
      <c r="RV339" s="5"/>
      <c r="RW339" s="5"/>
      <c r="RX339" s="5"/>
      <c r="RY339" s="5"/>
      <c r="RZ339" s="5"/>
      <c r="SA339" s="5"/>
      <c r="SB339" s="5"/>
      <c r="SC339" s="5"/>
      <c r="SD339" s="5"/>
      <c r="SE339" s="5"/>
      <c r="SF339" s="5"/>
      <c r="SG339" s="5"/>
      <c r="SH339" s="5"/>
      <c r="SI339" s="5"/>
      <c r="SJ339" s="5"/>
      <c r="SK339" s="5"/>
      <c r="SL339" s="5"/>
      <c r="SM339" s="5"/>
      <c r="SN339" s="5"/>
      <c r="SO339" s="5"/>
      <c r="SP339" s="5"/>
      <c r="SQ339" s="5"/>
      <c r="SR339" s="5"/>
      <c r="SS339" s="5"/>
      <c r="ST339" s="5"/>
      <c r="SU339" s="5"/>
      <c r="SV339" s="5"/>
      <c r="SW339" s="5"/>
      <c r="SX339" s="5"/>
      <c r="SY339" s="5"/>
      <c r="SZ339" s="5"/>
      <c r="TA339" s="5"/>
      <c r="TB339" s="5"/>
      <c r="TC339" s="5"/>
      <c r="TD339" s="5"/>
      <c r="TE339" s="5"/>
      <c r="TF339" s="5"/>
      <c r="TG339" s="5"/>
      <c r="TH339" s="5"/>
      <c r="TI339" s="5"/>
      <c r="TJ339" s="5"/>
      <c r="TK339" s="5"/>
      <c r="TL339" s="5"/>
      <c r="TM339" s="5"/>
      <c r="TN339" s="5"/>
      <c r="TO339" s="5"/>
      <c r="TP339" s="5"/>
      <c r="TQ339" s="5"/>
      <c r="TR339" s="5"/>
      <c r="TS339" s="5"/>
      <c r="TT339" s="5"/>
      <c r="TU339" s="5"/>
      <c r="TV339" s="5"/>
      <c r="TW339" s="5"/>
      <c r="TX339" s="5"/>
      <c r="TY339" s="5"/>
      <c r="TZ339" s="5"/>
      <c r="UA339" s="5"/>
      <c r="UB339" s="5"/>
      <c r="UC339" s="5"/>
      <c r="UD339" s="5"/>
      <c r="UE339" s="5"/>
      <c r="UF339" s="5"/>
      <c r="UG339" s="5"/>
      <c r="UH339" s="5"/>
      <c r="UI339" s="5"/>
      <c r="UJ339" s="5"/>
      <c r="UK339" s="5"/>
      <c r="UL339" s="5"/>
      <c r="UM339" s="5"/>
      <c r="UN339" s="5"/>
      <c r="UO339" s="5"/>
      <c r="UP339" s="5"/>
      <c r="UQ339" s="5"/>
      <c r="UR339" s="5"/>
      <c r="US339" s="5"/>
      <c r="UT339" s="5"/>
      <c r="UU339" s="5"/>
      <c r="UV339" s="5"/>
      <c r="UW339" s="5"/>
      <c r="UX339" s="5"/>
      <c r="UY339" s="5"/>
      <c r="UZ339" s="5"/>
      <c r="VA339" s="5"/>
      <c r="VB339" s="5"/>
      <c r="VC339" s="5"/>
      <c r="VD339" s="5"/>
      <c r="VE339" s="5"/>
      <c r="VF339" s="5"/>
      <c r="VG339" s="5"/>
      <c r="VH339" s="5"/>
      <c r="VI339" s="5"/>
      <c r="VJ339" s="5"/>
      <c r="VK339" s="5"/>
      <c r="VL339" s="5"/>
      <c r="VM339" s="5"/>
      <c r="VN339" s="5"/>
      <c r="VO339" s="5"/>
      <c r="VP339" s="5"/>
      <c r="VQ339" s="5"/>
      <c r="VR339" s="5"/>
      <c r="VS339" s="5"/>
      <c r="VT339" s="5"/>
      <c r="VU339" s="5"/>
      <c r="VV339" s="5"/>
      <c r="VW339" s="5"/>
      <c r="VX339" s="5"/>
      <c r="VY339" s="5"/>
      <c r="VZ339" s="5"/>
      <c r="WA339" s="5"/>
      <c r="WB339" s="5"/>
      <c r="WC339" s="5"/>
      <c r="WD339" s="5"/>
      <c r="WE339" s="5"/>
      <c r="WF339" s="5"/>
      <c r="WG339" s="5"/>
      <c r="WH339" s="5"/>
      <c r="WI339" s="5"/>
      <c r="WJ339" s="5"/>
      <c r="WK339" s="5"/>
      <c r="WL339" s="5"/>
      <c r="WM339" s="5"/>
      <c r="WN339" s="5"/>
      <c r="WO339" s="5"/>
      <c r="WP339" s="5"/>
      <c r="WQ339" s="5"/>
      <c r="WR339" s="5"/>
      <c r="WS339" s="5"/>
      <c r="WT339" s="5"/>
      <c r="WU339" s="5"/>
      <c r="WV339" s="5"/>
      <c r="WW339" s="5"/>
      <c r="WX339" s="5"/>
      <c r="WY339" s="5"/>
      <c r="WZ339" s="5"/>
      <c r="XA339" s="5"/>
      <c r="XB339" s="5"/>
      <c r="XC339" s="5"/>
      <c r="XD339" s="5"/>
      <c r="XE339" s="5"/>
      <c r="XF339" s="5"/>
      <c r="XG339" s="5"/>
      <c r="XH339" s="5"/>
      <c r="XI339" s="5"/>
      <c r="XJ339" s="5"/>
      <c r="XK339" s="5"/>
      <c r="XL339" s="5"/>
      <c r="XM339" s="5"/>
      <c r="XN339" s="5"/>
      <c r="XO339" s="5"/>
      <c r="XP339" s="5"/>
      <c r="XQ339" s="5"/>
      <c r="XR339" s="5"/>
      <c r="XS339" s="5"/>
      <c r="XT339" s="5"/>
      <c r="XU339" s="5"/>
      <c r="XV339" s="5"/>
      <c r="XW339" s="5"/>
    </row>
    <row r="340" spans="39:647" x14ac:dyDescent="0.2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c r="PI340" s="5"/>
      <c r="PJ340" s="5"/>
      <c r="PK340" s="5"/>
      <c r="PL340" s="5"/>
      <c r="PM340" s="5"/>
      <c r="PN340" s="5"/>
      <c r="PO340" s="5"/>
      <c r="PP340" s="5"/>
      <c r="PQ340" s="5"/>
      <c r="PR340" s="5"/>
      <c r="PS340" s="5"/>
      <c r="PT340" s="5"/>
      <c r="PU340" s="5"/>
      <c r="PV340" s="5"/>
      <c r="PW340" s="5"/>
      <c r="PX340" s="5"/>
      <c r="PY340" s="5"/>
      <c r="PZ340" s="5"/>
      <c r="QA340" s="5"/>
      <c r="QB340" s="5"/>
      <c r="QC340" s="5"/>
      <c r="QD340" s="5"/>
      <c r="QE340" s="5"/>
      <c r="QF340" s="5"/>
      <c r="QG340" s="5"/>
      <c r="QH340" s="5"/>
      <c r="QI340" s="5"/>
      <c r="QJ340" s="5"/>
      <c r="QK340" s="5"/>
      <c r="QL340" s="5"/>
      <c r="QM340" s="5"/>
      <c r="QN340" s="5"/>
      <c r="QO340" s="5"/>
      <c r="QP340" s="5"/>
      <c r="QQ340" s="5"/>
      <c r="QR340" s="5"/>
      <c r="QS340" s="5"/>
      <c r="QT340" s="5"/>
      <c r="QU340" s="5"/>
      <c r="QV340" s="5"/>
      <c r="QW340" s="5"/>
      <c r="QX340" s="5"/>
      <c r="QY340" s="5"/>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c r="SE340" s="5"/>
      <c r="SF340" s="5"/>
      <c r="SG340" s="5"/>
      <c r="SH340" s="5"/>
      <c r="SI340" s="5"/>
      <c r="SJ340" s="5"/>
      <c r="SK340" s="5"/>
      <c r="SL340" s="5"/>
      <c r="SM340" s="5"/>
      <c r="SN340" s="5"/>
      <c r="SO340" s="5"/>
      <c r="SP340" s="5"/>
      <c r="SQ340" s="5"/>
      <c r="SR340" s="5"/>
      <c r="SS340" s="5"/>
      <c r="ST340" s="5"/>
      <c r="SU340" s="5"/>
      <c r="SV340" s="5"/>
      <c r="SW340" s="5"/>
      <c r="SX340" s="5"/>
      <c r="SY340" s="5"/>
      <c r="SZ340" s="5"/>
      <c r="TA340" s="5"/>
      <c r="TB340" s="5"/>
      <c r="TC340" s="5"/>
      <c r="TD340" s="5"/>
      <c r="TE340" s="5"/>
      <c r="TF340" s="5"/>
      <c r="TG340" s="5"/>
      <c r="TH340" s="5"/>
      <c r="TI340" s="5"/>
      <c r="TJ340" s="5"/>
      <c r="TK340" s="5"/>
      <c r="TL340" s="5"/>
      <c r="TM340" s="5"/>
      <c r="TN340" s="5"/>
      <c r="TO340" s="5"/>
      <c r="TP340" s="5"/>
      <c r="TQ340" s="5"/>
      <c r="TR340" s="5"/>
      <c r="TS340" s="5"/>
      <c r="TT340" s="5"/>
      <c r="TU340" s="5"/>
      <c r="TV340" s="5"/>
      <c r="TW340" s="5"/>
      <c r="TX340" s="5"/>
      <c r="TY340" s="5"/>
      <c r="TZ340" s="5"/>
      <c r="UA340" s="5"/>
      <c r="UB340" s="5"/>
      <c r="UC340" s="5"/>
      <c r="UD340" s="5"/>
      <c r="UE340" s="5"/>
      <c r="UF340" s="5"/>
      <c r="UG340" s="5"/>
      <c r="UH340" s="5"/>
      <c r="UI340" s="5"/>
      <c r="UJ340" s="5"/>
      <c r="UK340" s="5"/>
      <c r="UL340" s="5"/>
      <c r="UM340" s="5"/>
      <c r="UN340" s="5"/>
      <c r="UO340" s="5"/>
      <c r="UP340" s="5"/>
      <c r="UQ340" s="5"/>
      <c r="UR340" s="5"/>
      <c r="US340" s="5"/>
      <c r="UT340" s="5"/>
      <c r="UU340" s="5"/>
      <c r="UV340" s="5"/>
      <c r="UW340" s="5"/>
      <c r="UX340" s="5"/>
      <c r="UY340" s="5"/>
      <c r="UZ340" s="5"/>
      <c r="VA340" s="5"/>
      <c r="VB340" s="5"/>
      <c r="VC340" s="5"/>
      <c r="VD340" s="5"/>
      <c r="VE340" s="5"/>
      <c r="VF340" s="5"/>
      <c r="VG340" s="5"/>
      <c r="VH340" s="5"/>
      <c r="VI340" s="5"/>
      <c r="VJ340" s="5"/>
      <c r="VK340" s="5"/>
      <c r="VL340" s="5"/>
      <c r="VM340" s="5"/>
      <c r="VN340" s="5"/>
      <c r="VO340" s="5"/>
      <c r="VP340" s="5"/>
      <c r="VQ340" s="5"/>
      <c r="VR340" s="5"/>
      <c r="VS340" s="5"/>
      <c r="VT340" s="5"/>
      <c r="VU340" s="5"/>
      <c r="VV340" s="5"/>
      <c r="VW340" s="5"/>
      <c r="VX340" s="5"/>
      <c r="VY340" s="5"/>
      <c r="VZ340" s="5"/>
      <c r="WA340" s="5"/>
      <c r="WB340" s="5"/>
      <c r="WC340" s="5"/>
      <c r="WD340" s="5"/>
      <c r="WE340" s="5"/>
      <c r="WF340" s="5"/>
      <c r="WG340" s="5"/>
      <c r="WH340" s="5"/>
      <c r="WI340" s="5"/>
      <c r="WJ340" s="5"/>
      <c r="WK340" s="5"/>
      <c r="WL340" s="5"/>
      <c r="WM340" s="5"/>
      <c r="WN340" s="5"/>
      <c r="WO340" s="5"/>
      <c r="WP340" s="5"/>
      <c r="WQ340" s="5"/>
      <c r="WR340" s="5"/>
      <c r="WS340" s="5"/>
      <c r="WT340" s="5"/>
      <c r="WU340" s="5"/>
      <c r="WV340" s="5"/>
      <c r="WW340" s="5"/>
      <c r="WX340" s="5"/>
      <c r="WY340" s="5"/>
      <c r="WZ340" s="5"/>
      <c r="XA340" s="5"/>
      <c r="XB340" s="5"/>
      <c r="XC340" s="5"/>
      <c r="XD340" s="5"/>
      <c r="XE340" s="5"/>
      <c r="XF340" s="5"/>
      <c r="XG340" s="5"/>
      <c r="XH340" s="5"/>
      <c r="XI340" s="5"/>
      <c r="XJ340" s="5"/>
      <c r="XK340" s="5"/>
      <c r="XL340" s="5"/>
      <c r="XM340" s="5"/>
      <c r="XN340" s="5"/>
      <c r="XO340" s="5"/>
      <c r="XP340" s="5"/>
      <c r="XQ340" s="5"/>
      <c r="XR340" s="5"/>
      <c r="XS340" s="5"/>
      <c r="XT340" s="5"/>
      <c r="XU340" s="5"/>
      <c r="XV340" s="5"/>
      <c r="XW340" s="5"/>
    </row>
    <row r="341" spans="39:647" x14ac:dyDescent="0.2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row>
    <row r="342" spans="39:647" x14ac:dyDescent="0.2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row>
    <row r="343" spans="39:647" x14ac:dyDescent="0.2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row>
    <row r="344" spans="39:647" x14ac:dyDescent="0.2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row>
    <row r="345" spans="39:647" x14ac:dyDescent="0.2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row>
    <row r="346" spans="39:647" x14ac:dyDescent="0.2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row>
    <row r="347" spans="39:647" x14ac:dyDescent="0.2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row>
    <row r="348" spans="39:647" x14ac:dyDescent="0.2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row>
    <row r="349" spans="39:647" x14ac:dyDescent="0.2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row>
    <row r="350" spans="39:647" x14ac:dyDescent="0.2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row>
    <row r="351" spans="39:647" x14ac:dyDescent="0.2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row>
    <row r="352" spans="39:647" x14ac:dyDescent="0.2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row>
    <row r="353" spans="39:647" x14ac:dyDescent="0.2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c r="PI353" s="5"/>
      <c r="PJ353" s="5"/>
      <c r="PK353" s="5"/>
      <c r="PL353" s="5"/>
      <c r="PM353" s="5"/>
      <c r="PN353" s="5"/>
      <c r="PO353" s="5"/>
      <c r="PP353" s="5"/>
      <c r="PQ353" s="5"/>
      <c r="PR353" s="5"/>
      <c r="PS353" s="5"/>
      <c r="PT353" s="5"/>
      <c r="PU353" s="5"/>
      <c r="PV353" s="5"/>
      <c r="PW353" s="5"/>
      <c r="PX353" s="5"/>
      <c r="PY353" s="5"/>
      <c r="PZ353" s="5"/>
      <c r="QA353" s="5"/>
      <c r="QB353" s="5"/>
      <c r="QC353" s="5"/>
      <c r="QD353" s="5"/>
      <c r="QE353" s="5"/>
      <c r="QF353" s="5"/>
      <c r="QG353" s="5"/>
      <c r="QH353" s="5"/>
      <c r="QI353" s="5"/>
      <c r="QJ353" s="5"/>
      <c r="QK353" s="5"/>
      <c r="QL353" s="5"/>
      <c r="QM353" s="5"/>
      <c r="QN353" s="5"/>
      <c r="QO353" s="5"/>
      <c r="QP353" s="5"/>
      <c r="QQ353" s="5"/>
      <c r="QR353" s="5"/>
      <c r="QS353" s="5"/>
      <c r="QT353" s="5"/>
      <c r="QU353" s="5"/>
      <c r="QV353" s="5"/>
      <c r="QW353" s="5"/>
      <c r="QX353" s="5"/>
      <c r="QY353" s="5"/>
      <c r="QZ353" s="5"/>
      <c r="RA353" s="5"/>
      <c r="RB353" s="5"/>
      <c r="RC353" s="5"/>
      <c r="RD353" s="5"/>
      <c r="RE353" s="5"/>
      <c r="RF353" s="5"/>
      <c r="RG353" s="5"/>
      <c r="RH353" s="5"/>
      <c r="RI353" s="5"/>
      <c r="RJ353" s="5"/>
      <c r="RK353" s="5"/>
      <c r="RL353" s="5"/>
      <c r="RM353" s="5"/>
      <c r="RN353" s="5"/>
      <c r="RO353" s="5"/>
      <c r="RP353" s="5"/>
      <c r="RQ353" s="5"/>
      <c r="RR353" s="5"/>
      <c r="RS353" s="5"/>
      <c r="RT353" s="5"/>
      <c r="RU353" s="5"/>
      <c r="RV353" s="5"/>
      <c r="RW353" s="5"/>
      <c r="RX353" s="5"/>
      <c r="RY353" s="5"/>
      <c r="RZ353" s="5"/>
      <c r="SA353" s="5"/>
      <c r="SB353" s="5"/>
      <c r="SC353" s="5"/>
      <c r="SD353" s="5"/>
      <c r="SE353" s="5"/>
      <c r="SF353" s="5"/>
      <c r="SG353" s="5"/>
      <c r="SH353" s="5"/>
      <c r="SI353" s="5"/>
      <c r="SJ353" s="5"/>
      <c r="SK353" s="5"/>
      <c r="SL353" s="5"/>
      <c r="SM353" s="5"/>
      <c r="SN353" s="5"/>
      <c r="SO353" s="5"/>
      <c r="SP353" s="5"/>
      <c r="SQ353" s="5"/>
      <c r="SR353" s="5"/>
      <c r="SS353" s="5"/>
      <c r="ST353" s="5"/>
      <c r="SU353" s="5"/>
      <c r="SV353" s="5"/>
      <c r="SW353" s="5"/>
      <c r="SX353" s="5"/>
      <c r="SY353" s="5"/>
      <c r="SZ353" s="5"/>
      <c r="TA353" s="5"/>
      <c r="TB353" s="5"/>
      <c r="TC353" s="5"/>
      <c r="TD353" s="5"/>
      <c r="TE353" s="5"/>
      <c r="TF353" s="5"/>
      <c r="TG353" s="5"/>
      <c r="TH353" s="5"/>
      <c r="TI353" s="5"/>
      <c r="TJ353" s="5"/>
      <c r="TK353" s="5"/>
      <c r="TL353" s="5"/>
      <c r="TM353" s="5"/>
      <c r="TN353" s="5"/>
      <c r="TO353" s="5"/>
      <c r="TP353" s="5"/>
      <c r="TQ353" s="5"/>
      <c r="TR353" s="5"/>
      <c r="TS353" s="5"/>
      <c r="TT353" s="5"/>
      <c r="TU353" s="5"/>
      <c r="TV353" s="5"/>
      <c r="TW353" s="5"/>
      <c r="TX353" s="5"/>
      <c r="TY353" s="5"/>
      <c r="TZ353" s="5"/>
      <c r="UA353" s="5"/>
      <c r="UB353" s="5"/>
      <c r="UC353" s="5"/>
      <c r="UD353" s="5"/>
      <c r="UE353" s="5"/>
      <c r="UF353" s="5"/>
      <c r="UG353" s="5"/>
      <c r="UH353" s="5"/>
      <c r="UI353" s="5"/>
      <c r="UJ353" s="5"/>
      <c r="UK353" s="5"/>
      <c r="UL353" s="5"/>
      <c r="UM353" s="5"/>
      <c r="UN353" s="5"/>
      <c r="UO353" s="5"/>
      <c r="UP353" s="5"/>
      <c r="UQ353" s="5"/>
      <c r="UR353" s="5"/>
      <c r="US353" s="5"/>
      <c r="UT353" s="5"/>
      <c r="UU353" s="5"/>
      <c r="UV353" s="5"/>
      <c r="UW353" s="5"/>
      <c r="UX353" s="5"/>
      <c r="UY353" s="5"/>
      <c r="UZ353" s="5"/>
      <c r="VA353" s="5"/>
      <c r="VB353" s="5"/>
      <c r="VC353" s="5"/>
      <c r="VD353" s="5"/>
      <c r="VE353" s="5"/>
      <c r="VF353" s="5"/>
      <c r="VG353" s="5"/>
      <c r="VH353" s="5"/>
      <c r="VI353" s="5"/>
      <c r="VJ353" s="5"/>
      <c r="VK353" s="5"/>
      <c r="VL353" s="5"/>
      <c r="VM353" s="5"/>
      <c r="VN353" s="5"/>
      <c r="VO353" s="5"/>
      <c r="VP353" s="5"/>
      <c r="VQ353" s="5"/>
      <c r="VR353" s="5"/>
      <c r="VS353" s="5"/>
      <c r="VT353" s="5"/>
      <c r="VU353" s="5"/>
      <c r="VV353" s="5"/>
      <c r="VW353" s="5"/>
      <c r="VX353" s="5"/>
      <c r="VY353" s="5"/>
      <c r="VZ353" s="5"/>
      <c r="WA353" s="5"/>
      <c r="WB353" s="5"/>
      <c r="WC353" s="5"/>
      <c r="WD353" s="5"/>
      <c r="WE353" s="5"/>
      <c r="WF353" s="5"/>
      <c r="WG353" s="5"/>
      <c r="WH353" s="5"/>
      <c r="WI353" s="5"/>
      <c r="WJ353" s="5"/>
      <c r="WK353" s="5"/>
      <c r="WL353" s="5"/>
      <c r="WM353" s="5"/>
      <c r="WN353" s="5"/>
      <c r="WO353" s="5"/>
      <c r="WP353" s="5"/>
      <c r="WQ353" s="5"/>
      <c r="WR353" s="5"/>
      <c r="WS353" s="5"/>
      <c r="WT353" s="5"/>
      <c r="WU353" s="5"/>
      <c r="WV353" s="5"/>
      <c r="WW353" s="5"/>
      <c r="WX353" s="5"/>
      <c r="WY353" s="5"/>
      <c r="WZ353" s="5"/>
      <c r="XA353" s="5"/>
      <c r="XB353" s="5"/>
      <c r="XC353" s="5"/>
      <c r="XD353" s="5"/>
      <c r="XE353" s="5"/>
      <c r="XF353" s="5"/>
      <c r="XG353" s="5"/>
      <c r="XH353" s="5"/>
      <c r="XI353" s="5"/>
      <c r="XJ353" s="5"/>
      <c r="XK353" s="5"/>
      <c r="XL353" s="5"/>
      <c r="XM353" s="5"/>
      <c r="XN353" s="5"/>
      <c r="XO353" s="5"/>
      <c r="XP353" s="5"/>
      <c r="XQ353" s="5"/>
      <c r="XR353" s="5"/>
      <c r="XS353" s="5"/>
      <c r="XT353" s="5"/>
      <c r="XU353" s="5"/>
      <c r="XV353" s="5"/>
      <c r="XW353" s="5"/>
    </row>
    <row r="354" spans="39:647" x14ac:dyDescent="0.2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row>
    <row r="355" spans="39:647" x14ac:dyDescent="0.2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row>
    <row r="356" spans="39:647" x14ac:dyDescent="0.2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c r="PI356" s="5"/>
      <c r="PJ356" s="5"/>
      <c r="PK356" s="5"/>
      <c r="PL356" s="5"/>
      <c r="PM356" s="5"/>
      <c r="PN356" s="5"/>
      <c r="PO356" s="5"/>
      <c r="PP356" s="5"/>
      <c r="PQ356" s="5"/>
      <c r="PR356" s="5"/>
      <c r="PS356" s="5"/>
      <c r="PT356" s="5"/>
      <c r="PU356" s="5"/>
      <c r="PV356" s="5"/>
      <c r="PW356" s="5"/>
      <c r="PX356" s="5"/>
      <c r="PY356" s="5"/>
      <c r="PZ356" s="5"/>
      <c r="QA356" s="5"/>
      <c r="QB356" s="5"/>
      <c r="QC356" s="5"/>
      <c r="QD356" s="5"/>
      <c r="QE356" s="5"/>
      <c r="QF356" s="5"/>
      <c r="QG356" s="5"/>
      <c r="QH356" s="5"/>
      <c r="QI356" s="5"/>
      <c r="QJ356" s="5"/>
      <c r="QK356" s="5"/>
      <c r="QL356" s="5"/>
      <c r="QM356" s="5"/>
      <c r="QN356" s="5"/>
      <c r="QO356" s="5"/>
      <c r="QP356" s="5"/>
      <c r="QQ356" s="5"/>
      <c r="QR356" s="5"/>
      <c r="QS356" s="5"/>
      <c r="QT356" s="5"/>
      <c r="QU356" s="5"/>
      <c r="QV356" s="5"/>
      <c r="QW356" s="5"/>
      <c r="QX356" s="5"/>
      <c r="QY356" s="5"/>
      <c r="QZ356" s="5"/>
      <c r="RA356" s="5"/>
      <c r="RB356" s="5"/>
      <c r="RC356" s="5"/>
      <c r="RD356" s="5"/>
      <c r="RE356" s="5"/>
      <c r="RF356" s="5"/>
      <c r="RG356" s="5"/>
      <c r="RH356" s="5"/>
      <c r="RI356" s="5"/>
      <c r="RJ356" s="5"/>
      <c r="RK356" s="5"/>
      <c r="RL356" s="5"/>
      <c r="RM356" s="5"/>
      <c r="RN356" s="5"/>
      <c r="RO356" s="5"/>
      <c r="RP356" s="5"/>
      <c r="RQ356" s="5"/>
      <c r="RR356" s="5"/>
      <c r="RS356" s="5"/>
      <c r="RT356" s="5"/>
      <c r="RU356" s="5"/>
      <c r="RV356" s="5"/>
      <c r="RW356" s="5"/>
      <c r="RX356" s="5"/>
      <c r="RY356" s="5"/>
      <c r="RZ356" s="5"/>
      <c r="SA356" s="5"/>
      <c r="SB356" s="5"/>
      <c r="SC356" s="5"/>
      <c r="SD356" s="5"/>
      <c r="SE356" s="5"/>
      <c r="SF356" s="5"/>
      <c r="SG356" s="5"/>
      <c r="SH356" s="5"/>
      <c r="SI356" s="5"/>
      <c r="SJ356" s="5"/>
      <c r="SK356" s="5"/>
      <c r="SL356" s="5"/>
      <c r="SM356" s="5"/>
      <c r="SN356" s="5"/>
      <c r="SO356" s="5"/>
      <c r="SP356" s="5"/>
      <c r="SQ356" s="5"/>
      <c r="SR356" s="5"/>
      <c r="SS356" s="5"/>
      <c r="ST356" s="5"/>
      <c r="SU356" s="5"/>
      <c r="SV356" s="5"/>
      <c r="SW356" s="5"/>
      <c r="SX356" s="5"/>
      <c r="SY356" s="5"/>
      <c r="SZ356" s="5"/>
      <c r="TA356" s="5"/>
      <c r="TB356" s="5"/>
      <c r="TC356" s="5"/>
      <c r="TD356" s="5"/>
      <c r="TE356" s="5"/>
      <c r="TF356" s="5"/>
      <c r="TG356" s="5"/>
      <c r="TH356" s="5"/>
      <c r="TI356" s="5"/>
      <c r="TJ356" s="5"/>
      <c r="TK356" s="5"/>
      <c r="TL356" s="5"/>
      <c r="TM356" s="5"/>
      <c r="TN356" s="5"/>
      <c r="TO356" s="5"/>
      <c r="TP356" s="5"/>
      <c r="TQ356" s="5"/>
      <c r="TR356" s="5"/>
      <c r="TS356" s="5"/>
      <c r="TT356" s="5"/>
      <c r="TU356" s="5"/>
      <c r="TV356" s="5"/>
      <c r="TW356" s="5"/>
      <c r="TX356" s="5"/>
      <c r="TY356" s="5"/>
      <c r="TZ356" s="5"/>
      <c r="UA356" s="5"/>
      <c r="UB356" s="5"/>
      <c r="UC356" s="5"/>
      <c r="UD356" s="5"/>
      <c r="UE356" s="5"/>
      <c r="UF356" s="5"/>
      <c r="UG356" s="5"/>
      <c r="UH356" s="5"/>
      <c r="UI356" s="5"/>
      <c r="UJ356" s="5"/>
      <c r="UK356" s="5"/>
      <c r="UL356" s="5"/>
      <c r="UM356" s="5"/>
      <c r="UN356" s="5"/>
      <c r="UO356" s="5"/>
      <c r="UP356" s="5"/>
      <c r="UQ356" s="5"/>
      <c r="UR356" s="5"/>
      <c r="US356" s="5"/>
      <c r="UT356" s="5"/>
      <c r="UU356" s="5"/>
      <c r="UV356" s="5"/>
      <c r="UW356" s="5"/>
      <c r="UX356" s="5"/>
      <c r="UY356" s="5"/>
      <c r="UZ356" s="5"/>
      <c r="VA356" s="5"/>
      <c r="VB356" s="5"/>
      <c r="VC356" s="5"/>
      <c r="VD356" s="5"/>
      <c r="VE356" s="5"/>
      <c r="VF356" s="5"/>
      <c r="VG356" s="5"/>
      <c r="VH356" s="5"/>
      <c r="VI356" s="5"/>
      <c r="VJ356" s="5"/>
      <c r="VK356" s="5"/>
      <c r="VL356" s="5"/>
      <c r="VM356" s="5"/>
      <c r="VN356" s="5"/>
      <c r="VO356" s="5"/>
      <c r="VP356" s="5"/>
      <c r="VQ356" s="5"/>
      <c r="VR356" s="5"/>
      <c r="VS356" s="5"/>
      <c r="VT356" s="5"/>
      <c r="VU356" s="5"/>
      <c r="VV356" s="5"/>
      <c r="VW356" s="5"/>
      <c r="VX356" s="5"/>
      <c r="VY356" s="5"/>
      <c r="VZ356" s="5"/>
      <c r="WA356" s="5"/>
      <c r="WB356" s="5"/>
      <c r="WC356" s="5"/>
      <c r="WD356" s="5"/>
      <c r="WE356" s="5"/>
      <c r="WF356" s="5"/>
      <c r="WG356" s="5"/>
      <c r="WH356" s="5"/>
      <c r="WI356" s="5"/>
      <c r="WJ356" s="5"/>
      <c r="WK356" s="5"/>
      <c r="WL356" s="5"/>
      <c r="WM356" s="5"/>
      <c r="WN356" s="5"/>
      <c r="WO356" s="5"/>
      <c r="WP356" s="5"/>
      <c r="WQ356" s="5"/>
      <c r="WR356" s="5"/>
      <c r="WS356" s="5"/>
      <c r="WT356" s="5"/>
      <c r="WU356" s="5"/>
      <c r="WV356" s="5"/>
      <c r="WW356" s="5"/>
      <c r="WX356" s="5"/>
      <c r="WY356" s="5"/>
      <c r="WZ356" s="5"/>
      <c r="XA356" s="5"/>
      <c r="XB356" s="5"/>
      <c r="XC356" s="5"/>
      <c r="XD356" s="5"/>
      <c r="XE356" s="5"/>
      <c r="XF356" s="5"/>
      <c r="XG356" s="5"/>
      <c r="XH356" s="5"/>
      <c r="XI356" s="5"/>
      <c r="XJ356" s="5"/>
      <c r="XK356" s="5"/>
      <c r="XL356" s="5"/>
      <c r="XM356" s="5"/>
      <c r="XN356" s="5"/>
      <c r="XO356" s="5"/>
      <c r="XP356" s="5"/>
      <c r="XQ356" s="5"/>
      <c r="XR356" s="5"/>
      <c r="XS356" s="5"/>
      <c r="XT356" s="5"/>
      <c r="XU356" s="5"/>
      <c r="XV356" s="5"/>
      <c r="XW356" s="5"/>
    </row>
    <row r="357" spans="39:647" x14ac:dyDescent="0.2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c r="PI357" s="5"/>
      <c r="PJ357" s="5"/>
      <c r="PK357" s="5"/>
      <c r="PL357" s="5"/>
      <c r="PM357" s="5"/>
      <c r="PN357" s="5"/>
      <c r="PO357" s="5"/>
      <c r="PP357" s="5"/>
      <c r="PQ357" s="5"/>
      <c r="PR357" s="5"/>
      <c r="PS357" s="5"/>
      <c r="PT357" s="5"/>
      <c r="PU357" s="5"/>
      <c r="PV357" s="5"/>
      <c r="PW357" s="5"/>
      <c r="PX357" s="5"/>
      <c r="PY357" s="5"/>
      <c r="PZ357" s="5"/>
      <c r="QA357" s="5"/>
      <c r="QB357" s="5"/>
      <c r="QC357" s="5"/>
      <c r="QD357" s="5"/>
      <c r="QE357" s="5"/>
      <c r="QF357" s="5"/>
      <c r="QG357" s="5"/>
      <c r="QH357" s="5"/>
      <c r="QI357" s="5"/>
      <c r="QJ357" s="5"/>
      <c r="QK357" s="5"/>
      <c r="QL357" s="5"/>
      <c r="QM357" s="5"/>
      <c r="QN357" s="5"/>
      <c r="QO357" s="5"/>
      <c r="QP357" s="5"/>
      <c r="QQ357" s="5"/>
      <c r="QR357" s="5"/>
      <c r="QS357" s="5"/>
      <c r="QT357" s="5"/>
      <c r="QU357" s="5"/>
      <c r="QV357" s="5"/>
      <c r="QW357" s="5"/>
      <c r="QX357" s="5"/>
      <c r="QY357" s="5"/>
      <c r="QZ357" s="5"/>
      <c r="RA357" s="5"/>
      <c r="RB357" s="5"/>
      <c r="RC357" s="5"/>
      <c r="RD357" s="5"/>
      <c r="RE357" s="5"/>
      <c r="RF357" s="5"/>
      <c r="RG357" s="5"/>
      <c r="RH357" s="5"/>
      <c r="RI357" s="5"/>
      <c r="RJ357" s="5"/>
      <c r="RK357" s="5"/>
      <c r="RL357" s="5"/>
      <c r="RM357" s="5"/>
      <c r="RN357" s="5"/>
      <c r="RO357" s="5"/>
      <c r="RP357" s="5"/>
      <c r="RQ357" s="5"/>
      <c r="RR357" s="5"/>
      <c r="RS357" s="5"/>
      <c r="RT357" s="5"/>
      <c r="RU357" s="5"/>
      <c r="RV357" s="5"/>
      <c r="RW357" s="5"/>
      <c r="RX357" s="5"/>
      <c r="RY357" s="5"/>
      <c r="RZ357" s="5"/>
      <c r="SA357" s="5"/>
      <c r="SB357" s="5"/>
      <c r="SC357" s="5"/>
      <c r="SD357" s="5"/>
      <c r="SE357" s="5"/>
      <c r="SF357" s="5"/>
      <c r="SG357" s="5"/>
      <c r="SH357" s="5"/>
      <c r="SI357" s="5"/>
      <c r="SJ357" s="5"/>
      <c r="SK357" s="5"/>
      <c r="SL357" s="5"/>
      <c r="SM357" s="5"/>
      <c r="SN357" s="5"/>
      <c r="SO357" s="5"/>
      <c r="SP357" s="5"/>
      <c r="SQ357" s="5"/>
      <c r="SR357" s="5"/>
      <c r="SS357" s="5"/>
      <c r="ST357" s="5"/>
      <c r="SU357" s="5"/>
      <c r="SV357" s="5"/>
      <c r="SW357" s="5"/>
      <c r="SX357" s="5"/>
      <c r="SY357" s="5"/>
      <c r="SZ357" s="5"/>
      <c r="TA357" s="5"/>
      <c r="TB357" s="5"/>
      <c r="TC357" s="5"/>
      <c r="TD357" s="5"/>
      <c r="TE357" s="5"/>
      <c r="TF357" s="5"/>
      <c r="TG357" s="5"/>
      <c r="TH357" s="5"/>
      <c r="TI357" s="5"/>
      <c r="TJ357" s="5"/>
      <c r="TK357" s="5"/>
      <c r="TL357" s="5"/>
      <c r="TM357" s="5"/>
      <c r="TN357" s="5"/>
      <c r="TO357" s="5"/>
      <c r="TP357" s="5"/>
      <c r="TQ357" s="5"/>
      <c r="TR357" s="5"/>
      <c r="TS357" s="5"/>
      <c r="TT357" s="5"/>
      <c r="TU357" s="5"/>
      <c r="TV357" s="5"/>
      <c r="TW357" s="5"/>
      <c r="TX357" s="5"/>
      <c r="TY357" s="5"/>
      <c r="TZ357" s="5"/>
      <c r="UA357" s="5"/>
      <c r="UB357" s="5"/>
      <c r="UC357" s="5"/>
      <c r="UD357" s="5"/>
      <c r="UE357" s="5"/>
      <c r="UF357" s="5"/>
      <c r="UG357" s="5"/>
      <c r="UH357" s="5"/>
      <c r="UI357" s="5"/>
      <c r="UJ357" s="5"/>
      <c r="UK357" s="5"/>
      <c r="UL357" s="5"/>
      <c r="UM357" s="5"/>
      <c r="UN357" s="5"/>
      <c r="UO357" s="5"/>
      <c r="UP357" s="5"/>
      <c r="UQ357" s="5"/>
      <c r="UR357" s="5"/>
      <c r="US357" s="5"/>
      <c r="UT357" s="5"/>
      <c r="UU357" s="5"/>
      <c r="UV357" s="5"/>
      <c r="UW357" s="5"/>
      <c r="UX357" s="5"/>
      <c r="UY357" s="5"/>
      <c r="UZ357" s="5"/>
      <c r="VA357" s="5"/>
      <c r="VB357" s="5"/>
      <c r="VC357" s="5"/>
      <c r="VD357" s="5"/>
      <c r="VE357" s="5"/>
      <c r="VF357" s="5"/>
      <c r="VG357" s="5"/>
      <c r="VH357" s="5"/>
      <c r="VI357" s="5"/>
      <c r="VJ357" s="5"/>
      <c r="VK357" s="5"/>
      <c r="VL357" s="5"/>
      <c r="VM357" s="5"/>
      <c r="VN357" s="5"/>
      <c r="VO357" s="5"/>
      <c r="VP357" s="5"/>
      <c r="VQ357" s="5"/>
      <c r="VR357" s="5"/>
      <c r="VS357" s="5"/>
      <c r="VT357" s="5"/>
      <c r="VU357" s="5"/>
      <c r="VV357" s="5"/>
      <c r="VW357" s="5"/>
      <c r="VX357" s="5"/>
      <c r="VY357" s="5"/>
      <c r="VZ357" s="5"/>
      <c r="WA357" s="5"/>
      <c r="WB357" s="5"/>
      <c r="WC357" s="5"/>
      <c r="WD357" s="5"/>
      <c r="WE357" s="5"/>
      <c r="WF357" s="5"/>
      <c r="WG357" s="5"/>
      <c r="WH357" s="5"/>
      <c r="WI357" s="5"/>
      <c r="WJ357" s="5"/>
      <c r="WK357" s="5"/>
      <c r="WL357" s="5"/>
      <c r="WM357" s="5"/>
      <c r="WN357" s="5"/>
      <c r="WO357" s="5"/>
      <c r="WP357" s="5"/>
      <c r="WQ357" s="5"/>
      <c r="WR357" s="5"/>
      <c r="WS357" s="5"/>
      <c r="WT357" s="5"/>
      <c r="WU357" s="5"/>
      <c r="WV357" s="5"/>
      <c r="WW357" s="5"/>
      <c r="WX357" s="5"/>
      <c r="WY357" s="5"/>
      <c r="WZ357" s="5"/>
      <c r="XA357" s="5"/>
      <c r="XB357" s="5"/>
      <c r="XC357" s="5"/>
      <c r="XD357" s="5"/>
      <c r="XE357" s="5"/>
      <c r="XF357" s="5"/>
      <c r="XG357" s="5"/>
      <c r="XH357" s="5"/>
      <c r="XI357" s="5"/>
      <c r="XJ357" s="5"/>
      <c r="XK357" s="5"/>
      <c r="XL357" s="5"/>
      <c r="XM357" s="5"/>
      <c r="XN357" s="5"/>
      <c r="XO357" s="5"/>
      <c r="XP357" s="5"/>
      <c r="XQ357" s="5"/>
      <c r="XR357" s="5"/>
      <c r="XS357" s="5"/>
      <c r="XT357" s="5"/>
      <c r="XU357" s="5"/>
      <c r="XV357" s="5"/>
      <c r="XW357" s="5"/>
    </row>
    <row r="358" spans="39:647" x14ac:dyDescent="0.2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c r="PI358" s="5"/>
      <c r="PJ358" s="5"/>
      <c r="PK358" s="5"/>
      <c r="PL358" s="5"/>
      <c r="PM358" s="5"/>
      <c r="PN358" s="5"/>
      <c r="PO358" s="5"/>
      <c r="PP358" s="5"/>
      <c r="PQ358" s="5"/>
      <c r="PR358" s="5"/>
      <c r="PS358" s="5"/>
      <c r="PT358" s="5"/>
      <c r="PU358" s="5"/>
      <c r="PV358" s="5"/>
      <c r="PW358" s="5"/>
      <c r="PX358" s="5"/>
      <c r="PY358" s="5"/>
      <c r="PZ358" s="5"/>
      <c r="QA358" s="5"/>
      <c r="QB358" s="5"/>
      <c r="QC358" s="5"/>
      <c r="QD358" s="5"/>
      <c r="QE358" s="5"/>
      <c r="QF358" s="5"/>
      <c r="QG358" s="5"/>
      <c r="QH358" s="5"/>
      <c r="QI358" s="5"/>
      <c r="QJ358" s="5"/>
      <c r="QK358" s="5"/>
      <c r="QL358" s="5"/>
      <c r="QM358" s="5"/>
      <c r="QN358" s="5"/>
      <c r="QO358" s="5"/>
      <c r="QP358" s="5"/>
      <c r="QQ358" s="5"/>
      <c r="QR358" s="5"/>
      <c r="QS358" s="5"/>
      <c r="QT358" s="5"/>
      <c r="QU358" s="5"/>
      <c r="QV358" s="5"/>
      <c r="QW358" s="5"/>
      <c r="QX358" s="5"/>
      <c r="QY358" s="5"/>
      <c r="QZ358" s="5"/>
      <c r="RA358" s="5"/>
      <c r="RB358" s="5"/>
      <c r="RC358" s="5"/>
      <c r="RD358" s="5"/>
      <c r="RE358" s="5"/>
      <c r="RF358" s="5"/>
      <c r="RG358" s="5"/>
      <c r="RH358" s="5"/>
      <c r="RI358" s="5"/>
      <c r="RJ358" s="5"/>
      <c r="RK358" s="5"/>
      <c r="RL358" s="5"/>
      <c r="RM358" s="5"/>
      <c r="RN358" s="5"/>
      <c r="RO358" s="5"/>
      <c r="RP358" s="5"/>
      <c r="RQ358" s="5"/>
      <c r="RR358" s="5"/>
      <c r="RS358" s="5"/>
      <c r="RT358" s="5"/>
      <c r="RU358" s="5"/>
      <c r="RV358" s="5"/>
      <c r="RW358" s="5"/>
      <c r="RX358" s="5"/>
      <c r="RY358" s="5"/>
      <c r="RZ358" s="5"/>
      <c r="SA358" s="5"/>
      <c r="SB358" s="5"/>
      <c r="SC358" s="5"/>
      <c r="SD358" s="5"/>
      <c r="SE358" s="5"/>
      <c r="SF358" s="5"/>
      <c r="SG358" s="5"/>
      <c r="SH358" s="5"/>
      <c r="SI358" s="5"/>
      <c r="SJ358" s="5"/>
      <c r="SK358" s="5"/>
      <c r="SL358" s="5"/>
      <c r="SM358" s="5"/>
      <c r="SN358" s="5"/>
      <c r="SO358" s="5"/>
      <c r="SP358" s="5"/>
      <c r="SQ358" s="5"/>
      <c r="SR358" s="5"/>
      <c r="SS358" s="5"/>
      <c r="ST358" s="5"/>
      <c r="SU358" s="5"/>
      <c r="SV358" s="5"/>
      <c r="SW358" s="5"/>
      <c r="SX358" s="5"/>
      <c r="SY358" s="5"/>
      <c r="SZ358" s="5"/>
      <c r="TA358" s="5"/>
      <c r="TB358" s="5"/>
      <c r="TC358" s="5"/>
      <c r="TD358" s="5"/>
      <c r="TE358" s="5"/>
      <c r="TF358" s="5"/>
      <c r="TG358" s="5"/>
      <c r="TH358" s="5"/>
      <c r="TI358" s="5"/>
      <c r="TJ358" s="5"/>
      <c r="TK358" s="5"/>
      <c r="TL358" s="5"/>
      <c r="TM358" s="5"/>
      <c r="TN358" s="5"/>
      <c r="TO358" s="5"/>
      <c r="TP358" s="5"/>
      <c r="TQ358" s="5"/>
      <c r="TR358" s="5"/>
      <c r="TS358" s="5"/>
      <c r="TT358" s="5"/>
      <c r="TU358" s="5"/>
      <c r="TV358" s="5"/>
      <c r="TW358" s="5"/>
      <c r="TX358" s="5"/>
      <c r="TY358" s="5"/>
      <c r="TZ358" s="5"/>
      <c r="UA358" s="5"/>
      <c r="UB358" s="5"/>
      <c r="UC358" s="5"/>
      <c r="UD358" s="5"/>
      <c r="UE358" s="5"/>
      <c r="UF358" s="5"/>
      <c r="UG358" s="5"/>
      <c r="UH358" s="5"/>
      <c r="UI358" s="5"/>
      <c r="UJ358" s="5"/>
      <c r="UK358" s="5"/>
      <c r="UL358" s="5"/>
      <c r="UM358" s="5"/>
      <c r="UN358" s="5"/>
      <c r="UO358" s="5"/>
      <c r="UP358" s="5"/>
      <c r="UQ358" s="5"/>
      <c r="UR358" s="5"/>
      <c r="US358" s="5"/>
      <c r="UT358" s="5"/>
      <c r="UU358" s="5"/>
      <c r="UV358" s="5"/>
      <c r="UW358" s="5"/>
      <c r="UX358" s="5"/>
      <c r="UY358" s="5"/>
      <c r="UZ358" s="5"/>
      <c r="VA358" s="5"/>
      <c r="VB358" s="5"/>
      <c r="VC358" s="5"/>
      <c r="VD358" s="5"/>
      <c r="VE358" s="5"/>
      <c r="VF358" s="5"/>
      <c r="VG358" s="5"/>
      <c r="VH358" s="5"/>
      <c r="VI358" s="5"/>
      <c r="VJ358" s="5"/>
      <c r="VK358" s="5"/>
      <c r="VL358" s="5"/>
      <c r="VM358" s="5"/>
      <c r="VN358" s="5"/>
      <c r="VO358" s="5"/>
      <c r="VP358" s="5"/>
      <c r="VQ358" s="5"/>
      <c r="VR358" s="5"/>
      <c r="VS358" s="5"/>
      <c r="VT358" s="5"/>
      <c r="VU358" s="5"/>
      <c r="VV358" s="5"/>
      <c r="VW358" s="5"/>
      <c r="VX358" s="5"/>
      <c r="VY358" s="5"/>
      <c r="VZ358" s="5"/>
      <c r="WA358" s="5"/>
      <c r="WB358" s="5"/>
      <c r="WC358" s="5"/>
      <c r="WD358" s="5"/>
      <c r="WE358" s="5"/>
      <c r="WF358" s="5"/>
      <c r="WG358" s="5"/>
      <c r="WH358" s="5"/>
      <c r="WI358" s="5"/>
      <c r="WJ358" s="5"/>
      <c r="WK358" s="5"/>
      <c r="WL358" s="5"/>
      <c r="WM358" s="5"/>
      <c r="WN358" s="5"/>
      <c r="WO358" s="5"/>
      <c r="WP358" s="5"/>
      <c r="WQ358" s="5"/>
      <c r="WR358" s="5"/>
      <c r="WS358" s="5"/>
      <c r="WT358" s="5"/>
      <c r="WU358" s="5"/>
      <c r="WV358" s="5"/>
      <c r="WW358" s="5"/>
      <c r="WX358" s="5"/>
      <c r="WY358" s="5"/>
      <c r="WZ358" s="5"/>
      <c r="XA358" s="5"/>
      <c r="XB358" s="5"/>
      <c r="XC358" s="5"/>
      <c r="XD358" s="5"/>
      <c r="XE358" s="5"/>
      <c r="XF358" s="5"/>
      <c r="XG358" s="5"/>
      <c r="XH358" s="5"/>
      <c r="XI358" s="5"/>
      <c r="XJ358" s="5"/>
      <c r="XK358" s="5"/>
      <c r="XL358" s="5"/>
      <c r="XM358" s="5"/>
      <c r="XN358" s="5"/>
      <c r="XO358" s="5"/>
      <c r="XP358" s="5"/>
      <c r="XQ358" s="5"/>
      <c r="XR358" s="5"/>
      <c r="XS358" s="5"/>
      <c r="XT358" s="5"/>
      <c r="XU358" s="5"/>
      <c r="XV358" s="5"/>
      <c r="XW358" s="5"/>
    </row>
    <row r="359" spans="39:647" x14ac:dyDescent="0.2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row>
    <row r="360" spans="39:647" x14ac:dyDescent="0.2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c r="PI360" s="5"/>
      <c r="PJ360" s="5"/>
      <c r="PK360" s="5"/>
      <c r="PL360" s="5"/>
      <c r="PM360" s="5"/>
      <c r="PN360" s="5"/>
      <c r="PO360" s="5"/>
      <c r="PP360" s="5"/>
      <c r="PQ360" s="5"/>
      <c r="PR360" s="5"/>
      <c r="PS360" s="5"/>
      <c r="PT360" s="5"/>
      <c r="PU360" s="5"/>
      <c r="PV360" s="5"/>
      <c r="PW360" s="5"/>
      <c r="PX360" s="5"/>
      <c r="PY360" s="5"/>
      <c r="PZ360" s="5"/>
      <c r="QA360" s="5"/>
      <c r="QB360" s="5"/>
      <c r="QC360" s="5"/>
      <c r="QD360" s="5"/>
      <c r="QE360" s="5"/>
      <c r="QF360" s="5"/>
      <c r="QG360" s="5"/>
      <c r="QH360" s="5"/>
      <c r="QI360" s="5"/>
      <c r="QJ360" s="5"/>
      <c r="QK360" s="5"/>
      <c r="QL360" s="5"/>
      <c r="QM360" s="5"/>
      <c r="QN360" s="5"/>
      <c r="QO360" s="5"/>
      <c r="QP360" s="5"/>
      <c r="QQ360" s="5"/>
      <c r="QR360" s="5"/>
      <c r="QS360" s="5"/>
      <c r="QT360" s="5"/>
      <c r="QU360" s="5"/>
      <c r="QV360" s="5"/>
      <c r="QW360" s="5"/>
      <c r="QX360" s="5"/>
      <c r="QY360" s="5"/>
      <c r="QZ360" s="5"/>
      <c r="RA360" s="5"/>
      <c r="RB360" s="5"/>
      <c r="RC360" s="5"/>
      <c r="RD360" s="5"/>
      <c r="RE360" s="5"/>
      <c r="RF360" s="5"/>
      <c r="RG360" s="5"/>
      <c r="RH360" s="5"/>
      <c r="RI360" s="5"/>
      <c r="RJ360" s="5"/>
      <c r="RK360" s="5"/>
      <c r="RL360" s="5"/>
      <c r="RM360" s="5"/>
      <c r="RN360" s="5"/>
      <c r="RO360" s="5"/>
      <c r="RP360" s="5"/>
      <c r="RQ360" s="5"/>
      <c r="RR360" s="5"/>
      <c r="RS360" s="5"/>
      <c r="RT360" s="5"/>
      <c r="RU360" s="5"/>
      <c r="RV360" s="5"/>
      <c r="RW360" s="5"/>
      <c r="RX360" s="5"/>
      <c r="RY360" s="5"/>
      <c r="RZ360" s="5"/>
      <c r="SA360" s="5"/>
      <c r="SB360" s="5"/>
      <c r="SC360" s="5"/>
      <c r="SD360" s="5"/>
      <c r="SE360" s="5"/>
      <c r="SF360" s="5"/>
      <c r="SG360" s="5"/>
      <c r="SH360" s="5"/>
      <c r="SI360" s="5"/>
      <c r="SJ360" s="5"/>
      <c r="SK360" s="5"/>
      <c r="SL360" s="5"/>
      <c r="SM360" s="5"/>
      <c r="SN360" s="5"/>
      <c r="SO360" s="5"/>
      <c r="SP360" s="5"/>
      <c r="SQ360" s="5"/>
      <c r="SR360" s="5"/>
      <c r="SS360" s="5"/>
      <c r="ST360" s="5"/>
      <c r="SU360" s="5"/>
      <c r="SV360" s="5"/>
      <c r="SW360" s="5"/>
      <c r="SX360" s="5"/>
      <c r="SY360" s="5"/>
      <c r="SZ360" s="5"/>
      <c r="TA360" s="5"/>
      <c r="TB360" s="5"/>
      <c r="TC360" s="5"/>
      <c r="TD360" s="5"/>
      <c r="TE360" s="5"/>
      <c r="TF360" s="5"/>
      <c r="TG360" s="5"/>
      <c r="TH360" s="5"/>
      <c r="TI360" s="5"/>
      <c r="TJ360" s="5"/>
      <c r="TK360" s="5"/>
      <c r="TL360" s="5"/>
      <c r="TM360" s="5"/>
      <c r="TN360" s="5"/>
      <c r="TO360" s="5"/>
      <c r="TP360" s="5"/>
      <c r="TQ360" s="5"/>
      <c r="TR360" s="5"/>
      <c r="TS360" s="5"/>
      <c r="TT360" s="5"/>
      <c r="TU360" s="5"/>
      <c r="TV360" s="5"/>
      <c r="TW360" s="5"/>
      <c r="TX360" s="5"/>
      <c r="TY360" s="5"/>
      <c r="TZ360" s="5"/>
      <c r="UA360" s="5"/>
      <c r="UB360" s="5"/>
      <c r="UC360" s="5"/>
      <c r="UD360" s="5"/>
      <c r="UE360" s="5"/>
      <c r="UF360" s="5"/>
      <c r="UG360" s="5"/>
      <c r="UH360" s="5"/>
      <c r="UI360" s="5"/>
      <c r="UJ360" s="5"/>
      <c r="UK360" s="5"/>
      <c r="UL360" s="5"/>
      <c r="UM360" s="5"/>
      <c r="UN360" s="5"/>
      <c r="UO360" s="5"/>
      <c r="UP360" s="5"/>
      <c r="UQ360" s="5"/>
      <c r="UR360" s="5"/>
      <c r="US360" s="5"/>
      <c r="UT360" s="5"/>
      <c r="UU360" s="5"/>
      <c r="UV360" s="5"/>
      <c r="UW360" s="5"/>
      <c r="UX360" s="5"/>
      <c r="UY360" s="5"/>
      <c r="UZ360" s="5"/>
      <c r="VA360" s="5"/>
      <c r="VB360" s="5"/>
      <c r="VC360" s="5"/>
      <c r="VD360" s="5"/>
      <c r="VE360" s="5"/>
      <c r="VF360" s="5"/>
      <c r="VG360" s="5"/>
      <c r="VH360" s="5"/>
      <c r="VI360" s="5"/>
      <c r="VJ360" s="5"/>
      <c r="VK360" s="5"/>
      <c r="VL360" s="5"/>
      <c r="VM360" s="5"/>
      <c r="VN360" s="5"/>
      <c r="VO360" s="5"/>
      <c r="VP360" s="5"/>
      <c r="VQ360" s="5"/>
      <c r="VR360" s="5"/>
      <c r="VS360" s="5"/>
      <c r="VT360" s="5"/>
      <c r="VU360" s="5"/>
      <c r="VV360" s="5"/>
      <c r="VW360" s="5"/>
      <c r="VX360" s="5"/>
      <c r="VY360" s="5"/>
      <c r="VZ360" s="5"/>
      <c r="WA360" s="5"/>
      <c r="WB360" s="5"/>
      <c r="WC360" s="5"/>
      <c r="WD360" s="5"/>
      <c r="WE360" s="5"/>
      <c r="WF360" s="5"/>
      <c r="WG360" s="5"/>
      <c r="WH360" s="5"/>
      <c r="WI360" s="5"/>
      <c r="WJ360" s="5"/>
      <c r="WK360" s="5"/>
      <c r="WL360" s="5"/>
      <c r="WM360" s="5"/>
      <c r="WN360" s="5"/>
      <c r="WO360" s="5"/>
      <c r="WP360" s="5"/>
      <c r="WQ360" s="5"/>
      <c r="WR360" s="5"/>
      <c r="WS360" s="5"/>
      <c r="WT360" s="5"/>
      <c r="WU360" s="5"/>
      <c r="WV360" s="5"/>
      <c r="WW360" s="5"/>
      <c r="WX360" s="5"/>
      <c r="WY360" s="5"/>
      <c r="WZ360" s="5"/>
      <c r="XA360" s="5"/>
      <c r="XB360" s="5"/>
      <c r="XC360" s="5"/>
      <c r="XD360" s="5"/>
      <c r="XE360" s="5"/>
      <c r="XF360" s="5"/>
      <c r="XG360" s="5"/>
      <c r="XH360" s="5"/>
      <c r="XI360" s="5"/>
      <c r="XJ360" s="5"/>
      <c r="XK360" s="5"/>
      <c r="XL360" s="5"/>
      <c r="XM360" s="5"/>
      <c r="XN360" s="5"/>
      <c r="XO360" s="5"/>
      <c r="XP360" s="5"/>
      <c r="XQ360" s="5"/>
      <c r="XR360" s="5"/>
      <c r="XS360" s="5"/>
      <c r="XT360" s="5"/>
      <c r="XU360" s="5"/>
      <c r="XV360" s="5"/>
      <c r="XW360" s="5"/>
    </row>
    <row r="361" spans="39:647" x14ac:dyDescent="0.2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c r="PI361" s="5"/>
      <c r="PJ361" s="5"/>
      <c r="PK361" s="5"/>
      <c r="PL361" s="5"/>
      <c r="PM361" s="5"/>
      <c r="PN361" s="5"/>
      <c r="PO361" s="5"/>
      <c r="PP361" s="5"/>
      <c r="PQ361" s="5"/>
      <c r="PR361" s="5"/>
      <c r="PS361" s="5"/>
      <c r="PT361" s="5"/>
      <c r="PU361" s="5"/>
      <c r="PV361" s="5"/>
      <c r="PW361" s="5"/>
      <c r="PX361" s="5"/>
      <c r="PY361" s="5"/>
      <c r="PZ361" s="5"/>
      <c r="QA361" s="5"/>
      <c r="QB361" s="5"/>
      <c r="QC361" s="5"/>
      <c r="QD361" s="5"/>
      <c r="QE361" s="5"/>
      <c r="QF361" s="5"/>
      <c r="QG361" s="5"/>
      <c r="QH361" s="5"/>
      <c r="QI361" s="5"/>
      <c r="QJ361" s="5"/>
      <c r="QK361" s="5"/>
      <c r="QL361" s="5"/>
      <c r="QM361" s="5"/>
      <c r="QN361" s="5"/>
      <c r="QO361" s="5"/>
      <c r="QP361" s="5"/>
      <c r="QQ361" s="5"/>
      <c r="QR361" s="5"/>
      <c r="QS361" s="5"/>
      <c r="QT361" s="5"/>
      <c r="QU361" s="5"/>
      <c r="QV361" s="5"/>
      <c r="QW361" s="5"/>
      <c r="QX361" s="5"/>
      <c r="QY361" s="5"/>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c r="SE361" s="5"/>
      <c r="SF361" s="5"/>
      <c r="SG361" s="5"/>
      <c r="SH361" s="5"/>
      <c r="SI361" s="5"/>
      <c r="SJ361" s="5"/>
      <c r="SK361" s="5"/>
      <c r="SL361" s="5"/>
      <c r="SM361" s="5"/>
      <c r="SN361" s="5"/>
      <c r="SO361" s="5"/>
      <c r="SP361" s="5"/>
      <c r="SQ361" s="5"/>
      <c r="SR361" s="5"/>
      <c r="SS361" s="5"/>
      <c r="ST361" s="5"/>
      <c r="SU361" s="5"/>
      <c r="SV361" s="5"/>
      <c r="SW361" s="5"/>
      <c r="SX361" s="5"/>
      <c r="SY361" s="5"/>
      <c r="SZ361" s="5"/>
      <c r="TA361" s="5"/>
      <c r="TB361" s="5"/>
      <c r="TC361" s="5"/>
      <c r="TD361" s="5"/>
      <c r="TE361" s="5"/>
      <c r="TF361" s="5"/>
      <c r="TG361" s="5"/>
      <c r="TH361" s="5"/>
      <c r="TI361" s="5"/>
      <c r="TJ361" s="5"/>
      <c r="TK361" s="5"/>
      <c r="TL361" s="5"/>
      <c r="TM361" s="5"/>
      <c r="TN361" s="5"/>
      <c r="TO361" s="5"/>
      <c r="TP361" s="5"/>
      <c r="TQ361" s="5"/>
      <c r="TR361" s="5"/>
      <c r="TS361" s="5"/>
      <c r="TT361" s="5"/>
      <c r="TU361" s="5"/>
      <c r="TV361" s="5"/>
      <c r="TW361" s="5"/>
      <c r="TX361" s="5"/>
      <c r="TY361" s="5"/>
      <c r="TZ361" s="5"/>
      <c r="UA361" s="5"/>
      <c r="UB361" s="5"/>
      <c r="UC361" s="5"/>
      <c r="UD361" s="5"/>
      <c r="UE361" s="5"/>
      <c r="UF361" s="5"/>
      <c r="UG361" s="5"/>
      <c r="UH361" s="5"/>
      <c r="UI361" s="5"/>
      <c r="UJ361" s="5"/>
      <c r="UK361" s="5"/>
      <c r="UL361" s="5"/>
      <c r="UM361" s="5"/>
      <c r="UN361" s="5"/>
      <c r="UO361" s="5"/>
      <c r="UP361" s="5"/>
      <c r="UQ361" s="5"/>
      <c r="UR361" s="5"/>
      <c r="US361" s="5"/>
      <c r="UT361" s="5"/>
      <c r="UU361" s="5"/>
      <c r="UV361" s="5"/>
      <c r="UW361" s="5"/>
      <c r="UX361" s="5"/>
      <c r="UY361" s="5"/>
      <c r="UZ361" s="5"/>
      <c r="VA361" s="5"/>
      <c r="VB361" s="5"/>
      <c r="VC361" s="5"/>
      <c r="VD361" s="5"/>
      <c r="VE361" s="5"/>
      <c r="VF361" s="5"/>
      <c r="VG361" s="5"/>
      <c r="VH361" s="5"/>
      <c r="VI361" s="5"/>
      <c r="VJ361" s="5"/>
      <c r="VK361" s="5"/>
      <c r="VL361" s="5"/>
      <c r="VM361" s="5"/>
      <c r="VN361" s="5"/>
      <c r="VO361" s="5"/>
      <c r="VP361" s="5"/>
      <c r="VQ361" s="5"/>
      <c r="VR361" s="5"/>
      <c r="VS361" s="5"/>
      <c r="VT361" s="5"/>
      <c r="VU361" s="5"/>
      <c r="VV361" s="5"/>
      <c r="VW361" s="5"/>
      <c r="VX361" s="5"/>
      <c r="VY361" s="5"/>
      <c r="VZ361" s="5"/>
      <c r="WA361" s="5"/>
      <c r="WB361" s="5"/>
      <c r="WC361" s="5"/>
      <c r="WD361" s="5"/>
      <c r="WE361" s="5"/>
      <c r="WF361" s="5"/>
      <c r="WG361" s="5"/>
      <c r="WH361" s="5"/>
      <c r="WI361" s="5"/>
      <c r="WJ361" s="5"/>
      <c r="WK361" s="5"/>
      <c r="WL361" s="5"/>
      <c r="WM361" s="5"/>
      <c r="WN361" s="5"/>
      <c r="WO361" s="5"/>
      <c r="WP361" s="5"/>
      <c r="WQ361" s="5"/>
      <c r="WR361" s="5"/>
      <c r="WS361" s="5"/>
      <c r="WT361" s="5"/>
      <c r="WU361" s="5"/>
      <c r="WV361" s="5"/>
      <c r="WW361" s="5"/>
      <c r="WX361" s="5"/>
      <c r="WY361" s="5"/>
      <c r="WZ361" s="5"/>
      <c r="XA361" s="5"/>
      <c r="XB361" s="5"/>
      <c r="XC361" s="5"/>
      <c r="XD361" s="5"/>
      <c r="XE361" s="5"/>
      <c r="XF361" s="5"/>
      <c r="XG361" s="5"/>
      <c r="XH361" s="5"/>
      <c r="XI361" s="5"/>
      <c r="XJ361" s="5"/>
      <c r="XK361" s="5"/>
      <c r="XL361" s="5"/>
      <c r="XM361" s="5"/>
      <c r="XN361" s="5"/>
      <c r="XO361" s="5"/>
      <c r="XP361" s="5"/>
      <c r="XQ361" s="5"/>
      <c r="XR361" s="5"/>
      <c r="XS361" s="5"/>
      <c r="XT361" s="5"/>
      <c r="XU361" s="5"/>
      <c r="XV361" s="5"/>
      <c r="XW361" s="5"/>
    </row>
    <row r="362" spans="39:647" x14ac:dyDescent="0.2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c r="PI362" s="5"/>
      <c r="PJ362" s="5"/>
      <c r="PK362" s="5"/>
      <c r="PL362" s="5"/>
      <c r="PM362" s="5"/>
      <c r="PN362" s="5"/>
      <c r="PO362" s="5"/>
      <c r="PP362" s="5"/>
      <c r="PQ362" s="5"/>
      <c r="PR362" s="5"/>
      <c r="PS362" s="5"/>
      <c r="PT362" s="5"/>
      <c r="PU362" s="5"/>
      <c r="PV362" s="5"/>
      <c r="PW362" s="5"/>
      <c r="PX362" s="5"/>
      <c r="PY362" s="5"/>
      <c r="PZ362" s="5"/>
      <c r="QA362" s="5"/>
      <c r="QB362" s="5"/>
      <c r="QC362" s="5"/>
      <c r="QD362" s="5"/>
      <c r="QE362" s="5"/>
      <c r="QF362" s="5"/>
      <c r="QG362" s="5"/>
      <c r="QH362" s="5"/>
      <c r="QI362" s="5"/>
      <c r="QJ362" s="5"/>
      <c r="QK362" s="5"/>
      <c r="QL362" s="5"/>
      <c r="QM362" s="5"/>
      <c r="QN362" s="5"/>
      <c r="QO362" s="5"/>
      <c r="QP362" s="5"/>
      <c r="QQ362" s="5"/>
      <c r="QR362" s="5"/>
      <c r="QS362" s="5"/>
      <c r="QT362" s="5"/>
      <c r="QU362" s="5"/>
      <c r="QV362" s="5"/>
      <c r="QW362" s="5"/>
      <c r="QX362" s="5"/>
      <c r="QY362" s="5"/>
      <c r="QZ362" s="5"/>
      <c r="RA362" s="5"/>
      <c r="RB362" s="5"/>
      <c r="RC362" s="5"/>
      <c r="RD362" s="5"/>
      <c r="RE362" s="5"/>
      <c r="RF362" s="5"/>
      <c r="RG362" s="5"/>
      <c r="RH362" s="5"/>
      <c r="RI362" s="5"/>
      <c r="RJ362" s="5"/>
      <c r="RK362" s="5"/>
      <c r="RL362" s="5"/>
      <c r="RM362" s="5"/>
      <c r="RN362" s="5"/>
      <c r="RO362" s="5"/>
      <c r="RP362" s="5"/>
      <c r="RQ362" s="5"/>
      <c r="RR362" s="5"/>
      <c r="RS362" s="5"/>
      <c r="RT362" s="5"/>
      <c r="RU362" s="5"/>
      <c r="RV362" s="5"/>
      <c r="RW362" s="5"/>
      <c r="RX362" s="5"/>
      <c r="RY362" s="5"/>
      <c r="RZ362" s="5"/>
      <c r="SA362" s="5"/>
      <c r="SB362" s="5"/>
      <c r="SC362" s="5"/>
      <c r="SD362" s="5"/>
      <c r="SE362" s="5"/>
      <c r="SF362" s="5"/>
      <c r="SG362" s="5"/>
      <c r="SH362" s="5"/>
      <c r="SI362" s="5"/>
      <c r="SJ362" s="5"/>
      <c r="SK362" s="5"/>
      <c r="SL362" s="5"/>
      <c r="SM362" s="5"/>
      <c r="SN362" s="5"/>
      <c r="SO362" s="5"/>
      <c r="SP362" s="5"/>
      <c r="SQ362" s="5"/>
      <c r="SR362" s="5"/>
      <c r="SS362" s="5"/>
      <c r="ST362" s="5"/>
      <c r="SU362" s="5"/>
      <c r="SV362" s="5"/>
      <c r="SW362" s="5"/>
      <c r="SX362" s="5"/>
      <c r="SY362" s="5"/>
      <c r="SZ362" s="5"/>
      <c r="TA362" s="5"/>
      <c r="TB362" s="5"/>
      <c r="TC362" s="5"/>
      <c r="TD362" s="5"/>
      <c r="TE362" s="5"/>
      <c r="TF362" s="5"/>
      <c r="TG362" s="5"/>
      <c r="TH362" s="5"/>
      <c r="TI362" s="5"/>
      <c r="TJ362" s="5"/>
      <c r="TK362" s="5"/>
      <c r="TL362" s="5"/>
      <c r="TM362" s="5"/>
      <c r="TN362" s="5"/>
      <c r="TO362" s="5"/>
      <c r="TP362" s="5"/>
      <c r="TQ362" s="5"/>
      <c r="TR362" s="5"/>
      <c r="TS362" s="5"/>
      <c r="TT362" s="5"/>
      <c r="TU362" s="5"/>
      <c r="TV362" s="5"/>
      <c r="TW362" s="5"/>
      <c r="TX362" s="5"/>
      <c r="TY362" s="5"/>
      <c r="TZ362" s="5"/>
      <c r="UA362" s="5"/>
      <c r="UB362" s="5"/>
      <c r="UC362" s="5"/>
      <c r="UD362" s="5"/>
      <c r="UE362" s="5"/>
      <c r="UF362" s="5"/>
      <c r="UG362" s="5"/>
      <c r="UH362" s="5"/>
      <c r="UI362" s="5"/>
      <c r="UJ362" s="5"/>
      <c r="UK362" s="5"/>
      <c r="UL362" s="5"/>
      <c r="UM362" s="5"/>
      <c r="UN362" s="5"/>
      <c r="UO362" s="5"/>
      <c r="UP362" s="5"/>
      <c r="UQ362" s="5"/>
      <c r="UR362" s="5"/>
      <c r="US362" s="5"/>
      <c r="UT362" s="5"/>
      <c r="UU362" s="5"/>
      <c r="UV362" s="5"/>
      <c r="UW362" s="5"/>
      <c r="UX362" s="5"/>
      <c r="UY362" s="5"/>
      <c r="UZ362" s="5"/>
      <c r="VA362" s="5"/>
      <c r="VB362" s="5"/>
      <c r="VC362" s="5"/>
      <c r="VD362" s="5"/>
      <c r="VE362" s="5"/>
      <c r="VF362" s="5"/>
      <c r="VG362" s="5"/>
      <c r="VH362" s="5"/>
      <c r="VI362" s="5"/>
      <c r="VJ362" s="5"/>
      <c r="VK362" s="5"/>
      <c r="VL362" s="5"/>
      <c r="VM362" s="5"/>
      <c r="VN362" s="5"/>
      <c r="VO362" s="5"/>
      <c r="VP362" s="5"/>
      <c r="VQ362" s="5"/>
      <c r="VR362" s="5"/>
      <c r="VS362" s="5"/>
      <c r="VT362" s="5"/>
      <c r="VU362" s="5"/>
      <c r="VV362" s="5"/>
      <c r="VW362" s="5"/>
      <c r="VX362" s="5"/>
      <c r="VY362" s="5"/>
      <c r="VZ362" s="5"/>
      <c r="WA362" s="5"/>
      <c r="WB362" s="5"/>
      <c r="WC362" s="5"/>
      <c r="WD362" s="5"/>
      <c r="WE362" s="5"/>
      <c r="WF362" s="5"/>
      <c r="WG362" s="5"/>
      <c r="WH362" s="5"/>
      <c r="WI362" s="5"/>
      <c r="WJ362" s="5"/>
      <c r="WK362" s="5"/>
      <c r="WL362" s="5"/>
      <c r="WM362" s="5"/>
      <c r="WN362" s="5"/>
      <c r="WO362" s="5"/>
      <c r="WP362" s="5"/>
      <c r="WQ362" s="5"/>
      <c r="WR362" s="5"/>
      <c r="WS362" s="5"/>
      <c r="WT362" s="5"/>
      <c r="WU362" s="5"/>
      <c r="WV362" s="5"/>
      <c r="WW362" s="5"/>
      <c r="WX362" s="5"/>
      <c r="WY362" s="5"/>
      <c r="WZ362" s="5"/>
      <c r="XA362" s="5"/>
      <c r="XB362" s="5"/>
      <c r="XC362" s="5"/>
      <c r="XD362" s="5"/>
      <c r="XE362" s="5"/>
      <c r="XF362" s="5"/>
      <c r="XG362" s="5"/>
      <c r="XH362" s="5"/>
      <c r="XI362" s="5"/>
      <c r="XJ362" s="5"/>
      <c r="XK362" s="5"/>
      <c r="XL362" s="5"/>
      <c r="XM362" s="5"/>
      <c r="XN362" s="5"/>
      <c r="XO362" s="5"/>
      <c r="XP362" s="5"/>
      <c r="XQ362" s="5"/>
      <c r="XR362" s="5"/>
      <c r="XS362" s="5"/>
      <c r="XT362" s="5"/>
      <c r="XU362" s="5"/>
      <c r="XV362" s="5"/>
      <c r="XW362" s="5"/>
    </row>
    <row r="363" spans="39:647" x14ac:dyDescent="0.2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c r="PI363" s="5"/>
      <c r="PJ363" s="5"/>
      <c r="PK363" s="5"/>
      <c r="PL363" s="5"/>
      <c r="PM363" s="5"/>
      <c r="PN363" s="5"/>
      <c r="PO363" s="5"/>
      <c r="PP363" s="5"/>
      <c r="PQ363" s="5"/>
      <c r="PR363" s="5"/>
      <c r="PS363" s="5"/>
      <c r="PT363" s="5"/>
      <c r="PU363" s="5"/>
      <c r="PV363" s="5"/>
      <c r="PW363" s="5"/>
      <c r="PX363" s="5"/>
      <c r="PY363" s="5"/>
      <c r="PZ363" s="5"/>
      <c r="QA363" s="5"/>
      <c r="QB363" s="5"/>
      <c r="QC363" s="5"/>
      <c r="QD363" s="5"/>
      <c r="QE363" s="5"/>
      <c r="QF363" s="5"/>
      <c r="QG363" s="5"/>
      <c r="QH363" s="5"/>
      <c r="QI363" s="5"/>
      <c r="QJ363" s="5"/>
      <c r="QK363" s="5"/>
      <c r="QL363" s="5"/>
      <c r="QM363" s="5"/>
      <c r="QN363" s="5"/>
      <c r="QO363" s="5"/>
      <c r="QP363" s="5"/>
      <c r="QQ363" s="5"/>
      <c r="QR363" s="5"/>
      <c r="QS363" s="5"/>
      <c r="QT363" s="5"/>
      <c r="QU363" s="5"/>
      <c r="QV363" s="5"/>
      <c r="QW363" s="5"/>
      <c r="QX363" s="5"/>
      <c r="QY363" s="5"/>
      <c r="QZ363" s="5"/>
      <c r="RA363" s="5"/>
      <c r="RB363" s="5"/>
      <c r="RC363" s="5"/>
      <c r="RD363" s="5"/>
      <c r="RE363" s="5"/>
      <c r="RF363" s="5"/>
      <c r="RG363" s="5"/>
      <c r="RH363" s="5"/>
      <c r="RI363" s="5"/>
      <c r="RJ363" s="5"/>
      <c r="RK363" s="5"/>
      <c r="RL363" s="5"/>
      <c r="RM363" s="5"/>
      <c r="RN363" s="5"/>
      <c r="RO363" s="5"/>
      <c r="RP363" s="5"/>
      <c r="RQ363" s="5"/>
      <c r="RR363" s="5"/>
      <c r="RS363" s="5"/>
      <c r="RT363" s="5"/>
      <c r="RU363" s="5"/>
      <c r="RV363" s="5"/>
      <c r="RW363" s="5"/>
      <c r="RX363" s="5"/>
      <c r="RY363" s="5"/>
      <c r="RZ363" s="5"/>
      <c r="SA363" s="5"/>
      <c r="SB363" s="5"/>
      <c r="SC363" s="5"/>
      <c r="SD363" s="5"/>
      <c r="SE363" s="5"/>
      <c r="SF363" s="5"/>
      <c r="SG363" s="5"/>
      <c r="SH363" s="5"/>
      <c r="SI363" s="5"/>
      <c r="SJ363" s="5"/>
      <c r="SK363" s="5"/>
      <c r="SL363" s="5"/>
      <c r="SM363" s="5"/>
      <c r="SN363" s="5"/>
      <c r="SO363" s="5"/>
      <c r="SP363" s="5"/>
      <c r="SQ363" s="5"/>
      <c r="SR363" s="5"/>
      <c r="SS363" s="5"/>
      <c r="ST363" s="5"/>
      <c r="SU363" s="5"/>
      <c r="SV363" s="5"/>
      <c r="SW363" s="5"/>
      <c r="SX363" s="5"/>
      <c r="SY363" s="5"/>
      <c r="SZ363" s="5"/>
      <c r="TA363" s="5"/>
      <c r="TB363" s="5"/>
      <c r="TC363" s="5"/>
      <c r="TD363" s="5"/>
      <c r="TE363" s="5"/>
      <c r="TF363" s="5"/>
      <c r="TG363" s="5"/>
      <c r="TH363" s="5"/>
      <c r="TI363" s="5"/>
      <c r="TJ363" s="5"/>
      <c r="TK363" s="5"/>
      <c r="TL363" s="5"/>
      <c r="TM363" s="5"/>
      <c r="TN363" s="5"/>
      <c r="TO363" s="5"/>
      <c r="TP363" s="5"/>
      <c r="TQ363" s="5"/>
      <c r="TR363" s="5"/>
      <c r="TS363" s="5"/>
      <c r="TT363" s="5"/>
      <c r="TU363" s="5"/>
      <c r="TV363" s="5"/>
      <c r="TW363" s="5"/>
      <c r="TX363" s="5"/>
      <c r="TY363" s="5"/>
      <c r="TZ363" s="5"/>
      <c r="UA363" s="5"/>
      <c r="UB363" s="5"/>
      <c r="UC363" s="5"/>
      <c r="UD363" s="5"/>
      <c r="UE363" s="5"/>
      <c r="UF363" s="5"/>
      <c r="UG363" s="5"/>
      <c r="UH363" s="5"/>
      <c r="UI363" s="5"/>
      <c r="UJ363" s="5"/>
      <c r="UK363" s="5"/>
      <c r="UL363" s="5"/>
      <c r="UM363" s="5"/>
      <c r="UN363" s="5"/>
      <c r="UO363" s="5"/>
      <c r="UP363" s="5"/>
      <c r="UQ363" s="5"/>
      <c r="UR363" s="5"/>
      <c r="US363" s="5"/>
      <c r="UT363" s="5"/>
      <c r="UU363" s="5"/>
      <c r="UV363" s="5"/>
      <c r="UW363" s="5"/>
      <c r="UX363" s="5"/>
      <c r="UY363" s="5"/>
      <c r="UZ363" s="5"/>
      <c r="VA363" s="5"/>
      <c r="VB363" s="5"/>
      <c r="VC363" s="5"/>
      <c r="VD363" s="5"/>
      <c r="VE363" s="5"/>
      <c r="VF363" s="5"/>
      <c r="VG363" s="5"/>
      <c r="VH363" s="5"/>
      <c r="VI363" s="5"/>
      <c r="VJ363" s="5"/>
      <c r="VK363" s="5"/>
      <c r="VL363" s="5"/>
      <c r="VM363" s="5"/>
      <c r="VN363" s="5"/>
      <c r="VO363" s="5"/>
      <c r="VP363" s="5"/>
      <c r="VQ363" s="5"/>
      <c r="VR363" s="5"/>
      <c r="VS363" s="5"/>
      <c r="VT363" s="5"/>
      <c r="VU363" s="5"/>
      <c r="VV363" s="5"/>
      <c r="VW363" s="5"/>
      <c r="VX363" s="5"/>
      <c r="VY363" s="5"/>
      <c r="VZ363" s="5"/>
      <c r="WA363" s="5"/>
      <c r="WB363" s="5"/>
      <c r="WC363" s="5"/>
      <c r="WD363" s="5"/>
      <c r="WE363" s="5"/>
      <c r="WF363" s="5"/>
      <c r="WG363" s="5"/>
      <c r="WH363" s="5"/>
      <c r="WI363" s="5"/>
      <c r="WJ363" s="5"/>
      <c r="WK363" s="5"/>
      <c r="WL363" s="5"/>
      <c r="WM363" s="5"/>
      <c r="WN363" s="5"/>
      <c r="WO363" s="5"/>
      <c r="WP363" s="5"/>
      <c r="WQ363" s="5"/>
      <c r="WR363" s="5"/>
      <c r="WS363" s="5"/>
      <c r="WT363" s="5"/>
      <c r="WU363" s="5"/>
      <c r="WV363" s="5"/>
      <c r="WW363" s="5"/>
      <c r="WX363" s="5"/>
      <c r="WY363" s="5"/>
      <c r="WZ363" s="5"/>
      <c r="XA363" s="5"/>
      <c r="XB363" s="5"/>
      <c r="XC363" s="5"/>
      <c r="XD363" s="5"/>
      <c r="XE363" s="5"/>
      <c r="XF363" s="5"/>
      <c r="XG363" s="5"/>
      <c r="XH363" s="5"/>
      <c r="XI363" s="5"/>
      <c r="XJ363" s="5"/>
      <c r="XK363" s="5"/>
      <c r="XL363" s="5"/>
      <c r="XM363" s="5"/>
      <c r="XN363" s="5"/>
      <c r="XO363" s="5"/>
      <c r="XP363" s="5"/>
      <c r="XQ363" s="5"/>
      <c r="XR363" s="5"/>
      <c r="XS363" s="5"/>
      <c r="XT363" s="5"/>
      <c r="XU363" s="5"/>
      <c r="XV363" s="5"/>
      <c r="XW363" s="5"/>
    </row>
    <row r="364" spans="39:647" x14ac:dyDescent="0.2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c r="PI364" s="5"/>
      <c r="PJ364" s="5"/>
      <c r="PK364" s="5"/>
      <c r="PL364" s="5"/>
      <c r="PM364" s="5"/>
      <c r="PN364" s="5"/>
      <c r="PO364" s="5"/>
      <c r="PP364" s="5"/>
      <c r="PQ364" s="5"/>
      <c r="PR364" s="5"/>
      <c r="PS364" s="5"/>
      <c r="PT364" s="5"/>
      <c r="PU364" s="5"/>
      <c r="PV364" s="5"/>
      <c r="PW364" s="5"/>
      <c r="PX364" s="5"/>
      <c r="PY364" s="5"/>
      <c r="PZ364" s="5"/>
      <c r="QA364" s="5"/>
      <c r="QB364" s="5"/>
      <c r="QC364" s="5"/>
      <c r="QD364" s="5"/>
      <c r="QE364" s="5"/>
      <c r="QF364" s="5"/>
      <c r="QG364" s="5"/>
      <c r="QH364" s="5"/>
      <c r="QI364" s="5"/>
      <c r="QJ364" s="5"/>
      <c r="QK364" s="5"/>
      <c r="QL364" s="5"/>
      <c r="QM364" s="5"/>
      <c r="QN364" s="5"/>
      <c r="QO364" s="5"/>
      <c r="QP364" s="5"/>
      <c r="QQ364" s="5"/>
      <c r="QR364" s="5"/>
      <c r="QS364" s="5"/>
      <c r="QT364" s="5"/>
      <c r="QU364" s="5"/>
      <c r="QV364" s="5"/>
      <c r="QW364" s="5"/>
      <c r="QX364" s="5"/>
      <c r="QY364" s="5"/>
      <c r="QZ364" s="5"/>
      <c r="RA364" s="5"/>
      <c r="RB364" s="5"/>
      <c r="RC364" s="5"/>
      <c r="RD364" s="5"/>
      <c r="RE364" s="5"/>
      <c r="RF364" s="5"/>
      <c r="RG364" s="5"/>
      <c r="RH364" s="5"/>
      <c r="RI364" s="5"/>
      <c r="RJ364" s="5"/>
      <c r="RK364" s="5"/>
      <c r="RL364" s="5"/>
      <c r="RM364" s="5"/>
      <c r="RN364" s="5"/>
      <c r="RO364" s="5"/>
      <c r="RP364" s="5"/>
      <c r="RQ364" s="5"/>
      <c r="RR364" s="5"/>
      <c r="RS364" s="5"/>
      <c r="RT364" s="5"/>
      <c r="RU364" s="5"/>
      <c r="RV364" s="5"/>
      <c r="RW364" s="5"/>
      <c r="RX364" s="5"/>
      <c r="RY364" s="5"/>
      <c r="RZ364" s="5"/>
      <c r="SA364" s="5"/>
      <c r="SB364" s="5"/>
      <c r="SC364" s="5"/>
      <c r="SD364" s="5"/>
      <c r="SE364" s="5"/>
      <c r="SF364" s="5"/>
      <c r="SG364" s="5"/>
      <c r="SH364" s="5"/>
      <c r="SI364" s="5"/>
      <c r="SJ364" s="5"/>
      <c r="SK364" s="5"/>
      <c r="SL364" s="5"/>
      <c r="SM364" s="5"/>
      <c r="SN364" s="5"/>
      <c r="SO364" s="5"/>
      <c r="SP364" s="5"/>
      <c r="SQ364" s="5"/>
      <c r="SR364" s="5"/>
      <c r="SS364" s="5"/>
      <c r="ST364" s="5"/>
      <c r="SU364" s="5"/>
      <c r="SV364" s="5"/>
      <c r="SW364" s="5"/>
      <c r="SX364" s="5"/>
      <c r="SY364" s="5"/>
      <c r="SZ364" s="5"/>
      <c r="TA364" s="5"/>
      <c r="TB364" s="5"/>
      <c r="TC364" s="5"/>
      <c r="TD364" s="5"/>
      <c r="TE364" s="5"/>
      <c r="TF364" s="5"/>
      <c r="TG364" s="5"/>
      <c r="TH364" s="5"/>
      <c r="TI364" s="5"/>
      <c r="TJ364" s="5"/>
      <c r="TK364" s="5"/>
      <c r="TL364" s="5"/>
      <c r="TM364" s="5"/>
      <c r="TN364" s="5"/>
      <c r="TO364" s="5"/>
      <c r="TP364" s="5"/>
      <c r="TQ364" s="5"/>
      <c r="TR364" s="5"/>
      <c r="TS364" s="5"/>
      <c r="TT364" s="5"/>
      <c r="TU364" s="5"/>
      <c r="TV364" s="5"/>
      <c r="TW364" s="5"/>
      <c r="TX364" s="5"/>
      <c r="TY364" s="5"/>
      <c r="TZ364" s="5"/>
      <c r="UA364" s="5"/>
      <c r="UB364" s="5"/>
      <c r="UC364" s="5"/>
      <c r="UD364" s="5"/>
      <c r="UE364" s="5"/>
      <c r="UF364" s="5"/>
      <c r="UG364" s="5"/>
      <c r="UH364" s="5"/>
      <c r="UI364" s="5"/>
      <c r="UJ364" s="5"/>
      <c r="UK364" s="5"/>
      <c r="UL364" s="5"/>
      <c r="UM364" s="5"/>
      <c r="UN364" s="5"/>
      <c r="UO364" s="5"/>
      <c r="UP364" s="5"/>
      <c r="UQ364" s="5"/>
      <c r="UR364" s="5"/>
      <c r="US364" s="5"/>
      <c r="UT364" s="5"/>
      <c r="UU364" s="5"/>
      <c r="UV364" s="5"/>
      <c r="UW364" s="5"/>
      <c r="UX364" s="5"/>
      <c r="UY364" s="5"/>
      <c r="UZ364" s="5"/>
      <c r="VA364" s="5"/>
      <c r="VB364" s="5"/>
      <c r="VC364" s="5"/>
      <c r="VD364" s="5"/>
      <c r="VE364" s="5"/>
      <c r="VF364" s="5"/>
      <c r="VG364" s="5"/>
      <c r="VH364" s="5"/>
      <c r="VI364" s="5"/>
      <c r="VJ364" s="5"/>
      <c r="VK364" s="5"/>
      <c r="VL364" s="5"/>
      <c r="VM364" s="5"/>
      <c r="VN364" s="5"/>
      <c r="VO364" s="5"/>
      <c r="VP364" s="5"/>
      <c r="VQ364" s="5"/>
      <c r="VR364" s="5"/>
      <c r="VS364" s="5"/>
      <c r="VT364" s="5"/>
      <c r="VU364" s="5"/>
      <c r="VV364" s="5"/>
      <c r="VW364" s="5"/>
      <c r="VX364" s="5"/>
      <c r="VY364" s="5"/>
      <c r="VZ364" s="5"/>
      <c r="WA364" s="5"/>
      <c r="WB364" s="5"/>
      <c r="WC364" s="5"/>
      <c r="WD364" s="5"/>
      <c r="WE364" s="5"/>
      <c r="WF364" s="5"/>
      <c r="WG364" s="5"/>
      <c r="WH364" s="5"/>
      <c r="WI364" s="5"/>
      <c r="WJ364" s="5"/>
      <c r="WK364" s="5"/>
      <c r="WL364" s="5"/>
      <c r="WM364" s="5"/>
      <c r="WN364" s="5"/>
      <c r="WO364" s="5"/>
      <c r="WP364" s="5"/>
      <c r="WQ364" s="5"/>
      <c r="WR364" s="5"/>
      <c r="WS364" s="5"/>
      <c r="WT364" s="5"/>
      <c r="WU364" s="5"/>
      <c r="WV364" s="5"/>
      <c r="WW364" s="5"/>
      <c r="WX364" s="5"/>
      <c r="WY364" s="5"/>
      <c r="WZ364" s="5"/>
      <c r="XA364" s="5"/>
      <c r="XB364" s="5"/>
      <c r="XC364" s="5"/>
      <c r="XD364" s="5"/>
      <c r="XE364" s="5"/>
      <c r="XF364" s="5"/>
      <c r="XG364" s="5"/>
      <c r="XH364" s="5"/>
      <c r="XI364" s="5"/>
      <c r="XJ364" s="5"/>
      <c r="XK364" s="5"/>
      <c r="XL364" s="5"/>
      <c r="XM364" s="5"/>
      <c r="XN364" s="5"/>
      <c r="XO364" s="5"/>
      <c r="XP364" s="5"/>
      <c r="XQ364" s="5"/>
      <c r="XR364" s="5"/>
      <c r="XS364" s="5"/>
      <c r="XT364" s="5"/>
      <c r="XU364" s="5"/>
      <c r="XV364" s="5"/>
      <c r="XW364" s="5"/>
    </row>
    <row r="365" spans="39:647" x14ac:dyDescent="0.2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row>
    <row r="366" spans="39:647" x14ac:dyDescent="0.2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row>
    <row r="367" spans="39:647" x14ac:dyDescent="0.2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c r="PI367" s="5"/>
      <c r="PJ367" s="5"/>
      <c r="PK367" s="5"/>
      <c r="PL367" s="5"/>
      <c r="PM367" s="5"/>
      <c r="PN367" s="5"/>
      <c r="PO367" s="5"/>
      <c r="PP367" s="5"/>
      <c r="PQ367" s="5"/>
      <c r="PR367" s="5"/>
      <c r="PS367" s="5"/>
      <c r="PT367" s="5"/>
      <c r="PU367" s="5"/>
      <c r="PV367" s="5"/>
      <c r="PW367" s="5"/>
      <c r="PX367" s="5"/>
      <c r="PY367" s="5"/>
      <c r="PZ367" s="5"/>
      <c r="QA367" s="5"/>
      <c r="QB367" s="5"/>
      <c r="QC367" s="5"/>
      <c r="QD367" s="5"/>
      <c r="QE367" s="5"/>
      <c r="QF367" s="5"/>
      <c r="QG367" s="5"/>
      <c r="QH367" s="5"/>
      <c r="QI367" s="5"/>
      <c r="QJ367" s="5"/>
      <c r="QK367" s="5"/>
      <c r="QL367" s="5"/>
      <c r="QM367" s="5"/>
      <c r="QN367" s="5"/>
      <c r="QO367" s="5"/>
      <c r="QP367" s="5"/>
      <c r="QQ367" s="5"/>
      <c r="QR367" s="5"/>
      <c r="QS367" s="5"/>
      <c r="QT367" s="5"/>
      <c r="QU367" s="5"/>
      <c r="QV367" s="5"/>
      <c r="QW367" s="5"/>
      <c r="QX367" s="5"/>
      <c r="QY367" s="5"/>
      <c r="QZ367" s="5"/>
      <c r="RA367" s="5"/>
      <c r="RB367" s="5"/>
      <c r="RC367" s="5"/>
      <c r="RD367" s="5"/>
      <c r="RE367" s="5"/>
      <c r="RF367" s="5"/>
      <c r="RG367" s="5"/>
      <c r="RH367" s="5"/>
      <c r="RI367" s="5"/>
      <c r="RJ367" s="5"/>
      <c r="RK367" s="5"/>
      <c r="RL367" s="5"/>
      <c r="RM367" s="5"/>
      <c r="RN367" s="5"/>
      <c r="RO367" s="5"/>
      <c r="RP367" s="5"/>
      <c r="RQ367" s="5"/>
      <c r="RR367" s="5"/>
      <c r="RS367" s="5"/>
      <c r="RT367" s="5"/>
      <c r="RU367" s="5"/>
      <c r="RV367" s="5"/>
      <c r="RW367" s="5"/>
      <c r="RX367" s="5"/>
      <c r="RY367" s="5"/>
      <c r="RZ367" s="5"/>
      <c r="SA367" s="5"/>
      <c r="SB367" s="5"/>
      <c r="SC367" s="5"/>
      <c r="SD367" s="5"/>
      <c r="SE367" s="5"/>
      <c r="SF367" s="5"/>
      <c r="SG367" s="5"/>
      <c r="SH367" s="5"/>
      <c r="SI367" s="5"/>
      <c r="SJ367" s="5"/>
      <c r="SK367" s="5"/>
      <c r="SL367" s="5"/>
      <c r="SM367" s="5"/>
      <c r="SN367" s="5"/>
      <c r="SO367" s="5"/>
      <c r="SP367" s="5"/>
      <c r="SQ367" s="5"/>
      <c r="SR367" s="5"/>
      <c r="SS367" s="5"/>
      <c r="ST367" s="5"/>
      <c r="SU367" s="5"/>
      <c r="SV367" s="5"/>
      <c r="SW367" s="5"/>
      <c r="SX367" s="5"/>
      <c r="SY367" s="5"/>
      <c r="SZ367" s="5"/>
      <c r="TA367" s="5"/>
      <c r="TB367" s="5"/>
      <c r="TC367" s="5"/>
      <c r="TD367" s="5"/>
      <c r="TE367" s="5"/>
      <c r="TF367" s="5"/>
      <c r="TG367" s="5"/>
      <c r="TH367" s="5"/>
      <c r="TI367" s="5"/>
      <c r="TJ367" s="5"/>
      <c r="TK367" s="5"/>
      <c r="TL367" s="5"/>
      <c r="TM367" s="5"/>
      <c r="TN367" s="5"/>
      <c r="TO367" s="5"/>
      <c r="TP367" s="5"/>
      <c r="TQ367" s="5"/>
      <c r="TR367" s="5"/>
      <c r="TS367" s="5"/>
      <c r="TT367" s="5"/>
      <c r="TU367" s="5"/>
      <c r="TV367" s="5"/>
      <c r="TW367" s="5"/>
      <c r="TX367" s="5"/>
      <c r="TY367" s="5"/>
      <c r="TZ367" s="5"/>
      <c r="UA367" s="5"/>
      <c r="UB367" s="5"/>
      <c r="UC367" s="5"/>
      <c r="UD367" s="5"/>
      <c r="UE367" s="5"/>
      <c r="UF367" s="5"/>
      <c r="UG367" s="5"/>
      <c r="UH367" s="5"/>
      <c r="UI367" s="5"/>
      <c r="UJ367" s="5"/>
      <c r="UK367" s="5"/>
      <c r="UL367" s="5"/>
      <c r="UM367" s="5"/>
      <c r="UN367" s="5"/>
      <c r="UO367" s="5"/>
      <c r="UP367" s="5"/>
      <c r="UQ367" s="5"/>
      <c r="UR367" s="5"/>
      <c r="US367" s="5"/>
      <c r="UT367" s="5"/>
      <c r="UU367" s="5"/>
      <c r="UV367" s="5"/>
      <c r="UW367" s="5"/>
      <c r="UX367" s="5"/>
      <c r="UY367" s="5"/>
      <c r="UZ367" s="5"/>
      <c r="VA367" s="5"/>
      <c r="VB367" s="5"/>
      <c r="VC367" s="5"/>
      <c r="VD367" s="5"/>
      <c r="VE367" s="5"/>
      <c r="VF367" s="5"/>
      <c r="VG367" s="5"/>
      <c r="VH367" s="5"/>
      <c r="VI367" s="5"/>
      <c r="VJ367" s="5"/>
      <c r="VK367" s="5"/>
      <c r="VL367" s="5"/>
      <c r="VM367" s="5"/>
      <c r="VN367" s="5"/>
      <c r="VO367" s="5"/>
      <c r="VP367" s="5"/>
      <c r="VQ367" s="5"/>
      <c r="VR367" s="5"/>
      <c r="VS367" s="5"/>
      <c r="VT367" s="5"/>
      <c r="VU367" s="5"/>
      <c r="VV367" s="5"/>
      <c r="VW367" s="5"/>
      <c r="VX367" s="5"/>
      <c r="VY367" s="5"/>
      <c r="VZ367" s="5"/>
      <c r="WA367" s="5"/>
      <c r="WB367" s="5"/>
      <c r="WC367" s="5"/>
      <c r="WD367" s="5"/>
      <c r="WE367" s="5"/>
      <c r="WF367" s="5"/>
      <c r="WG367" s="5"/>
      <c r="WH367" s="5"/>
      <c r="WI367" s="5"/>
      <c r="WJ367" s="5"/>
      <c r="WK367" s="5"/>
      <c r="WL367" s="5"/>
      <c r="WM367" s="5"/>
      <c r="WN367" s="5"/>
      <c r="WO367" s="5"/>
      <c r="WP367" s="5"/>
      <c r="WQ367" s="5"/>
      <c r="WR367" s="5"/>
      <c r="WS367" s="5"/>
      <c r="WT367" s="5"/>
      <c r="WU367" s="5"/>
      <c r="WV367" s="5"/>
      <c r="WW367" s="5"/>
      <c r="WX367" s="5"/>
      <c r="WY367" s="5"/>
      <c r="WZ367" s="5"/>
      <c r="XA367" s="5"/>
      <c r="XB367" s="5"/>
      <c r="XC367" s="5"/>
      <c r="XD367" s="5"/>
      <c r="XE367" s="5"/>
      <c r="XF367" s="5"/>
      <c r="XG367" s="5"/>
      <c r="XH367" s="5"/>
      <c r="XI367" s="5"/>
      <c r="XJ367" s="5"/>
      <c r="XK367" s="5"/>
      <c r="XL367" s="5"/>
      <c r="XM367" s="5"/>
      <c r="XN367" s="5"/>
      <c r="XO367" s="5"/>
      <c r="XP367" s="5"/>
      <c r="XQ367" s="5"/>
      <c r="XR367" s="5"/>
      <c r="XS367" s="5"/>
      <c r="XT367" s="5"/>
      <c r="XU367" s="5"/>
      <c r="XV367" s="5"/>
      <c r="XW367" s="5"/>
    </row>
    <row r="368" spans="39:647" x14ac:dyDescent="0.2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c r="PI368" s="5"/>
      <c r="PJ368" s="5"/>
      <c r="PK368" s="5"/>
      <c r="PL368" s="5"/>
      <c r="PM368" s="5"/>
      <c r="PN368" s="5"/>
      <c r="PO368" s="5"/>
      <c r="PP368" s="5"/>
      <c r="PQ368" s="5"/>
      <c r="PR368" s="5"/>
      <c r="PS368" s="5"/>
      <c r="PT368" s="5"/>
      <c r="PU368" s="5"/>
      <c r="PV368" s="5"/>
      <c r="PW368" s="5"/>
      <c r="PX368" s="5"/>
      <c r="PY368" s="5"/>
      <c r="PZ368" s="5"/>
      <c r="QA368" s="5"/>
      <c r="QB368" s="5"/>
      <c r="QC368" s="5"/>
      <c r="QD368" s="5"/>
      <c r="QE368" s="5"/>
      <c r="QF368" s="5"/>
      <c r="QG368" s="5"/>
      <c r="QH368" s="5"/>
      <c r="QI368" s="5"/>
      <c r="QJ368" s="5"/>
      <c r="QK368" s="5"/>
      <c r="QL368" s="5"/>
      <c r="QM368" s="5"/>
      <c r="QN368" s="5"/>
      <c r="QO368" s="5"/>
      <c r="QP368" s="5"/>
      <c r="QQ368" s="5"/>
      <c r="QR368" s="5"/>
      <c r="QS368" s="5"/>
      <c r="QT368" s="5"/>
      <c r="QU368" s="5"/>
      <c r="QV368" s="5"/>
      <c r="QW368" s="5"/>
      <c r="QX368" s="5"/>
      <c r="QY368" s="5"/>
      <c r="QZ368" s="5"/>
      <c r="RA368" s="5"/>
      <c r="RB368" s="5"/>
      <c r="RC368" s="5"/>
      <c r="RD368" s="5"/>
      <c r="RE368" s="5"/>
      <c r="RF368" s="5"/>
      <c r="RG368" s="5"/>
      <c r="RH368" s="5"/>
      <c r="RI368" s="5"/>
      <c r="RJ368" s="5"/>
      <c r="RK368" s="5"/>
      <c r="RL368" s="5"/>
      <c r="RM368" s="5"/>
      <c r="RN368" s="5"/>
      <c r="RO368" s="5"/>
      <c r="RP368" s="5"/>
      <c r="RQ368" s="5"/>
      <c r="RR368" s="5"/>
      <c r="RS368" s="5"/>
      <c r="RT368" s="5"/>
      <c r="RU368" s="5"/>
      <c r="RV368" s="5"/>
      <c r="RW368" s="5"/>
      <c r="RX368" s="5"/>
      <c r="RY368" s="5"/>
      <c r="RZ368" s="5"/>
      <c r="SA368" s="5"/>
      <c r="SB368" s="5"/>
      <c r="SC368" s="5"/>
      <c r="SD368" s="5"/>
      <c r="SE368" s="5"/>
      <c r="SF368" s="5"/>
      <c r="SG368" s="5"/>
      <c r="SH368" s="5"/>
      <c r="SI368" s="5"/>
      <c r="SJ368" s="5"/>
      <c r="SK368" s="5"/>
      <c r="SL368" s="5"/>
      <c r="SM368" s="5"/>
      <c r="SN368" s="5"/>
      <c r="SO368" s="5"/>
      <c r="SP368" s="5"/>
      <c r="SQ368" s="5"/>
      <c r="SR368" s="5"/>
      <c r="SS368" s="5"/>
      <c r="ST368" s="5"/>
      <c r="SU368" s="5"/>
      <c r="SV368" s="5"/>
      <c r="SW368" s="5"/>
      <c r="SX368" s="5"/>
      <c r="SY368" s="5"/>
      <c r="SZ368" s="5"/>
      <c r="TA368" s="5"/>
      <c r="TB368" s="5"/>
      <c r="TC368" s="5"/>
      <c r="TD368" s="5"/>
      <c r="TE368" s="5"/>
      <c r="TF368" s="5"/>
      <c r="TG368" s="5"/>
      <c r="TH368" s="5"/>
      <c r="TI368" s="5"/>
      <c r="TJ368" s="5"/>
      <c r="TK368" s="5"/>
      <c r="TL368" s="5"/>
      <c r="TM368" s="5"/>
      <c r="TN368" s="5"/>
      <c r="TO368" s="5"/>
      <c r="TP368" s="5"/>
      <c r="TQ368" s="5"/>
      <c r="TR368" s="5"/>
      <c r="TS368" s="5"/>
      <c r="TT368" s="5"/>
      <c r="TU368" s="5"/>
      <c r="TV368" s="5"/>
      <c r="TW368" s="5"/>
      <c r="TX368" s="5"/>
      <c r="TY368" s="5"/>
      <c r="TZ368" s="5"/>
      <c r="UA368" s="5"/>
      <c r="UB368" s="5"/>
      <c r="UC368" s="5"/>
      <c r="UD368" s="5"/>
      <c r="UE368" s="5"/>
      <c r="UF368" s="5"/>
      <c r="UG368" s="5"/>
      <c r="UH368" s="5"/>
      <c r="UI368" s="5"/>
      <c r="UJ368" s="5"/>
      <c r="UK368" s="5"/>
      <c r="UL368" s="5"/>
      <c r="UM368" s="5"/>
      <c r="UN368" s="5"/>
      <c r="UO368" s="5"/>
      <c r="UP368" s="5"/>
      <c r="UQ368" s="5"/>
      <c r="UR368" s="5"/>
      <c r="US368" s="5"/>
      <c r="UT368" s="5"/>
      <c r="UU368" s="5"/>
      <c r="UV368" s="5"/>
      <c r="UW368" s="5"/>
      <c r="UX368" s="5"/>
      <c r="UY368" s="5"/>
      <c r="UZ368" s="5"/>
      <c r="VA368" s="5"/>
      <c r="VB368" s="5"/>
      <c r="VC368" s="5"/>
      <c r="VD368" s="5"/>
      <c r="VE368" s="5"/>
      <c r="VF368" s="5"/>
      <c r="VG368" s="5"/>
      <c r="VH368" s="5"/>
      <c r="VI368" s="5"/>
      <c r="VJ368" s="5"/>
      <c r="VK368" s="5"/>
      <c r="VL368" s="5"/>
      <c r="VM368" s="5"/>
      <c r="VN368" s="5"/>
      <c r="VO368" s="5"/>
      <c r="VP368" s="5"/>
      <c r="VQ368" s="5"/>
      <c r="VR368" s="5"/>
      <c r="VS368" s="5"/>
      <c r="VT368" s="5"/>
      <c r="VU368" s="5"/>
      <c r="VV368" s="5"/>
      <c r="VW368" s="5"/>
      <c r="VX368" s="5"/>
      <c r="VY368" s="5"/>
      <c r="VZ368" s="5"/>
      <c r="WA368" s="5"/>
      <c r="WB368" s="5"/>
      <c r="WC368" s="5"/>
      <c r="WD368" s="5"/>
      <c r="WE368" s="5"/>
      <c r="WF368" s="5"/>
      <c r="WG368" s="5"/>
      <c r="WH368" s="5"/>
      <c r="WI368" s="5"/>
      <c r="WJ368" s="5"/>
      <c r="WK368" s="5"/>
      <c r="WL368" s="5"/>
      <c r="WM368" s="5"/>
      <c r="WN368" s="5"/>
      <c r="WO368" s="5"/>
      <c r="WP368" s="5"/>
      <c r="WQ368" s="5"/>
      <c r="WR368" s="5"/>
      <c r="WS368" s="5"/>
      <c r="WT368" s="5"/>
      <c r="WU368" s="5"/>
      <c r="WV368" s="5"/>
      <c r="WW368" s="5"/>
      <c r="WX368" s="5"/>
      <c r="WY368" s="5"/>
      <c r="WZ368" s="5"/>
      <c r="XA368" s="5"/>
      <c r="XB368" s="5"/>
      <c r="XC368" s="5"/>
      <c r="XD368" s="5"/>
      <c r="XE368" s="5"/>
      <c r="XF368" s="5"/>
      <c r="XG368" s="5"/>
      <c r="XH368" s="5"/>
      <c r="XI368" s="5"/>
      <c r="XJ368" s="5"/>
      <c r="XK368" s="5"/>
      <c r="XL368" s="5"/>
      <c r="XM368" s="5"/>
      <c r="XN368" s="5"/>
      <c r="XO368" s="5"/>
      <c r="XP368" s="5"/>
      <c r="XQ368" s="5"/>
      <c r="XR368" s="5"/>
      <c r="XS368" s="5"/>
      <c r="XT368" s="5"/>
      <c r="XU368" s="5"/>
      <c r="XV368" s="5"/>
      <c r="XW368" s="5"/>
    </row>
    <row r="369" spans="39:647" x14ac:dyDescent="0.2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row>
    <row r="370" spans="39:647" x14ac:dyDescent="0.2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row>
    <row r="371" spans="39:647" x14ac:dyDescent="0.2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row>
    <row r="372" spans="39:647" x14ac:dyDescent="0.2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row>
    <row r="373" spans="39:647" x14ac:dyDescent="0.2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row>
    <row r="374" spans="39:647" x14ac:dyDescent="0.2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row>
    <row r="375" spans="39:647" x14ac:dyDescent="0.2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row>
    <row r="376" spans="39:647" x14ac:dyDescent="0.2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row>
    <row r="377" spans="39:647" x14ac:dyDescent="0.2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row>
    <row r="378" spans="39:647" x14ac:dyDescent="0.2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row>
    <row r="379" spans="39:647" x14ac:dyDescent="0.2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row>
    <row r="380" spans="39:647" x14ac:dyDescent="0.2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row>
    <row r="381" spans="39:647" x14ac:dyDescent="0.2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row>
    <row r="382" spans="39:647" x14ac:dyDescent="0.2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row>
    <row r="383" spans="39:647" x14ac:dyDescent="0.2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row>
    <row r="384" spans="39:647" x14ac:dyDescent="0.2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row>
    <row r="385" spans="39:647" x14ac:dyDescent="0.2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row>
    <row r="386" spans="39:647" x14ac:dyDescent="0.2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row>
    <row r="387" spans="39:647" x14ac:dyDescent="0.2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row>
    <row r="388" spans="39:647" x14ac:dyDescent="0.2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row>
    <row r="389" spans="39:647" x14ac:dyDescent="0.2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c r="PI389" s="5"/>
      <c r="PJ389" s="5"/>
      <c r="PK389" s="5"/>
      <c r="PL389" s="5"/>
      <c r="PM389" s="5"/>
      <c r="PN389" s="5"/>
      <c r="PO389" s="5"/>
      <c r="PP389" s="5"/>
      <c r="PQ389" s="5"/>
      <c r="PR389" s="5"/>
      <c r="PS389" s="5"/>
      <c r="PT389" s="5"/>
      <c r="PU389" s="5"/>
      <c r="PV389" s="5"/>
      <c r="PW389" s="5"/>
      <c r="PX389" s="5"/>
      <c r="PY389" s="5"/>
      <c r="PZ389" s="5"/>
      <c r="QA389" s="5"/>
      <c r="QB389" s="5"/>
      <c r="QC389" s="5"/>
      <c r="QD389" s="5"/>
      <c r="QE389" s="5"/>
      <c r="QF389" s="5"/>
      <c r="QG389" s="5"/>
      <c r="QH389" s="5"/>
      <c r="QI389" s="5"/>
      <c r="QJ389" s="5"/>
      <c r="QK389" s="5"/>
      <c r="QL389" s="5"/>
      <c r="QM389" s="5"/>
      <c r="QN389" s="5"/>
      <c r="QO389" s="5"/>
      <c r="QP389" s="5"/>
      <c r="QQ389" s="5"/>
      <c r="QR389" s="5"/>
      <c r="QS389" s="5"/>
      <c r="QT389" s="5"/>
      <c r="QU389" s="5"/>
      <c r="QV389" s="5"/>
      <c r="QW389" s="5"/>
      <c r="QX389" s="5"/>
      <c r="QY389" s="5"/>
      <c r="QZ389" s="5"/>
      <c r="RA389" s="5"/>
      <c r="RB389" s="5"/>
      <c r="RC389" s="5"/>
      <c r="RD389" s="5"/>
      <c r="RE389" s="5"/>
      <c r="RF389" s="5"/>
      <c r="RG389" s="5"/>
      <c r="RH389" s="5"/>
      <c r="RI389" s="5"/>
      <c r="RJ389" s="5"/>
      <c r="RK389" s="5"/>
      <c r="RL389" s="5"/>
      <c r="RM389" s="5"/>
      <c r="RN389" s="5"/>
      <c r="RO389" s="5"/>
      <c r="RP389" s="5"/>
      <c r="RQ389" s="5"/>
      <c r="RR389" s="5"/>
      <c r="RS389" s="5"/>
      <c r="RT389" s="5"/>
      <c r="RU389" s="5"/>
      <c r="RV389" s="5"/>
      <c r="RW389" s="5"/>
      <c r="RX389" s="5"/>
      <c r="RY389" s="5"/>
      <c r="RZ389" s="5"/>
      <c r="SA389" s="5"/>
      <c r="SB389" s="5"/>
      <c r="SC389" s="5"/>
      <c r="SD389" s="5"/>
      <c r="SE389" s="5"/>
      <c r="SF389" s="5"/>
      <c r="SG389" s="5"/>
      <c r="SH389" s="5"/>
      <c r="SI389" s="5"/>
      <c r="SJ389" s="5"/>
      <c r="SK389" s="5"/>
      <c r="SL389" s="5"/>
      <c r="SM389" s="5"/>
      <c r="SN389" s="5"/>
      <c r="SO389" s="5"/>
      <c r="SP389" s="5"/>
      <c r="SQ389" s="5"/>
      <c r="SR389" s="5"/>
      <c r="SS389" s="5"/>
      <c r="ST389" s="5"/>
      <c r="SU389" s="5"/>
      <c r="SV389" s="5"/>
      <c r="SW389" s="5"/>
      <c r="SX389" s="5"/>
      <c r="SY389" s="5"/>
      <c r="SZ389" s="5"/>
      <c r="TA389" s="5"/>
      <c r="TB389" s="5"/>
      <c r="TC389" s="5"/>
      <c r="TD389" s="5"/>
      <c r="TE389" s="5"/>
      <c r="TF389" s="5"/>
      <c r="TG389" s="5"/>
      <c r="TH389" s="5"/>
      <c r="TI389" s="5"/>
      <c r="TJ389" s="5"/>
      <c r="TK389" s="5"/>
      <c r="TL389" s="5"/>
      <c r="TM389" s="5"/>
      <c r="TN389" s="5"/>
      <c r="TO389" s="5"/>
      <c r="TP389" s="5"/>
      <c r="TQ389" s="5"/>
      <c r="TR389" s="5"/>
      <c r="TS389" s="5"/>
      <c r="TT389" s="5"/>
      <c r="TU389" s="5"/>
      <c r="TV389" s="5"/>
      <c r="TW389" s="5"/>
      <c r="TX389" s="5"/>
      <c r="TY389" s="5"/>
      <c r="TZ389" s="5"/>
      <c r="UA389" s="5"/>
      <c r="UB389" s="5"/>
      <c r="UC389" s="5"/>
      <c r="UD389" s="5"/>
      <c r="UE389" s="5"/>
      <c r="UF389" s="5"/>
      <c r="UG389" s="5"/>
      <c r="UH389" s="5"/>
      <c r="UI389" s="5"/>
      <c r="UJ389" s="5"/>
      <c r="UK389" s="5"/>
      <c r="UL389" s="5"/>
      <c r="UM389" s="5"/>
      <c r="UN389" s="5"/>
      <c r="UO389" s="5"/>
      <c r="UP389" s="5"/>
      <c r="UQ389" s="5"/>
      <c r="UR389" s="5"/>
      <c r="US389" s="5"/>
      <c r="UT389" s="5"/>
      <c r="UU389" s="5"/>
      <c r="UV389" s="5"/>
      <c r="UW389" s="5"/>
      <c r="UX389" s="5"/>
      <c r="UY389" s="5"/>
      <c r="UZ389" s="5"/>
      <c r="VA389" s="5"/>
      <c r="VB389" s="5"/>
      <c r="VC389" s="5"/>
      <c r="VD389" s="5"/>
      <c r="VE389" s="5"/>
      <c r="VF389" s="5"/>
      <c r="VG389" s="5"/>
      <c r="VH389" s="5"/>
      <c r="VI389" s="5"/>
      <c r="VJ389" s="5"/>
      <c r="VK389" s="5"/>
      <c r="VL389" s="5"/>
      <c r="VM389" s="5"/>
      <c r="VN389" s="5"/>
      <c r="VO389" s="5"/>
      <c r="VP389" s="5"/>
      <c r="VQ389" s="5"/>
      <c r="VR389" s="5"/>
      <c r="VS389" s="5"/>
      <c r="VT389" s="5"/>
      <c r="VU389" s="5"/>
      <c r="VV389" s="5"/>
      <c r="VW389" s="5"/>
      <c r="VX389" s="5"/>
      <c r="VY389" s="5"/>
      <c r="VZ389" s="5"/>
      <c r="WA389" s="5"/>
      <c r="WB389" s="5"/>
      <c r="WC389" s="5"/>
      <c r="WD389" s="5"/>
      <c r="WE389" s="5"/>
      <c r="WF389" s="5"/>
      <c r="WG389" s="5"/>
      <c r="WH389" s="5"/>
      <c r="WI389" s="5"/>
      <c r="WJ389" s="5"/>
      <c r="WK389" s="5"/>
      <c r="WL389" s="5"/>
      <c r="WM389" s="5"/>
      <c r="WN389" s="5"/>
      <c r="WO389" s="5"/>
      <c r="WP389" s="5"/>
      <c r="WQ389" s="5"/>
      <c r="WR389" s="5"/>
      <c r="WS389" s="5"/>
      <c r="WT389" s="5"/>
      <c r="WU389" s="5"/>
      <c r="WV389" s="5"/>
      <c r="WW389" s="5"/>
      <c r="WX389" s="5"/>
      <c r="WY389" s="5"/>
      <c r="WZ389" s="5"/>
      <c r="XA389" s="5"/>
      <c r="XB389" s="5"/>
      <c r="XC389" s="5"/>
      <c r="XD389" s="5"/>
      <c r="XE389" s="5"/>
      <c r="XF389" s="5"/>
      <c r="XG389" s="5"/>
      <c r="XH389" s="5"/>
      <c r="XI389" s="5"/>
      <c r="XJ389" s="5"/>
      <c r="XK389" s="5"/>
      <c r="XL389" s="5"/>
      <c r="XM389" s="5"/>
      <c r="XN389" s="5"/>
      <c r="XO389" s="5"/>
      <c r="XP389" s="5"/>
      <c r="XQ389" s="5"/>
      <c r="XR389" s="5"/>
      <c r="XS389" s="5"/>
      <c r="XT389" s="5"/>
      <c r="XU389" s="5"/>
      <c r="XV389" s="5"/>
      <c r="XW389" s="5"/>
    </row>
    <row r="390" spans="39:647" x14ac:dyDescent="0.2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row>
    <row r="391" spans="39:647" x14ac:dyDescent="0.2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c r="PI391" s="5"/>
      <c r="PJ391" s="5"/>
      <c r="PK391" s="5"/>
      <c r="PL391" s="5"/>
      <c r="PM391" s="5"/>
      <c r="PN391" s="5"/>
      <c r="PO391" s="5"/>
      <c r="PP391" s="5"/>
      <c r="PQ391" s="5"/>
      <c r="PR391" s="5"/>
      <c r="PS391" s="5"/>
      <c r="PT391" s="5"/>
      <c r="PU391" s="5"/>
      <c r="PV391" s="5"/>
      <c r="PW391" s="5"/>
      <c r="PX391" s="5"/>
      <c r="PY391" s="5"/>
      <c r="PZ391" s="5"/>
      <c r="QA391" s="5"/>
      <c r="QB391" s="5"/>
      <c r="QC391" s="5"/>
      <c r="QD391" s="5"/>
      <c r="QE391" s="5"/>
      <c r="QF391" s="5"/>
      <c r="QG391" s="5"/>
      <c r="QH391" s="5"/>
      <c r="QI391" s="5"/>
      <c r="QJ391" s="5"/>
      <c r="QK391" s="5"/>
      <c r="QL391" s="5"/>
      <c r="QM391" s="5"/>
      <c r="QN391" s="5"/>
      <c r="QO391" s="5"/>
      <c r="QP391" s="5"/>
      <c r="QQ391" s="5"/>
      <c r="QR391" s="5"/>
      <c r="QS391" s="5"/>
      <c r="QT391" s="5"/>
      <c r="QU391" s="5"/>
      <c r="QV391" s="5"/>
      <c r="QW391" s="5"/>
      <c r="QX391" s="5"/>
      <c r="QY391" s="5"/>
      <c r="QZ391" s="5"/>
      <c r="RA391" s="5"/>
      <c r="RB391" s="5"/>
      <c r="RC391" s="5"/>
      <c r="RD391" s="5"/>
      <c r="RE391" s="5"/>
      <c r="RF391" s="5"/>
      <c r="RG391" s="5"/>
      <c r="RH391" s="5"/>
      <c r="RI391" s="5"/>
      <c r="RJ391" s="5"/>
      <c r="RK391" s="5"/>
      <c r="RL391" s="5"/>
      <c r="RM391" s="5"/>
      <c r="RN391" s="5"/>
      <c r="RO391" s="5"/>
      <c r="RP391" s="5"/>
      <c r="RQ391" s="5"/>
      <c r="RR391" s="5"/>
      <c r="RS391" s="5"/>
      <c r="RT391" s="5"/>
      <c r="RU391" s="5"/>
      <c r="RV391" s="5"/>
      <c r="RW391" s="5"/>
      <c r="RX391" s="5"/>
      <c r="RY391" s="5"/>
      <c r="RZ391" s="5"/>
      <c r="SA391" s="5"/>
      <c r="SB391" s="5"/>
      <c r="SC391" s="5"/>
      <c r="SD391" s="5"/>
      <c r="SE391" s="5"/>
      <c r="SF391" s="5"/>
      <c r="SG391" s="5"/>
      <c r="SH391" s="5"/>
      <c r="SI391" s="5"/>
      <c r="SJ391" s="5"/>
      <c r="SK391" s="5"/>
      <c r="SL391" s="5"/>
      <c r="SM391" s="5"/>
      <c r="SN391" s="5"/>
      <c r="SO391" s="5"/>
      <c r="SP391" s="5"/>
      <c r="SQ391" s="5"/>
      <c r="SR391" s="5"/>
      <c r="SS391" s="5"/>
      <c r="ST391" s="5"/>
      <c r="SU391" s="5"/>
      <c r="SV391" s="5"/>
      <c r="SW391" s="5"/>
      <c r="SX391" s="5"/>
      <c r="SY391" s="5"/>
      <c r="SZ391" s="5"/>
      <c r="TA391" s="5"/>
      <c r="TB391" s="5"/>
      <c r="TC391" s="5"/>
      <c r="TD391" s="5"/>
      <c r="TE391" s="5"/>
      <c r="TF391" s="5"/>
      <c r="TG391" s="5"/>
      <c r="TH391" s="5"/>
      <c r="TI391" s="5"/>
      <c r="TJ391" s="5"/>
      <c r="TK391" s="5"/>
      <c r="TL391" s="5"/>
      <c r="TM391" s="5"/>
      <c r="TN391" s="5"/>
      <c r="TO391" s="5"/>
      <c r="TP391" s="5"/>
      <c r="TQ391" s="5"/>
      <c r="TR391" s="5"/>
      <c r="TS391" s="5"/>
      <c r="TT391" s="5"/>
      <c r="TU391" s="5"/>
      <c r="TV391" s="5"/>
      <c r="TW391" s="5"/>
      <c r="TX391" s="5"/>
      <c r="TY391" s="5"/>
      <c r="TZ391" s="5"/>
      <c r="UA391" s="5"/>
      <c r="UB391" s="5"/>
      <c r="UC391" s="5"/>
      <c r="UD391" s="5"/>
      <c r="UE391" s="5"/>
      <c r="UF391" s="5"/>
      <c r="UG391" s="5"/>
      <c r="UH391" s="5"/>
      <c r="UI391" s="5"/>
      <c r="UJ391" s="5"/>
      <c r="UK391" s="5"/>
      <c r="UL391" s="5"/>
      <c r="UM391" s="5"/>
      <c r="UN391" s="5"/>
      <c r="UO391" s="5"/>
      <c r="UP391" s="5"/>
      <c r="UQ391" s="5"/>
      <c r="UR391" s="5"/>
      <c r="US391" s="5"/>
      <c r="UT391" s="5"/>
      <c r="UU391" s="5"/>
      <c r="UV391" s="5"/>
      <c r="UW391" s="5"/>
      <c r="UX391" s="5"/>
      <c r="UY391" s="5"/>
      <c r="UZ391" s="5"/>
      <c r="VA391" s="5"/>
      <c r="VB391" s="5"/>
      <c r="VC391" s="5"/>
      <c r="VD391" s="5"/>
      <c r="VE391" s="5"/>
      <c r="VF391" s="5"/>
      <c r="VG391" s="5"/>
      <c r="VH391" s="5"/>
      <c r="VI391" s="5"/>
      <c r="VJ391" s="5"/>
      <c r="VK391" s="5"/>
      <c r="VL391" s="5"/>
      <c r="VM391" s="5"/>
      <c r="VN391" s="5"/>
      <c r="VO391" s="5"/>
      <c r="VP391" s="5"/>
      <c r="VQ391" s="5"/>
      <c r="VR391" s="5"/>
      <c r="VS391" s="5"/>
      <c r="VT391" s="5"/>
      <c r="VU391" s="5"/>
      <c r="VV391" s="5"/>
      <c r="VW391" s="5"/>
      <c r="VX391" s="5"/>
      <c r="VY391" s="5"/>
      <c r="VZ391" s="5"/>
      <c r="WA391" s="5"/>
      <c r="WB391" s="5"/>
      <c r="WC391" s="5"/>
      <c r="WD391" s="5"/>
      <c r="WE391" s="5"/>
      <c r="WF391" s="5"/>
      <c r="WG391" s="5"/>
      <c r="WH391" s="5"/>
      <c r="WI391" s="5"/>
      <c r="WJ391" s="5"/>
      <c r="WK391" s="5"/>
      <c r="WL391" s="5"/>
      <c r="WM391" s="5"/>
      <c r="WN391" s="5"/>
      <c r="WO391" s="5"/>
      <c r="WP391" s="5"/>
      <c r="WQ391" s="5"/>
      <c r="WR391" s="5"/>
      <c r="WS391" s="5"/>
      <c r="WT391" s="5"/>
      <c r="WU391" s="5"/>
      <c r="WV391" s="5"/>
      <c r="WW391" s="5"/>
      <c r="WX391" s="5"/>
      <c r="WY391" s="5"/>
      <c r="WZ391" s="5"/>
      <c r="XA391" s="5"/>
      <c r="XB391" s="5"/>
      <c r="XC391" s="5"/>
      <c r="XD391" s="5"/>
      <c r="XE391" s="5"/>
      <c r="XF391" s="5"/>
      <c r="XG391" s="5"/>
      <c r="XH391" s="5"/>
      <c r="XI391" s="5"/>
      <c r="XJ391" s="5"/>
      <c r="XK391" s="5"/>
      <c r="XL391" s="5"/>
      <c r="XM391" s="5"/>
      <c r="XN391" s="5"/>
      <c r="XO391" s="5"/>
      <c r="XP391" s="5"/>
      <c r="XQ391" s="5"/>
      <c r="XR391" s="5"/>
      <c r="XS391" s="5"/>
      <c r="XT391" s="5"/>
      <c r="XU391" s="5"/>
      <c r="XV391" s="5"/>
      <c r="XW391" s="5"/>
    </row>
    <row r="392" spans="39:647" x14ac:dyDescent="0.2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c r="PI392" s="5"/>
      <c r="PJ392" s="5"/>
      <c r="PK392" s="5"/>
      <c r="PL392" s="5"/>
      <c r="PM392" s="5"/>
      <c r="PN392" s="5"/>
      <c r="PO392" s="5"/>
      <c r="PP392" s="5"/>
      <c r="PQ392" s="5"/>
      <c r="PR392" s="5"/>
      <c r="PS392" s="5"/>
      <c r="PT392" s="5"/>
      <c r="PU392" s="5"/>
      <c r="PV392" s="5"/>
      <c r="PW392" s="5"/>
      <c r="PX392" s="5"/>
      <c r="PY392" s="5"/>
      <c r="PZ392" s="5"/>
      <c r="QA392" s="5"/>
      <c r="QB392" s="5"/>
      <c r="QC392" s="5"/>
      <c r="QD392" s="5"/>
      <c r="QE392" s="5"/>
      <c r="QF392" s="5"/>
      <c r="QG392" s="5"/>
      <c r="QH392" s="5"/>
      <c r="QI392" s="5"/>
      <c r="QJ392" s="5"/>
      <c r="QK392" s="5"/>
      <c r="QL392" s="5"/>
      <c r="QM392" s="5"/>
      <c r="QN392" s="5"/>
      <c r="QO392" s="5"/>
      <c r="QP392" s="5"/>
      <c r="QQ392" s="5"/>
      <c r="QR392" s="5"/>
      <c r="QS392" s="5"/>
      <c r="QT392" s="5"/>
      <c r="QU392" s="5"/>
      <c r="QV392" s="5"/>
      <c r="QW392" s="5"/>
      <c r="QX392" s="5"/>
      <c r="QY392" s="5"/>
      <c r="QZ392" s="5"/>
      <c r="RA392" s="5"/>
      <c r="RB392" s="5"/>
      <c r="RC392" s="5"/>
      <c r="RD392" s="5"/>
      <c r="RE392" s="5"/>
      <c r="RF392" s="5"/>
      <c r="RG392" s="5"/>
      <c r="RH392" s="5"/>
      <c r="RI392" s="5"/>
      <c r="RJ392" s="5"/>
      <c r="RK392" s="5"/>
      <c r="RL392" s="5"/>
      <c r="RM392" s="5"/>
      <c r="RN392" s="5"/>
      <c r="RO392" s="5"/>
      <c r="RP392" s="5"/>
      <c r="RQ392" s="5"/>
      <c r="RR392" s="5"/>
      <c r="RS392" s="5"/>
      <c r="RT392" s="5"/>
      <c r="RU392" s="5"/>
      <c r="RV392" s="5"/>
      <c r="RW392" s="5"/>
      <c r="RX392" s="5"/>
      <c r="RY392" s="5"/>
      <c r="RZ392" s="5"/>
      <c r="SA392" s="5"/>
      <c r="SB392" s="5"/>
      <c r="SC392" s="5"/>
      <c r="SD392" s="5"/>
      <c r="SE392" s="5"/>
      <c r="SF392" s="5"/>
      <c r="SG392" s="5"/>
      <c r="SH392" s="5"/>
      <c r="SI392" s="5"/>
      <c r="SJ392" s="5"/>
      <c r="SK392" s="5"/>
      <c r="SL392" s="5"/>
      <c r="SM392" s="5"/>
      <c r="SN392" s="5"/>
      <c r="SO392" s="5"/>
      <c r="SP392" s="5"/>
      <c r="SQ392" s="5"/>
      <c r="SR392" s="5"/>
      <c r="SS392" s="5"/>
      <c r="ST392" s="5"/>
      <c r="SU392" s="5"/>
      <c r="SV392" s="5"/>
      <c r="SW392" s="5"/>
      <c r="SX392" s="5"/>
      <c r="SY392" s="5"/>
      <c r="SZ392" s="5"/>
      <c r="TA392" s="5"/>
      <c r="TB392" s="5"/>
      <c r="TC392" s="5"/>
      <c r="TD392" s="5"/>
      <c r="TE392" s="5"/>
      <c r="TF392" s="5"/>
      <c r="TG392" s="5"/>
      <c r="TH392" s="5"/>
      <c r="TI392" s="5"/>
      <c r="TJ392" s="5"/>
      <c r="TK392" s="5"/>
      <c r="TL392" s="5"/>
      <c r="TM392" s="5"/>
      <c r="TN392" s="5"/>
      <c r="TO392" s="5"/>
      <c r="TP392" s="5"/>
      <c r="TQ392" s="5"/>
      <c r="TR392" s="5"/>
      <c r="TS392" s="5"/>
      <c r="TT392" s="5"/>
      <c r="TU392" s="5"/>
      <c r="TV392" s="5"/>
      <c r="TW392" s="5"/>
      <c r="TX392" s="5"/>
      <c r="TY392" s="5"/>
      <c r="TZ392" s="5"/>
      <c r="UA392" s="5"/>
      <c r="UB392" s="5"/>
      <c r="UC392" s="5"/>
      <c r="UD392" s="5"/>
      <c r="UE392" s="5"/>
      <c r="UF392" s="5"/>
      <c r="UG392" s="5"/>
      <c r="UH392" s="5"/>
      <c r="UI392" s="5"/>
      <c r="UJ392" s="5"/>
      <c r="UK392" s="5"/>
      <c r="UL392" s="5"/>
      <c r="UM392" s="5"/>
      <c r="UN392" s="5"/>
      <c r="UO392" s="5"/>
      <c r="UP392" s="5"/>
      <c r="UQ392" s="5"/>
      <c r="UR392" s="5"/>
      <c r="US392" s="5"/>
      <c r="UT392" s="5"/>
      <c r="UU392" s="5"/>
      <c r="UV392" s="5"/>
      <c r="UW392" s="5"/>
      <c r="UX392" s="5"/>
      <c r="UY392" s="5"/>
      <c r="UZ392" s="5"/>
      <c r="VA392" s="5"/>
      <c r="VB392" s="5"/>
      <c r="VC392" s="5"/>
      <c r="VD392" s="5"/>
      <c r="VE392" s="5"/>
      <c r="VF392" s="5"/>
      <c r="VG392" s="5"/>
      <c r="VH392" s="5"/>
      <c r="VI392" s="5"/>
      <c r="VJ392" s="5"/>
      <c r="VK392" s="5"/>
      <c r="VL392" s="5"/>
      <c r="VM392" s="5"/>
      <c r="VN392" s="5"/>
      <c r="VO392" s="5"/>
      <c r="VP392" s="5"/>
      <c r="VQ392" s="5"/>
      <c r="VR392" s="5"/>
      <c r="VS392" s="5"/>
      <c r="VT392" s="5"/>
      <c r="VU392" s="5"/>
      <c r="VV392" s="5"/>
      <c r="VW392" s="5"/>
      <c r="VX392" s="5"/>
      <c r="VY392" s="5"/>
      <c r="VZ392" s="5"/>
      <c r="WA392" s="5"/>
      <c r="WB392" s="5"/>
      <c r="WC392" s="5"/>
      <c r="WD392" s="5"/>
      <c r="WE392" s="5"/>
      <c r="WF392" s="5"/>
      <c r="WG392" s="5"/>
      <c r="WH392" s="5"/>
      <c r="WI392" s="5"/>
      <c r="WJ392" s="5"/>
      <c r="WK392" s="5"/>
      <c r="WL392" s="5"/>
      <c r="WM392" s="5"/>
      <c r="WN392" s="5"/>
      <c r="WO392" s="5"/>
      <c r="WP392" s="5"/>
      <c r="WQ392" s="5"/>
      <c r="WR392" s="5"/>
      <c r="WS392" s="5"/>
      <c r="WT392" s="5"/>
      <c r="WU392" s="5"/>
      <c r="WV392" s="5"/>
      <c r="WW392" s="5"/>
      <c r="WX392" s="5"/>
      <c r="WY392" s="5"/>
      <c r="WZ392" s="5"/>
      <c r="XA392" s="5"/>
      <c r="XB392" s="5"/>
      <c r="XC392" s="5"/>
      <c r="XD392" s="5"/>
      <c r="XE392" s="5"/>
      <c r="XF392" s="5"/>
      <c r="XG392" s="5"/>
      <c r="XH392" s="5"/>
      <c r="XI392" s="5"/>
      <c r="XJ392" s="5"/>
      <c r="XK392" s="5"/>
      <c r="XL392" s="5"/>
      <c r="XM392" s="5"/>
      <c r="XN392" s="5"/>
      <c r="XO392" s="5"/>
      <c r="XP392" s="5"/>
      <c r="XQ392" s="5"/>
      <c r="XR392" s="5"/>
      <c r="XS392" s="5"/>
      <c r="XT392" s="5"/>
      <c r="XU392" s="5"/>
      <c r="XV392" s="5"/>
      <c r="XW392" s="5"/>
    </row>
    <row r="393" spans="39:647" x14ac:dyDescent="0.2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row>
    <row r="394" spans="39:647" x14ac:dyDescent="0.2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row>
    <row r="395" spans="39:647" x14ac:dyDescent="0.2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row>
    <row r="396" spans="39:647" x14ac:dyDescent="0.2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row>
    <row r="397" spans="39:647" x14ac:dyDescent="0.2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row>
    <row r="398" spans="39:647" x14ac:dyDescent="0.2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row>
    <row r="399" spans="39:647" x14ac:dyDescent="0.2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row>
    <row r="400" spans="39:647" x14ac:dyDescent="0.2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row>
    <row r="401" spans="39:647" x14ac:dyDescent="0.2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c r="PI401" s="5"/>
      <c r="PJ401" s="5"/>
      <c r="PK401" s="5"/>
      <c r="PL401" s="5"/>
      <c r="PM401" s="5"/>
      <c r="PN401" s="5"/>
      <c r="PO401" s="5"/>
      <c r="PP401" s="5"/>
      <c r="PQ401" s="5"/>
      <c r="PR401" s="5"/>
      <c r="PS401" s="5"/>
      <c r="PT401" s="5"/>
      <c r="PU401" s="5"/>
      <c r="PV401" s="5"/>
      <c r="PW401" s="5"/>
      <c r="PX401" s="5"/>
      <c r="PY401" s="5"/>
      <c r="PZ401" s="5"/>
      <c r="QA401" s="5"/>
      <c r="QB401" s="5"/>
      <c r="QC401" s="5"/>
      <c r="QD401" s="5"/>
      <c r="QE401" s="5"/>
      <c r="QF401" s="5"/>
      <c r="QG401" s="5"/>
      <c r="QH401" s="5"/>
      <c r="QI401" s="5"/>
      <c r="QJ401" s="5"/>
      <c r="QK401" s="5"/>
      <c r="QL401" s="5"/>
      <c r="QM401" s="5"/>
      <c r="QN401" s="5"/>
      <c r="QO401" s="5"/>
      <c r="QP401" s="5"/>
      <c r="QQ401" s="5"/>
      <c r="QR401" s="5"/>
      <c r="QS401" s="5"/>
      <c r="QT401" s="5"/>
      <c r="QU401" s="5"/>
      <c r="QV401" s="5"/>
      <c r="QW401" s="5"/>
      <c r="QX401" s="5"/>
      <c r="QY401" s="5"/>
      <c r="QZ401" s="5"/>
      <c r="RA401" s="5"/>
      <c r="RB401" s="5"/>
      <c r="RC401" s="5"/>
      <c r="RD401" s="5"/>
      <c r="RE401" s="5"/>
      <c r="RF401" s="5"/>
      <c r="RG401" s="5"/>
      <c r="RH401" s="5"/>
      <c r="RI401" s="5"/>
      <c r="RJ401" s="5"/>
      <c r="RK401" s="5"/>
      <c r="RL401" s="5"/>
      <c r="RM401" s="5"/>
      <c r="RN401" s="5"/>
      <c r="RO401" s="5"/>
      <c r="RP401" s="5"/>
      <c r="RQ401" s="5"/>
      <c r="RR401" s="5"/>
      <c r="RS401" s="5"/>
      <c r="RT401" s="5"/>
      <c r="RU401" s="5"/>
      <c r="RV401" s="5"/>
      <c r="RW401" s="5"/>
      <c r="RX401" s="5"/>
      <c r="RY401" s="5"/>
      <c r="RZ401" s="5"/>
      <c r="SA401" s="5"/>
      <c r="SB401" s="5"/>
      <c r="SC401" s="5"/>
      <c r="SD401" s="5"/>
      <c r="SE401" s="5"/>
      <c r="SF401" s="5"/>
      <c r="SG401" s="5"/>
      <c r="SH401" s="5"/>
      <c r="SI401" s="5"/>
      <c r="SJ401" s="5"/>
      <c r="SK401" s="5"/>
      <c r="SL401" s="5"/>
      <c r="SM401" s="5"/>
      <c r="SN401" s="5"/>
      <c r="SO401" s="5"/>
      <c r="SP401" s="5"/>
      <c r="SQ401" s="5"/>
      <c r="SR401" s="5"/>
      <c r="SS401" s="5"/>
      <c r="ST401" s="5"/>
      <c r="SU401" s="5"/>
      <c r="SV401" s="5"/>
      <c r="SW401" s="5"/>
      <c r="SX401" s="5"/>
      <c r="SY401" s="5"/>
      <c r="SZ401" s="5"/>
      <c r="TA401" s="5"/>
      <c r="TB401" s="5"/>
      <c r="TC401" s="5"/>
      <c r="TD401" s="5"/>
      <c r="TE401" s="5"/>
      <c r="TF401" s="5"/>
      <c r="TG401" s="5"/>
      <c r="TH401" s="5"/>
      <c r="TI401" s="5"/>
      <c r="TJ401" s="5"/>
      <c r="TK401" s="5"/>
      <c r="TL401" s="5"/>
      <c r="TM401" s="5"/>
      <c r="TN401" s="5"/>
      <c r="TO401" s="5"/>
      <c r="TP401" s="5"/>
      <c r="TQ401" s="5"/>
      <c r="TR401" s="5"/>
      <c r="TS401" s="5"/>
      <c r="TT401" s="5"/>
      <c r="TU401" s="5"/>
      <c r="TV401" s="5"/>
      <c r="TW401" s="5"/>
      <c r="TX401" s="5"/>
      <c r="TY401" s="5"/>
      <c r="TZ401" s="5"/>
      <c r="UA401" s="5"/>
      <c r="UB401" s="5"/>
      <c r="UC401" s="5"/>
      <c r="UD401" s="5"/>
      <c r="UE401" s="5"/>
      <c r="UF401" s="5"/>
      <c r="UG401" s="5"/>
      <c r="UH401" s="5"/>
      <c r="UI401" s="5"/>
      <c r="UJ401" s="5"/>
      <c r="UK401" s="5"/>
      <c r="UL401" s="5"/>
      <c r="UM401" s="5"/>
      <c r="UN401" s="5"/>
      <c r="UO401" s="5"/>
      <c r="UP401" s="5"/>
      <c r="UQ401" s="5"/>
      <c r="UR401" s="5"/>
      <c r="US401" s="5"/>
      <c r="UT401" s="5"/>
      <c r="UU401" s="5"/>
      <c r="UV401" s="5"/>
      <c r="UW401" s="5"/>
      <c r="UX401" s="5"/>
      <c r="UY401" s="5"/>
      <c r="UZ401" s="5"/>
      <c r="VA401" s="5"/>
      <c r="VB401" s="5"/>
      <c r="VC401" s="5"/>
      <c r="VD401" s="5"/>
      <c r="VE401" s="5"/>
      <c r="VF401" s="5"/>
      <c r="VG401" s="5"/>
      <c r="VH401" s="5"/>
      <c r="VI401" s="5"/>
      <c r="VJ401" s="5"/>
      <c r="VK401" s="5"/>
      <c r="VL401" s="5"/>
      <c r="VM401" s="5"/>
      <c r="VN401" s="5"/>
      <c r="VO401" s="5"/>
      <c r="VP401" s="5"/>
      <c r="VQ401" s="5"/>
      <c r="VR401" s="5"/>
      <c r="VS401" s="5"/>
      <c r="VT401" s="5"/>
      <c r="VU401" s="5"/>
      <c r="VV401" s="5"/>
      <c r="VW401" s="5"/>
      <c r="VX401" s="5"/>
      <c r="VY401" s="5"/>
      <c r="VZ401" s="5"/>
      <c r="WA401" s="5"/>
      <c r="WB401" s="5"/>
      <c r="WC401" s="5"/>
      <c r="WD401" s="5"/>
      <c r="WE401" s="5"/>
      <c r="WF401" s="5"/>
      <c r="WG401" s="5"/>
      <c r="WH401" s="5"/>
      <c r="WI401" s="5"/>
      <c r="WJ401" s="5"/>
      <c r="WK401" s="5"/>
      <c r="WL401" s="5"/>
      <c r="WM401" s="5"/>
      <c r="WN401" s="5"/>
      <c r="WO401" s="5"/>
      <c r="WP401" s="5"/>
      <c r="WQ401" s="5"/>
      <c r="WR401" s="5"/>
      <c r="WS401" s="5"/>
      <c r="WT401" s="5"/>
      <c r="WU401" s="5"/>
      <c r="WV401" s="5"/>
      <c r="WW401" s="5"/>
      <c r="WX401" s="5"/>
      <c r="WY401" s="5"/>
      <c r="WZ401" s="5"/>
      <c r="XA401" s="5"/>
      <c r="XB401" s="5"/>
      <c r="XC401" s="5"/>
      <c r="XD401" s="5"/>
      <c r="XE401" s="5"/>
      <c r="XF401" s="5"/>
      <c r="XG401" s="5"/>
      <c r="XH401" s="5"/>
      <c r="XI401" s="5"/>
      <c r="XJ401" s="5"/>
      <c r="XK401" s="5"/>
      <c r="XL401" s="5"/>
      <c r="XM401" s="5"/>
      <c r="XN401" s="5"/>
      <c r="XO401" s="5"/>
      <c r="XP401" s="5"/>
      <c r="XQ401" s="5"/>
      <c r="XR401" s="5"/>
      <c r="XS401" s="5"/>
      <c r="XT401" s="5"/>
      <c r="XU401" s="5"/>
      <c r="XV401" s="5"/>
      <c r="XW401" s="5"/>
    </row>
    <row r="402" spans="39:647" x14ac:dyDescent="0.2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c r="QR402" s="5"/>
      <c r="QS402" s="5"/>
      <c r="QT402" s="5"/>
      <c r="QU402" s="5"/>
      <c r="QV402" s="5"/>
      <c r="QW402" s="5"/>
      <c r="QX402" s="5"/>
      <c r="QY402" s="5"/>
      <c r="QZ402" s="5"/>
      <c r="RA402" s="5"/>
      <c r="RB402" s="5"/>
      <c r="RC402" s="5"/>
      <c r="RD402" s="5"/>
      <c r="RE402" s="5"/>
      <c r="RF402" s="5"/>
      <c r="RG402" s="5"/>
      <c r="RH402" s="5"/>
      <c r="RI402" s="5"/>
      <c r="RJ402" s="5"/>
      <c r="RK402" s="5"/>
      <c r="RL402" s="5"/>
      <c r="RM402" s="5"/>
      <c r="RN402" s="5"/>
      <c r="RO402" s="5"/>
      <c r="RP402" s="5"/>
      <c r="RQ402" s="5"/>
      <c r="RR402" s="5"/>
      <c r="RS402" s="5"/>
      <c r="RT402" s="5"/>
      <c r="RU402" s="5"/>
      <c r="RV402" s="5"/>
      <c r="RW402" s="5"/>
      <c r="RX402" s="5"/>
      <c r="RY402" s="5"/>
      <c r="RZ402" s="5"/>
      <c r="SA402" s="5"/>
      <c r="SB402" s="5"/>
      <c r="SC402" s="5"/>
      <c r="SD402" s="5"/>
      <c r="SE402" s="5"/>
      <c r="SF402" s="5"/>
      <c r="SG402" s="5"/>
      <c r="SH402" s="5"/>
      <c r="SI402" s="5"/>
      <c r="SJ402" s="5"/>
      <c r="SK402" s="5"/>
      <c r="SL402" s="5"/>
      <c r="SM402" s="5"/>
      <c r="SN402" s="5"/>
      <c r="SO402" s="5"/>
      <c r="SP402" s="5"/>
      <c r="SQ402" s="5"/>
      <c r="SR402" s="5"/>
      <c r="SS402" s="5"/>
      <c r="ST402" s="5"/>
      <c r="SU402" s="5"/>
      <c r="SV402" s="5"/>
      <c r="SW402" s="5"/>
      <c r="SX402" s="5"/>
      <c r="SY402" s="5"/>
      <c r="SZ402" s="5"/>
      <c r="TA402" s="5"/>
      <c r="TB402" s="5"/>
      <c r="TC402" s="5"/>
      <c r="TD402" s="5"/>
      <c r="TE402" s="5"/>
      <c r="TF402" s="5"/>
      <c r="TG402" s="5"/>
      <c r="TH402" s="5"/>
      <c r="TI402" s="5"/>
      <c r="TJ402" s="5"/>
      <c r="TK402" s="5"/>
      <c r="TL402" s="5"/>
      <c r="TM402" s="5"/>
      <c r="TN402" s="5"/>
      <c r="TO402" s="5"/>
      <c r="TP402" s="5"/>
      <c r="TQ402" s="5"/>
      <c r="TR402" s="5"/>
      <c r="TS402" s="5"/>
      <c r="TT402" s="5"/>
      <c r="TU402" s="5"/>
      <c r="TV402" s="5"/>
      <c r="TW402" s="5"/>
      <c r="TX402" s="5"/>
      <c r="TY402" s="5"/>
      <c r="TZ402" s="5"/>
      <c r="UA402" s="5"/>
      <c r="UB402" s="5"/>
      <c r="UC402" s="5"/>
      <c r="UD402" s="5"/>
      <c r="UE402" s="5"/>
      <c r="UF402" s="5"/>
      <c r="UG402" s="5"/>
      <c r="UH402" s="5"/>
      <c r="UI402" s="5"/>
      <c r="UJ402" s="5"/>
      <c r="UK402" s="5"/>
      <c r="UL402" s="5"/>
      <c r="UM402" s="5"/>
      <c r="UN402" s="5"/>
      <c r="UO402" s="5"/>
      <c r="UP402" s="5"/>
      <c r="UQ402" s="5"/>
      <c r="UR402" s="5"/>
      <c r="US402" s="5"/>
      <c r="UT402" s="5"/>
      <c r="UU402" s="5"/>
      <c r="UV402" s="5"/>
      <c r="UW402" s="5"/>
      <c r="UX402" s="5"/>
      <c r="UY402" s="5"/>
      <c r="UZ402" s="5"/>
      <c r="VA402" s="5"/>
      <c r="VB402" s="5"/>
      <c r="VC402" s="5"/>
      <c r="VD402" s="5"/>
      <c r="VE402" s="5"/>
      <c r="VF402" s="5"/>
      <c r="VG402" s="5"/>
      <c r="VH402" s="5"/>
      <c r="VI402" s="5"/>
      <c r="VJ402" s="5"/>
      <c r="VK402" s="5"/>
      <c r="VL402" s="5"/>
      <c r="VM402" s="5"/>
      <c r="VN402" s="5"/>
      <c r="VO402" s="5"/>
      <c r="VP402" s="5"/>
      <c r="VQ402" s="5"/>
      <c r="VR402" s="5"/>
      <c r="VS402" s="5"/>
      <c r="VT402" s="5"/>
      <c r="VU402" s="5"/>
      <c r="VV402" s="5"/>
      <c r="VW402" s="5"/>
      <c r="VX402" s="5"/>
      <c r="VY402" s="5"/>
      <c r="VZ402" s="5"/>
      <c r="WA402" s="5"/>
      <c r="WB402" s="5"/>
      <c r="WC402" s="5"/>
      <c r="WD402" s="5"/>
      <c r="WE402" s="5"/>
      <c r="WF402" s="5"/>
      <c r="WG402" s="5"/>
      <c r="WH402" s="5"/>
      <c r="WI402" s="5"/>
      <c r="WJ402" s="5"/>
      <c r="WK402" s="5"/>
      <c r="WL402" s="5"/>
      <c r="WM402" s="5"/>
      <c r="WN402" s="5"/>
      <c r="WO402" s="5"/>
      <c r="WP402" s="5"/>
      <c r="WQ402" s="5"/>
      <c r="WR402" s="5"/>
      <c r="WS402" s="5"/>
      <c r="WT402" s="5"/>
      <c r="WU402" s="5"/>
      <c r="WV402" s="5"/>
      <c r="WW402" s="5"/>
      <c r="WX402" s="5"/>
      <c r="WY402" s="5"/>
      <c r="WZ402" s="5"/>
      <c r="XA402" s="5"/>
      <c r="XB402" s="5"/>
      <c r="XC402" s="5"/>
      <c r="XD402" s="5"/>
      <c r="XE402" s="5"/>
      <c r="XF402" s="5"/>
      <c r="XG402" s="5"/>
      <c r="XH402" s="5"/>
      <c r="XI402" s="5"/>
      <c r="XJ402" s="5"/>
      <c r="XK402" s="5"/>
      <c r="XL402" s="5"/>
      <c r="XM402" s="5"/>
      <c r="XN402" s="5"/>
      <c r="XO402" s="5"/>
      <c r="XP402" s="5"/>
      <c r="XQ402" s="5"/>
      <c r="XR402" s="5"/>
      <c r="XS402" s="5"/>
      <c r="XT402" s="5"/>
      <c r="XU402" s="5"/>
      <c r="XV402" s="5"/>
      <c r="XW402" s="5"/>
    </row>
    <row r="403" spans="39:647" x14ac:dyDescent="0.2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c r="PI403" s="5"/>
      <c r="PJ403" s="5"/>
      <c r="PK403" s="5"/>
      <c r="PL403" s="5"/>
      <c r="PM403" s="5"/>
      <c r="PN403" s="5"/>
      <c r="PO403" s="5"/>
      <c r="PP403" s="5"/>
      <c r="PQ403" s="5"/>
      <c r="PR403" s="5"/>
      <c r="PS403" s="5"/>
      <c r="PT403" s="5"/>
      <c r="PU403" s="5"/>
      <c r="PV403" s="5"/>
      <c r="PW403" s="5"/>
      <c r="PX403" s="5"/>
      <c r="PY403" s="5"/>
      <c r="PZ403" s="5"/>
      <c r="QA403" s="5"/>
      <c r="QB403" s="5"/>
      <c r="QC403" s="5"/>
      <c r="QD403" s="5"/>
      <c r="QE403" s="5"/>
      <c r="QF403" s="5"/>
      <c r="QG403" s="5"/>
      <c r="QH403" s="5"/>
      <c r="QI403" s="5"/>
      <c r="QJ403" s="5"/>
      <c r="QK403" s="5"/>
      <c r="QL403" s="5"/>
      <c r="QM403" s="5"/>
      <c r="QN403" s="5"/>
      <c r="QO403" s="5"/>
      <c r="QP403" s="5"/>
      <c r="QQ403" s="5"/>
      <c r="QR403" s="5"/>
      <c r="QS403" s="5"/>
      <c r="QT403" s="5"/>
      <c r="QU403" s="5"/>
      <c r="QV403" s="5"/>
      <c r="QW403" s="5"/>
      <c r="QX403" s="5"/>
      <c r="QY403" s="5"/>
      <c r="QZ403" s="5"/>
      <c r="RA403" s="5"/>
      <c r="RB403" s="5"/>
      <c r="RC403" s="5"/>
      <c r="RD403" s="5"/>
      <c r="RE403" s="5"/>
      <c r="RF403" s="5"/>
      <c r="RG403" s="5"/>
      <c r="RH403" s="5"/>
      <c r="RI403" s="5"/>
      <c r="RJ403" s="5"/>
      <c r="RK403" s="5"/>
      <c r="RL403" s="5"/>
      <c r="RM403" s="5"/>
      <c r="RN403" s="5"/>
      <c r="RO403" s="5"/>
      <c r="RP403" s="5"/>
      <c r="RQ403" s="5"/>
      <c r="RR403" s="5"/>
      <c r="RS403" s="5"/>
      <c r="RT403" s="5"/>
      <c r="RU403" s="5"/>
      <c r="RV403" s="5"/>
      <c r="RW403" s="5"/>
      <c r="RX403" s="5"/>
      <c r="RY403" s="5"/>
      <c r="RZ403" s="5"/>
      <c r="SA403" s="5"/>
      <c r="SB403" s="5"/>
      <c r="SC403" s="5"/>
      <c r="SD403" s="5"/>
      <c r="SE403" s="5"/>
      <c r="SF403" s="5"/>
      <c r="SG403" s="5"/>
      <c r="SH403" s="5"/>
      <c r="SI403" s="5"/>
      <c r="SJ403" s="5"/>
      <c r="SK403" s="5"/>
      <c r="SL403" s="5"/>
      <c r="SM403" s="5"/>
      <c r="SN403" s="5"/>
      <c r="SO403" s="5"/>
      <c r="SP403" s="5"/>
      <c r="SQ403" s="5"/>
      <c r="SR403" s="5"/>
      <c r="SS403" s="5"/>
      <c r="ST403" s="5"/>
      <c r="SU403" s="5"/>
      <c r="SV403" s="5"/>
      <c r="SW403" s="5"/>
      <c r="SX403" s="5"/>
      <c r="SY403" s="5"/>
      <c r="SZ403" s="5"/>
      <c r="TA403" s="5"/>
      <c r="TB403" s="5"/>
      <c r="TC403" s="5"/>
      <c r="TD403" s="5"/>
      <c r="TE403" s="5"/>
      <c r="TF403" s="5"/>
      <c r="TG403" s="5"/>
      <c r="TH403" s="5"/>
      <c r="TI403" s="5"/>
      <c r="TJ403" s="5"/>
      <c r="TK403" s="5"/>
      <c r="TL403" s="5"/>
      <c r="TM403" s="5"/>
      <c r="TN403" s="5"/>
      <c r="TO403" s="5"/>
      <c r="TP403" s="5"/>
      <c r="TQ403" s="5"/>
      <c r="TR403" s="5"/>
      <c r="TS403" s="5"/>
      <c r="TT403" s="5"/>
      <c r="TU403" s="5"/>
      <c r="TV403" s="5"/>
      <c r="TW403" s="5"/>
      <c r="TX403" s="5"/>
      <c r="TY403" s="5"/>
      <c r="TZ403" s="5"/>
      <c r="UA403" s="5"/>
      <c r="UB403" s="5"/>
      <c r="UC403" s="5"/>
      <c r="UD403" s="5"/>
      <c r="UE403" s="5"/>
      <c r="UF403" s="5"/>
      <c r="UG403" s="5"/>
      <c r="UH403" s="5"/>
      <c r="UI403" s="5"/>
      <c r="UJ403" s="5"/>
      <c r="UK403" s="5"/>
      <c r="UL403" s="5"/>
      <c r="UM403" s="5"/>
      <c r="UN403" s="5"/>
      <c r="UO403" s="5"/>
      <c r="UP403" s="5"/>
      <c r="UQ403" s="5"/>
      <c r="UR403" s="5"/>
      <c r="US403" s="5"/>
      <c r="UT403" s="5"/>
      <c r="UU403" s="5"/>
      <c r="UV403" s="5"/>
      <c r="UW403" s="5"/>
      <c r="UX403" s="5"/>
      <c r="UY403" s="5"/>
      <c r="UZ403" s="5"/>
      <c r="VA403" s="5"/>
      <c r="VB403" s="5"/>
      <c r="VC403" s="5"/>
      <c r="VD403" s="5"/>
      <c r="VE403" s="5"/>
      <c r="VF403" s="5"/>
      <c r="VG403" s="5"/>
      <c r="VH403" s="5"/>
      <c r="VI403" s="5"/>
      <c r="VJ403" s="5"/>
      <c r="VK403" s="5"/>
      <c r="VL403" s="5"/>
      <c r="VM403" s="5"/>
      <c r="VN403" s="5"/>
      <c r="VO403" s="5"/>
      <c r="VP403" s="5"/>
      <c r="VQ403" s="5"/>
      <c r="VR403" s="5"/>
      <c r="VS403" s="5"/>
      <c r="VT403" s="5"/>
      <c r="VU403" s="5"/>
      <c r="VV403" s="5"/>
      <c r="VW403" s="5"/>
      <c r="VX403" s="5"/>
      <c r="VY403" s="5"/>
      <c r="VZ403" s="5"/>
      <c r="WA403" s="5"/>
      <c r="WB403" s="5"/>
      <c r="WC403" s="5"/>
      <c r="WD403" s="5"/>
      <c r="WE403" s="5"/>
      <c r="WF403" s="5"/>
      <c r="WG403" s="5"/>
      <c r="WH403" s="5"/>
      <c r="WI403" s="5"/>
      <c r="WJ403" s="5"/>
      <c r="WK403" s="5"/>
      <c r="WL403" s="5"/>
      <c r="WM403" s="5"/>
      <c r="WN403" s="5"/>
      <c r="WO403" s="5"/>
      <c r="WP403" s="5"/>
      <c r="WQ403" s="5"/>
      <c r="WR403" s="5"/>
      <c r="WS403" s="5"/>
      <c r="WT403" s="5"/>
      <c r="WU403" s="5"/>
      <c r="WV403" s="5"/>
      <c r="WW403" s="5"/>
      <c r="WX403" s="5"/>
      <c r="WY403" s="5"/>
      <c r="WZ403" s="5"/>
      <c r="XA403" s="5"/>
      <c r="XB403" s="5"/>
      <c r="XC403" s="5"/>
      <c r="XD403" s="5"/>
      <c r="XE403" s="5"/>
      <c r="XF403" s="5"/>
      <c r="XG403" s="5"/>
      <c r="XH403" s="5"/>
      <c r="XI403" s="5"/>
      <c r="XJ403" s="5"/>
      <c r="XK403" s="5"/>
      <c r="XL403" s="5"/>
      <c r="XM403" s="5"/>
      <c r="XN403" s="5"/>
      <c r="XO403" s="5"/>
      <c r="XP403" s="5"/>
      <c r="XQ403" s="5"/>
      <c r="XR403" s="5"/>
      <c r="XS403" s="5"/>
      <c r="XT403" s="5"/>
      <c r="XU403" s="5"/>
      <c r="XV403" s="5"/>
      <c r="XW403" s="5"/>
    </row>
    <row r="404" spans="39:647" x14ac:dyDescent="0.2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c r="PI404" s="5"/>
      <c r="PJ404" s="5"/>
      <c r="PK404" s="5"/>
      <c r="PL404" s="5"/>
      <c r="PM404" s="5"/>
      <c r="PN404" s="5"/>
      <c r="PO404" s="5"/>
      <c r="PP404" s="5"/>
      <c r="PQ404" s="5"/>
      <c r="PR404" s="5"/>
      <c r="PS404" s="5"/>
      <c r="PT404" s="5"/>
      <c r="PU404" s="5"/>
      <c r="PV404" s="5"/>
      <c r="PW404" s="5"/>
      <c r="PX404" s="5"/>
      <c r="PY404" s="5"/>
      <c r="PZ404" s="5"/>
      <c r="QA404" s="5"/>
      <c r="QB404" s="5"/>
      <c r="QC404" s="5"/>
      <c r="QD404" s="5"/>
      <c r="QE404" s="5"/>
      <c r="QF404" s="5"/>
      <c r="QG404" s="5"/>
      <c r="QH404" s="5"/>
      <c r="QI404" s="5"/>
      <c r="QJ404" s="5"/>
      <c r="QK404" s="5"/>
      <c r="QL404" s="5"/>
      <c r="QM404" s="5"/>
      <c r="QN404" s="5"/>
      <c r="QO404" s="5"/>
      <c r="QP404" s="5"/>
      <c r="QQ404" s="5"/>
      <c r="QR404" s="5"/>
      <c r="QS404" s="5"/>
      <c r="QT404" s="5"/>
      <c r="QU404" s="5"/>
      <c r="QV404" s="5"/>
      <c r="QW404" s="5"/>
      <c r="QX404" s="5"/>
      <c r="QY404" s="5"/>
      <c r="QZ404" s="5"/>
      <c r="RA404" s="5"/>
      <c r="RB404" s="5"/>
      <c r="RC404" s="5"/>
      <c r="RD404" s="5"/>
      <c r="RE404" s="5"/>
      <c r="RF404" s="5"/>
      <c r="RG404" s="5"/>
      <c r="RH404" s="5"/>
      <c r="RI404" s="5"/>
      <c r="RJ404" s="5"/>
      <c r="RK404" s="5"/>
      <c r="RL404" s="5"/>
      <c r="RM404" s="5"/>
      <c r="RN404" s="5"/>
      <c r="RO404" s="5"/>
      <c r="RP404" s="5"/>
      <c r="RQ404" s="5"/>
      <c r="RR404" s="5"/>
      <c r="RS404" s="5"/>
      <c r="RT404" s="5"/>
      <c r="RU404" s="5"/>
      <c r="RV404" s="5"/>
      <c r="RW404" s="5"/>
      <c r="RX404" s="5"/>
      <c r="RY404" s="5"/>
      <c r="RZ404" s="5"/>
      <c r="SA404" s="5"/>
      <c r="SB404" s="5"/>
      <c r="SC404" s="5"/>
      <c r="SD404" s="5"/>
      <c r="SE404" s="5"/>
      <c r="SF404" s="5"/>
      <c r="SG404" s="5"/>
      <c r="SH404" s="5"/>
      <c r="SI404" s="5"/>
      <c r="SJ404" s="5"/>
      <c r="SK404" s="5"/>
      <c r="SL404" s="5"/>
      <c r="SM404" s="5"/>
      <c r="SN404" s="5"/>
      <c r="SO404" s="5"/>
      <c r="SP404" s="5"/>
      <c r="SQ404" s="5"/>
      <c r="SR404" s="5"/>
      <c r="SS404" s="5"/>
      <c r="ST404" s="5"/>
      <c r="SU404" s="5"/>
      <c r="SV404" s="5"/>
      <c r="SW404" s="5"/>
      <c r="SX404" s="5"/>
      <c r="SY404" s="5"/>
      <c r="SZ404" s="5"/>
      <c r="TA404" s="5"/>
      <c r="TB404" s="5"/>
      <c r="TC404" s="5"/>
      <c r="TD404" s="5"/>
      <c r="TE404" s="5"/>
      <c r="TF404" s="5"/>
      <c r="TG404" s="5"/>
      <c r="TH404" s="5"/>
      <c r="TI404" s="5"/>
      <c r="TJ404" s="5"/>
      <c r="TK404" s="5"/>
      <c r="TL404" s="5"/>
      <c r="TM404" s="5"/>
      <c r="TN404" s="5"/>
      <c r="TO404" s="5"/>
      <c r="TP404" s="5"/>
      <c r="TQ404" s="5"/>
      <c r="TR404" s="5"/>
      <c r="TS404" s="5"/>
      <c r="TT404" s="5"/>
      <c r="TU404" s="5"/>
      <c r="TV404" s="5"/>
      <c r="TW404" s="5"/>
      <c r="TX404" s="5"/>
      <c r="TY404" s="5"/>
      <c r="TZ404" s="5"/>
      <c r="UA404" s="5"/>
      <c r="UB404" s="5"/>
      <c r="UC404" s="5"/>
      <c r="UD404" s="5"/>
      <c r="UE404" s="5"/>
      <c r="UF404" s="5"/>
      <c r="UG404" s="5"/>
      <c r="UH404" s="5"/>
      <c r="UI404" s="5"/>
      <c r="UJ404" s="5"/>
      <c r="UK404" s="5"/>
      <c r="UL404" s="5"/>
      <c r="UM404" s="5"/>
      <c r="UN404" s="5"/>
      <c r="UO404" s="5"/>
      <c r="UP404" s="5"/>
      <c r="UQ404" s="5"/>
      <c r="UR404" s="5"/>
      <c r="US404" s="5"/>
      <c r="UT404" s="5"/>
      <c r="UU404" s="5"/>
      <c r="UV404" s="5"/>
      <c r="UW404" s="5"/>
      <c r="UX404" s="5"/>
      <c r="UY404" s="5"/>
      <c r="UZ404" s="5"/>
      <c r="VA404" s="5"/>
      <c r="VB404" s="5"/>
      <c r="VC404" s="5"/>
      <c r="VD404" s="5"/>
      <c r="VE404" s="5"/>
      <c r="VF404" s="5"/>
      <c r="VG404" s="5"/>
      <c r="VH404" s="5"/>
      <c r="VI404" s="5"/>
      <c r="VJ404" s="5"/>
      <c r="VK404" s="5"/>
      <c r="VL404" s="5"/>
      <c r="VM404" s="5"/>
      <c r="VN404" s="5"/>
      <c r="VO404" s="5"/>
      <c r="VP404" s="5"/>
      <c r="VQ404" s="5"/>
      <c r="VR404" s="5"/>
      <c r="VS404" s="5"/>
      <c r="VT404" s="5"/>
      <c r="VU404" s="5"/>
      <c r="VV404" s="5"/>
      <c r="VW404" s="5"/>
      <c r="VX404" s="5"/>
      <c r="VY404" s="5"/>
      <c r="VZ404" s="5"/>
      <c r="WA404" s="5"/>
      <c r="WB404" s="5"/>
      <c r="WC404" s="5"/>
      <c r="WD404" s="5"/>
      <c r="WE404" s="5"/>
      <c r="WF404" s="5"/>
      <c r="WG404" s="5"/>
      <c r="WH404" s="5"/>
      <c r="WI404" s="5"/>
      <c r="WJ404" s="5"/>
      <c r="WK404" s="5"/>
      <c r="WL404" s="5"/>
      <c r="WM404" s="5"/>
      <c r="WN404" s="5"/>
      <c r="WO404" s="5"/>
      <c r="WP404" s="5"/>
      <c r="WQ404" s="5"/>
      <c r="WR404" s="5"/>
      <c r="WS404" s="5"/>
      <c r="WT404" s="5"/>
      <c r="WU404" s="5"/>
      <c r="WV404" s="5"/>
      <c r="WW404" s="5"/>
      <c r="WX404" s="5"/>
      <c r="WY404" s="5"/>
      <c r="WZ404" s="5"/>
      <c r="XA404" s="5"/>
      <c r="XB404" s="5"/>
      <c r="XC404" s="5"/>
      <c r="XD404" s="5"/>
      <c r="XE404" s="5"/>
      <c r="XF404" s="5"/>
      <c r="XG404" s="5"/>
      <c r="XH404" s="5"/>
      <c r="XI404" s="5"/>
      <c r="XJ404" s="5"/>
      <c r="XK404" s="5"/>
      <c r="XL404" s="5"/>
      <c r="XM404" s="5"/>
      <c r="XN404" s="5"/>
      <c r="XO404" s="5"/>
      <c r="XP404" s="5"/>
      <c r="XQ404" s="5"/>
      <c r="XR404" s="5"/>
      <c r="XS404" s="5"/>
      <c r="XT404" s="5"/>
      <c r="XU404" s="5"/>
      <c r="XV404" s="5"/>
      <c r="XW404" s="5"/>
    </row>
    <row r="405" spans="39:647" x14ac:dyDescent="0.2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row>
    <row r="406" spans="39:647" x14ac:dyDescent="0.2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row>
    <row r="407" spans="39:647" x14ac:dyDescent="0.2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row>
    <row r="408" spans="39:647" x14ac:dyDescent="0.2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row>
    <row r="409" spans="39:647" x14ac:dyDescent="0.2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c r="PI409" s="5"/>
      <c r="PJ409" s="5"/>
      <c r="PK409" s="5"/>
      <c r="PL409" s="5"/>
      <c r="PM409" s="5"/>
      <c r="PN409" s="5"/>
      <c r="PO409" s="5"/>
      <c r="PP409" s="5"/>
      <c r="PQ409" s="5"/>
      <c r="PR409" s="5"/>
      <c r="PS409" s="5"/>
      <c r="PT409" s="5"/>
      <c r="PU409" s="5"/>
      <c r="PV409" s="5"/>
      <c r="PW409" s="5"/>
      <c r="PX409" s="5"/>
      <c r="PY409" s="5"/>
      <c r="PZ409" s="5"/>
      <c r="QA409" s="5"/>
      <c r="QB409" s="5"/>
      <c r="QC409" s="5"/>
      <c r="QD409" s="5"/>
      <c r="QE409" s="5"/>
      <c r="QF409" s="5"/>
      <c r="QG409" s="5"/>
      <c r="QH409" s="5"/>
      <c r="QI409" s="5"/>
      <c r="QJ409" s="5"/>
      <c r="QK409" s="5"/>
      <c r="QL409" s="5"/>
      <c r="QM409" s="5"/>
      <c r="QN409" s="5"/>
      <c r="QO409" s="5"/>
      <c r="QP409" s="5"/>
      <c r="QQ409" s="5"/>
      <c r="QR409" s="5"/>
      <c r="QS409" s="5"/>
      <c r="QT409" s="5"/>
      <c r="QU409" s="5"/>
      <c r="QV409" s="5"/>
      <c r="QW409" s="5"/>
      <c r="QX409" s="5"/>
      <c r="QY409" s="5"/>
      <c r="QZ409" s="5"/>
      <c r="RA409" s="5"/>
      <c r="RB409" s="5"/>
      <c r="RC409" s="5"/>
      <c r="RD409" s="5"/>
      <c r="RE409" s="5"/>
      <c r="RF409" s="5"/>
      <c r="RG409" s="5"/>
      <c r="RH409" s="5"/>
      <c r="RI409" s="5"/>
      <c r="RJ409" s="5"/>
      <c r="RK409" s="5"/>
      <c r="RL409" s="5"/>
      <c r="RM409" s="5"/>
      <c r="RN409" s="5"/>
      <c r="RO409" s="5"/>
      <c r="RP409" s="5"/>
      <c r="RQ409" s="5"/>
      <c r="RR409" s="5"/>
      <c r="RS409" s="5"/>
      <c r="RT409" s="5"/>
      <c r="RU409" s="5"/>
      <c r="RV409" s="5"/>
      <c r="RW409" s="5"/>
      <c r="RX409" s="5"/>
      <c r="RY409" s="5"/>
      <c r="RZ409" s="5"/>
      <c r="SA409" s="5"/>
      <c r="SB409" s="5"/>
      <c r="SC409" s="5"/>
      <c r="SD409" s="5"/>
      <c r="SE409" s="5"/>
      <c r="SF409" s="5"/>
      <c r="SG409" s="5"/>
      <c r="SH409" s="5"/>
      <c r="SI409" s="5"/>
      <c r="SJ409" s="5"/>
      <c r="SK409" s="5"/>
      <c r="SL409" s="5"/>
      <c r="SM409" s="5"/>
      <c r="SN409" s="5"/>
      <c r="SO409" s="5"/>
      <c r="SP409" s="5"/>
      <c r="SQ409" s="5"/>
      <c r="SR409" s="5"/>
      <c r="SS409" s="5"/>
      <c r="ST409" s="5"/>
      <c r="SU409" s="5"/>
      <c r="SV409" s="5"/>
      <c r="SW409" s="5"/>
      <c r="SX409" s="5"/>
      <c r="SY409" s="5"/>
      <c r="SZ409" s="5"/>
      <c r="TA409" s="5"/>
      <c r="TB409" s="5"/>
      <c r="TC409" s="5"/>
      <c r="TD409" s="5"/>
      <c r="TE409" s="5"/>
      <c r="TF409" s="5"/>
      <c r="TG409" s="5"/>
      <c r="TH409" s="5"/>
      <c r="TI409" s="5"/>
      <c r="TJ409" s="5"/>
      <c r="TK409" s="5"/>
      <c r="TL409" s="5"/>
      <c r="TM409" s="5"/>
      <c r="TN409" s="5"/>
      <c r="TO409" s="5"/>
      <c r="TP409" s="5"/>
      <c r="TQ409" s="5"/>
      <c r="TR409" s="5"/>
      <c r="TS409" s="5"/>
      <c r="TT409" s="5"/>
      <c r="TU409" s="5"/>
      <c r="TV409" s="5"/>
      <c r="TW409" s="5"/>
      <c r="TX409" s="5"/>
      <c r="TY409" s="5"/>
      <c r="TZ409" s="5"/>
      <c r="UA409" s="5"/>
      <c r="UB409" s="5"/>
      <c r="UC409" s="5"/>
      <c r="UD409" s="5"/>
      <c r="UE409" s="5"/>
      <c r="UF409" s="5"/>
      <c r="UG409" s="5"/>
      <c r="UH409" s="5"/>
      <c r="UI409" s="5"/>
      <c r="UJ409" s="5"/>
      <c r="UK409" s="5"/>
      <c r="UL409" s="5"/>
      <c r="UM409" s="5"/>
      <c r="UN409" s="5"/>
      <c r="UO409" s="5"/>
      <c r="UP409" s="5"/>
      <c r="UQ409" s="5"/>
      <c r="UR409" s="5"/>
      <c r="US409" s="5"/>
      <c r="UT409" s="5"/>
      <c r="UU409" s="5"/>
      <c r="UV409" s="5"/>
      <c r="UW409" s="5"/>
      <c r="UX409" s="5"/>
      <c r="UY409" s="5"/>
      <c r="UZ409" s="5"/>
      <c r="VA409" s="5"/>
      <c r="VB409" s="5"/>
      <c r="VC409" s="5"/>
      <c r="VD409" s="5"/>
      <c r="VE409" s="5"/>
      <c r="VF409" s="5"/>
      <c r="VG409" s="5"/>
      <c r="VH409" s="5"/>
      <c r="VI409" s="5"/>
      <c r="VJ409" s="5"/>
      <c r="VK409" s="5"/>
      <c r="VL409" s="5"/>
      <c r="VM409" s="5"/>
      <c r="VN409" s="5"/>
      <c r="VO409" s="5"/>
      <c r="VP409" s="5"/>
      <c r="VQ409" s="5"/>
      <c r="VR409" s="5"/>
      <c r="VS409" s="5"/>
      <c r="VT409" s="5"/>
      <c r="VU409" s="5"/>
      <c r="VV409" s="5"/>
      <c r="VW409" s="5"/>
      <c r="VX409" s="5"/>
      <c r="VY409" s="5"/>
      <c r="VZ409" s="5"/>
      <c r="WA409" s="5"/>
      <c r="WB409" s="5"/>
      <c r="WC409" s="5"/>
      <c r="WD409" s="5"/>
      <c r="WE409" s="5"/>
      <c r="WF409" s="5"/>
      <c r="WG409" s="5"/>
      <c r="WH409" s="5"/>
      <c r="WI409" s="5"/>
      <c r="WJ409" s="5"/>
      <c r="WK409" s="5"/>
      <c r="WL409" s="5"/>
      <c r="WM409" s="5"/>
      <c r="WN409" s="5"/>
      <c r="WO409" s="5"/>
      <c r="WP409" s="5"/>
      <c r="WQ409" s="5"/>
      <c r="WR409" s="5"/>
      <c r="WS409" s="5"/>
      <c r="WT409" s="5"/>
      <c r="WU409" s="5"/>
      <c r="WV409" s="5"/>
      <c r="WW409" s="5"/>
      <c r="WX409" s="5"/>
      <c r="WY409" s="5"/>
      <c r="WZ409" s="5"/>
      <c r="XA409" s="5"/>
      <c r="XB409" s="5"/>
      <c r="XC409" s="5"/>
      <c r="XD409" s="5"/>
      <c r="XE409" s="5"/>
      <c r="XF409" s="5"/>
      <c r="XG409" s="5"/>
      <c r="XH409" s="5"/>
      <c r="XI409" s="5"/>
      <c r="XJ409" s="5"/>
      <c r="XK409" s="5"/>
      <c r="XL409" s="5"/>
      <c r="XM409" s="5"/>
      <c r="XN409" s="5"/>
      <c r="XO409" s="5"/>
      <c r="XP409" s="5"/>
      <c r="XQ409" s="5"/>
      <c r="XR409" s="5"/>
      <c r="XS409" s="5"/>
      <c r="XT409" s="5"/>
      <c r="XU409" s="5"/>
      <c r="XV409" s="5"/>
      <c r="XW409" s="5"/>
    </row>
    <row r="410" spans="39:647" x14ac:dyDescent="0.2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row>
    <row r="411" spans="39:647" x14ac:dyDescent="0.2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row>
    <row r="412" spans="39:647" x14ac:dyDescent="0.2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row>
    <row r="413" spans="39:647" x14ac:dyDescent="0.2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row>
    <row r="414" spans="39:647" x14ac:dyDescent="0.2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row>
    <row r="415" spans="39:647" x14ac:dyDescent="0.2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row>
    <row r="416" spans="39:647" x14ac:dyDescent="0.2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row>
    <row r="417" spans="39:647" x14ac:dyDescent="0.2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row>
    <row r="418" spans="39:647" x14ac:dyDescent="0.2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c r="PI418" s="5"/>
      <c r="PJ418" s="5"/>
      <c r="PK418" s="5"/>
      <c r="PL418" s="5"/>
      <c r="PM418" s="5"/>
      <c r="PN418" s="5"/>
      <c r="PO418" s="5"/>
      <c r="PP418" s="5"/>
      <c r="PQ418" s="5"/>
      <c r="PR418" s="5"/>
      <c r="PS418" s="5"/>
      <c r="PT418" s="5"/>
      <c r="PU418" s="5"/>
      <c r="PV418" s="5"/>
      <c r="PW418" s="5"/>
      <c r="PX418" s="5"/>
      <c r="PY418" s="5"/>
      <c r="PZ418" s="5"/>
      <c r="QA418" s="5"/>
      <c r="QB418" s="5"/>
      <c r="QC418" s="5"/>
      <c r="QD418" s="5"/>
      <c r="QE418" s="5"/>
      <c r="QF418" s="5"/>
      <c r="QG418" s="5"/>
      <c r="QH418" s="5"/>
      <c r="QI418" s="5"/>
      <c r="QJ418" s="5"/>
      <c r="QK418" s="5"/>
      <c r="QL418" s="5"/>
      <c r="QM418" s="5"/>
      <c r="QN418" s="5"/>
      <c r="QO418" s="5"/>
      <c r="QP418" s="5"/>
      <c r="QQ418" s="5"/>
      <c r="QR418" s="5"/>
      <c r="QS418" s="5"/>
      <c r="QT418" s="5"/>
      <c r="QU418" s="5"/>
      <c r="QV418" s="5"/>
      <c r="QW418" s="5"/>
      <c r="QX418" s="5"/>
      <c r="QY418" s="5"/>
      <c r="QZ418" s="5"/>
      <c r="RA418" s="5"/>
      <c r="RB418" s="5"/>
      <c r="RC418" s="5"/>
      <c r="RD418" s="5"/>
      <c r="RE418" s="5"/>
      <c r="RF418" s="5"/>
      <c r="RG418" s="5"/>
      <c r="RH418" s="5"/>
      <c r="RI418" s="5"/>
      <c r="RJ418" s="5"/>
      <c r="RK418" s="5"/>
      <c r="RL418" s="5"/>
      <c r="RM418" s="5"/>
      <c r="RN418" s="5"/>
      <c r="RO418" s="5"/>
      <c r="RP418" s="5"/>
      <c r="RQ418" s="5"/>
      <c r="RR418" s="5"/>
      <c r="RS418" s="5"/>
      <c r="RT418" s="5"/>
      <c r="RU418" s="5"/>
      <c r="RV418" s="5"/>
      <c r="RW418" s="5"/>
      <c r="RX418" s="5"/>
      <c r="RY418" s="5"/>
      <c r="RZ418" s="5"/>
      <c r="SA418" s="5"/>
      <c r="SB418" s="5"/>
      <c r="SC418" s="5"/>
      <c r="SD418" s="5"/>
      <c r="SE418" s="5"/>
      <c r="SF418" s="5"/>
      <c r="SG418" s="5"/>
      <c r="SH418" s="5"/>
      <c r="SI418" s="5"/>
      <c r="SJ418" s="5"/>
      <c r="SK418" s="5"/>
      <c r="SL418" s="5"/>
      <c r="SM418" s="5"/>
      <c r="SN418" s="5"/>
      <c r="SO418" s="5"/>
      <c r="SP418" s="5"/>
      <c r="SQ418" s="5"/>
      <c r="SR418" s="5"/>
      <c r="SS418" s="5"/>
      <c r="ST418" s="5"/>
      <c r="SU418" s="5"/>
      <c r="SV418" s="5"/>
      <c r="SW418" s="5"/>
      <c r="SX418" s="5"/>
      <c r="SY418" s="5"/>
      <c r="SZ418" s="5"/>
      <c r="TA418" s="5"/>
      <c r="TB418" s="5"/>
      <c r="TC418" s="5"/>
      <c r="TD418" s="5"/>
      <c r="TE418" s="5"/>
      <c r="TF418" s="5"/>
      <c r="TG418" s="5"/>
      <c r="TH418" s="5"/>
      <c r="TI418" s="5"/>
      <c r="TJ418" s="5"/>
      <c r="TK418" s="5"/>
      <c r="TL418" s="5"/>
      <c r="TM418" s="5"/>
      <c r="TN418" s="5"/>
      <c r="TO418" s="5"/>
      <c r="TP418" s="5"/>
      <c r="TQ418" s="5"/>
      <c r="TR418" s="5"/>
      <c r="TS418" s="5"/>
      <c r="TT418" s="5"/>
      <c r="TU418" s="5"/>
      <c r="TV418" s="5"/>
      <c r="TW418" s="5"/>
      <c r="TX418" s="5"/>
      <c r="TY418" s="5"/>
      <c r="TZ418" s="5"/>
      <c r="UA418" s="5"/>
      <c r="UB418" s="5"/>
      <c r="UC418" s="5"/>
      <c r="UD418" s="5"/>
      <c r="UE418" s="5"/>
      <c r="UF418" s="5"/>
      <c r="UG418" s="5"/>
      <c r="UH418" s="5"/>
      <c r="UI418" s="5"/>
      <c r="UJ418" s="5"/>
      <c r="UK418" s="5"/>
      <c r="UL418" s="5"/>
      <c r="UM418" s="5"/>
      <c r="UN418" s="5"/>
      <c r="UO418" s="5"/>
      <c r="UP418" s="5"/>
      <c r="UQ418" s="5"/>
      <c r="UR418" s="5"/>
      <c r="US418" s="5"/>
      <c r="UT418" s="5"/>
      <c r="UU418" s="5"/>
      <c r="UV418" s="5"/>
      <c r="UW418" s="5"/>
      <c r="UX418" s="5"/>
      <c r="UY418" s="5"/>
      <c r="UZ418" s="5"/>
      <c r="VA418" s="5"/>
      <c r="VB418" s="5"/>
      <c r="VC418" s="5"/>
      <c r="VD418" s="5"/>
      <c r="VE418" s="5"/>
      <c r="VF418" s="5"/>
      <c r="VG418" s="5"/>
      <c r="VH418" s="5"/>
      <c r="VI418" s="5"/>
      <c r="VJ418" s="5"/>
      <c r="VK418" s="5"/>
      <c r="VL418" s="5"/>
      <c r="VM418" s="5"/>
      <c r="VN418" s="5"/>
      <c r="VO418" s="5"/>
      <c r="VP418" s="5"/>
      <c r="VQ418" s="5"/>
      <c r="VR418" s="5"/>
      <c r="VS418" s="5"/>
      <c r="VT418" s="5"/>
      <c r="VU418" s="5"/>
      <c r="VV418" s="5"/>
      <c r="VW418" s="5"/>
      <c r="VX418" s="5"/>
      <c r="VY418" s="5"/>
      <c r="VZ418" s="5"/>
      <c r="WA418" s="5"/>
      <c r="WB418" s="5"/>
      <c r="WC418" s="5"/>
      <c r="WD418" s="5"/>
      <c r="WE418" s="5"/>
      <c r="WF418" s="5"/>
      <c r="WG418" s="5"/>
      <c r="WH418" s="5"/>
      <c r="WI418" s="5"/>
      <c r="WJ418" s="5"/>
      <c r="WK418" s="5"/>
      <c r="WL418" s="5"/>
      <c r="WM418" s="5"/>
      <c r="WN418" s="5"/>
      <c r="WO418" s="5"/>
      <c r="WP418" s="5"/>
      <c r="WQ418" s="5"/>
      <c r="WR418" s="5"/>
      <c r="WS418" s="5"/>
      <c r="WT418" s="5"/>
      <c r="WU418" s="5"/>
      <c r="WV418" s="5"/>
      <c r="WW418" s="5"/>
      <c r="WX418" s="5"/>
      <c r="WY418" s="5"/>
      <c r="WZ418" s="5"/>
      <c r="XA418" s="5"/>
      <c r="XB418" s="5"/>
      <c r="XC418" s="5"/>
      <c r="XD418" s="5"/>
      <c r="XE418" s="5"/>
      <c r="XF418" s="5"/>
      <c r="XG418" s="5"/>
      <c r="XH418" s="5"/>
      <c r="XI418" s="5"/>
      <c r="XJ418" s="5"/>
      <c r="XK418" s="5"/>
      <c r="XL418" s="5"/>
      <c r="XM418" s="5"/>
      <c r="XN418" s="5"/>
      <c r="XO418" s="5"/>
      <c r="XP418" s="5"/>
      <c r="XQ418" s="5"/>
      <c r="XR418" s="5"/>
      <c r="XS418" s="5"/>
      <c r="XT418" s="5"/>
      <c r="XU418" s="5"/>
      <c r="XV418" s="5"/>
      <c r="XW418" s="5"/>
    </row>
    <row r="419" spans="39:647" x14ac:dyDescent="0.2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c r="PI419" s="5"/>
      <c r="PJ419" s="5"/>
      <c r="PK419" s="5"/>
      <c r="PL419" s="5"/>
      <c r="PM419" s="5"/>
      <c r="PN419" s="5"/>
      <c r="PO419" s="5"/>
      <c r="PP419" s="5"/>
      <c r="PQ419" s="5"/>
      <c r="PR419" s="5"/>
      <c r="PS419" s="5"/>
      <c r="PT419" s="5"/>
      <c r="PU419" s="5"/>
      <c r="PV419" s="5"/>
      <c r="PW419" s="5"/>
      <c r="PX419" s="5"/>
      <c r="PY419" s="5"/>
      <c r="PZ419" s="5"/>
      <c r="QA419" s="5"/>
      <c r="QB419" s="5"/>
      <c r="QC419" s="5"/>
      <c r="QD419" s="5"/>
      <c r="QE419" s="5"/>
      <c r="QF419" s="5"/>
      <c r="QG419" s="5"/>
      <c r="QH419" s="5"/>
      <c r="QI419" s="5"/>
      <c r="QJ419" s="5"/>
      <c r="QK419" s="5"/>
      <c r="QL419" s="5"/>
      <c r="QM419" s="5"/>
      <c r="QN419" s="5"/>
      <c r="QO419" s="5"/>
      <c r="QP419" s="5"/>
      <c r="QQ419" s="5"/>
      <c r="QR419" s="5"/>
      <c r="QS419" s="5"/>
      <c r="QT419" s="5"/>
      <c r="QU419" s="5"/>
      <c r="QV419" s="5"/>
      <c r="QW419" s="5"/>
      <c r="QX419" s="5"/>
      <c r="QY419" s="5"/>
      <c r="QZ419" s="5"/>
      <c r="RA419" s="5"/>
      <c r="RB419" s="5"/>
      <c r="RC419" s="5"/>
      <c r="RD419" s="5"/>
      <c r="RE419" s="5"/>
      <c r="RF419" s="5"/>
      <c r="RG419" s="5"/>
      <c r="RH419" s="5"/>
      <c r="RI419" s="5"/>
      <c r="RJ419" s="5"/>
      <c r="RK419" s="5"/>
      <c r="RL419" s="5"/>
      <c r="RM419" s="5"/>
      <c r="RN419" s="5"/>
      <c r="RO419" s="5"/>
      <c r="RP419" s="5"/>
      <c r="RQ419" s="5"/>
      <c r="RR419" s="5"/>
      <c r="RS419" s="5"/>
      <c r="RT419" s="5"/>
      <c r="RU419" s="5"/>
      <c r="RV419" s="5"/>
      <c r="RW419" s="5"/>
      <c r="RX419" s="5"/>
      <c r="RY419" s="5"/>
      <c r="RZ419" s="5"/>
      <c r="SA419" s="5"/>
      <c r="SB419" s="5"/>
      <c r="SC419" s="5"/>
      <c r="SD419" s="5"/>
      <c r="SE419" s="5"/>
      <c r="SF419" s="5"/>
      <c r="SG419" s="5"/>
      <c r="SH419" s="5"/>
      <c r="SI419" s="5"/>
      <c r="SJ419" s="5"/>
      <c r="SK419" s="5"/>
      <c r="SL419" s="5"/>
      <c r="SM419" s="5"/>
      <c r="SN419" s="5"/>
      <c r="SO419" s="5"/>
      <c r="SP419" s="5"/>
      <c r="SQ419" s="5"/>
      <c r="SR419" s="5"/>
      <c r="SS419" s="5"/>
      <c r="ST419" s="5"/>
      <c r="SU419" s="5"/>
      <c r="SV419" s="5"/>
      <c r="SW419" s="5"/>
      <c r="SX419" s="5"/>
      <c r="SY419" s="5"/>
      <c r="SZ419" s="5"/>
      <c r="TA419" s="5"/>
      <c r="TB419" s="5"/>
      <c r="TC419" s="5"/>
      <c r="TD419" s="5"/>
      <c r="TE419" s="5"/>
      <c r="TF419" s="5"/>
      <c r="TG419" s="5"/>
      <c r="TH419" s="5"/>
      <c r="TI419" s="5"/>
      <c r="TJ419" s="5"/>
      <c r="TK419" s="5"/>
      <c r="TL419" s="5"/>
      <c r="TM419" s="5"/>
      <c r="TN419" s="5"/>
      <c r="TO419" s="5"/>
      <c r="TP419" s="5"/>
      <c r="TQ419" s="5"/>
      <c r="TR419" s="5"/>
      <c r="TS419" s="5"/>
      <c r="TT419" s="5"/>
      <c r="TU419" s="5"/>
      <c r="TV419" s="5"/>
      <c r="TW419" s="5"/>
      <c r="TX419" s="5"/>
      <c r="TY419" s="5"/>
      <c r="TZ419" s="5"/>
      <c r="UA419" s="5"/>
      <c r="UB419" s="5"/>
      <c r="UC419" s="5"/>
      <c r="UD419" s="5"/>
      <c r="UE419" s="5"/>
      <c r="UF419" s="5"/>
      <c r="UG419" s="5"/>
      <c r="UH419" s="5"/>
      <c r="UI419" s="5"/>
      <c r="UJ419" s="5"/>
      <c r="UK419" s="5"/>
      <c r="UL419" s="5"/>
      <c r="UM419" s="5"/>
      <c r="UN419" s="5"/>
      <c r="UO419" s="5"/>
      <c r="UP419" s="5"/>
      <c r="UQ419" s="5"/>
      <c r="UR419" s="5"/>
      <c r="US419" s="5"/>
      <c r="UT419" s="5"/>
      <c r="UU419" s="5"/>
      <c r="UV419" s="5"/>
      <c r="UW419" s="5"/>
      <c r="UX419" s="5"/>
      <c r="UY419" s="5"/>
      <c r="UZ419" s="5"/>
      <c r="VA419" s="5"/>
      <c r="VB419" s="5"/>
      <c r="VC419" s="5"/>
      <c r="VD419" s="5"/>
      <c r="VE419" s="5"/>
      <c r="VF419" s="5"/>
      <c r="VG419" s="5"/>
      <c r="VH419" s="5"/>
      <c r="VI419" s="5"/>
      <c r="VJ419" s="5"/>
      <c r="VK419" s="5"/>
      <c r="VL419" s="5"/>
      <c r="VM419" s="5"/>
      <c r="VN419" s="5"/>
      <c r="VO419" s="5"/>
      <c r="VP419" s="5"/>
      <c r="VQ419" s="5"/>
      <c r="VR419" s="5"/>
      <c r="VS419" s="5"/>
      <c r="VT419" s="5"/>
      <c r="VU419" s="5"/>
      <c r="VV419" s="5"/>
      <c r="VW419" s="5"/>
      <c r="VX419" s="5"/>
      <c r="VY419" s="5"/>
      <c r="VZ419" s="5"/>
      <c r="WA419" s="5"/>
      <c r="WB419" s="5"/>
      <c r="WC419" s="5"/>
      <c r="WD419" s="5"/>
      <c r="WE419" s="5"/>
      <c r="WF419" s="5"/>
      <c r="WG419" s="5"/>
      <c r="WH419" s="5"/>
      <c r="WI419" s="5"/>
      <c r="WJ419" s="5"/>
      <c r="WK419" s="5"/>
      <c r="WL419" s="5"/>
      <c r="WM419" s="5"/>
      <c r="WN419" s="5"/>
      <c r="WO419" s="5"/>
      <c r="WP419" s="5"/>
      <c r="WQ419" s="5"/>
      <c r="WR419" s="5"/>
      <c r="WS419" s="5"/>
      <c r="WT419" s="5"/>
      <c r="WU419" s="5"/>
      <c r="WV419" s="5"/>
      <c r="WW419" s="5"/>
      <c r="WX419" s="5"/>
      <c r="WY419" s="5"/>
      <c r="WZ419" s="5"/>
      <c r="XA419" s="5"/>
      <c r="XB419" s="5"/>
      <c r="XC419" s="5"/>
      <c r="XD419" s="5"/>
      <c r="XE419" s="5"/>
      <c r="XF419" s="5"/>
      <c r="XG419" s="5"/>
      <c r="XH419" s="5"/>
      <c r="XI419" s="5"/>
      <c r="XJ419" s="5"/>
      <c r="XK419" s="5"/>
      <c r="XL419" s="5"/>
      <c r="XM419" s="5"/>
      <c r="XN419" s="5"/>
      <c r="XO419" s="5"/>
      <c r="XP419" s="5"/>
      <c r="XQ419" s="5"/>
      <c r="XR419" s="5"/>
      <c r="XS419" s="5"/>
      <c r="XT419" s="5"/>
      <c r="XU419" s="5"/>
      <c r="XV419" s="5"/>
      <c r="XW419" s="5"/>
    </row>
    <row r="420" spans="39:647" x14ac:dyDescent="0.2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c r="PI420" s="5"/>
      <c r="PJ420" s="5"/>
      <c r="PK420" s="5"/>
      <c r="PL420" s="5"/>
      <c r="PM420" s="5"/>
      <c r="PN420" s="5"/>
      <c r="PO420" s="5"/>
      <c r="PP420" s="5"/>
      <c r="PQ420" s="5"/>
      <c r="PR420" s="5"/>
      <c r="PS420" s="5"/>
      <c r="PT420" s="5"/>
      <c r="PU420" s="5"/>
      <c r="PV420" s="5"/>
      <c r="PW420" s="5"/>
      <c r="PX420" s="5"/>
      <c r="PY420" s="5"/>
      <c r="PZ420" s="5"/>
      <c r="QA420" s="5"/>
      <c r="QB420" s="5"/>
      <c r="QC420" s="5"/>
      <c r="QD420" s="5"/>
      <c r="QE420" s="5"/>
      <c r="QF420" s="5"/>
      <c r="QG420" s="5"/>
      <c r="QH420" s="5"/>
      <c r="QI420" s="5"/>
      <c r="QJ420" s="5"/>
      <c r="QK420" s="5"/>
      <c r="QL420" s="5"/>
      <c r="QM420" s="5"/>
      <c r="QN420" s="5"/>
      <c r="QO420" s="5"/>
      <c r="QP420" s="5"/>
      <c r="QQ420" s="5"/>
      <c r="QR420" s="5"/>
      <c r="QS420" s="5"/>
      <c r="QT420" s="5"/>
      <c r="QU420" s="5"/>
      <c r="QV420" s="5"/>
      <c r="QW420" s="5"/>
      <c r="QX420" s="5"/>
      <c r="QY420" s="5"/>
      <c r="QZ420" s="5"/>
      <c r="RA420" s="5"/>
      <c r="RB420" s="5"/>
      <c r="RC420" s="5"/>
      <c r="RD420" s="5"/>
      <c r="RE420" s="5"/>
      <c r="RF420" s="5"/>
      <c r="RG420" s="5"/>
      <c r="RH420" s="5"/>
      <c r="RI420" s="5"/>
      <c r="RJ420" s="5"/>
      <c r="RK420" s="5"/>
      <c r="RL420" s="5"/>
      <c r="RM420" s="5"/>
      <c r="RN420" s="5"/>
      <c r="RO420" s="5"/>
      <c r="RP420" s="5"/>
      <c r="RQ420" s="5"/>
      <c r="RR420" s="5"/>
      <c r="RS420" s="5"/>
      <c r="RT420" s="5"/>
      <c r="RU420" s="5"/>
      <c r="RV420" s="5"/>
      <c r="RW420" s="5"/>
      <c r="RX420" s="5"/>
      <c r="RY420" s="5"/>
      <c r="RZ420" s="5"/>
      <c r="SA420" s="5"/>
      <c r="SB420" s="5"/>
      <c r="SC420" s="5"/>
      <c r="SD420" s="5"/>
      <c r="SE420" s="5"/>
      <c r="SF420" s="5"/>
      <c r="SG420" s="5"/>
      <c r="SH420" s="5"/>
      <c r="SI420" s="5"/>
      <c r="SJ420" s="5"/>
      <c r="SK420" s="5"/>
      <c r="SL420" s="5"/>
      <c r="SM420" s="5"/>
      <c r="SN420" s="5"/>
      <c r="SO420" s="5"/>
      <c r="SP420" s="5"/>
      <c r="SQ420" s="5"/>
      <c r="SR420" s="5"/>
      <c r="SS420" s="5"/>
      <c r="ST420" s="5"/>
      <c r="SU420" s="5"/>
      <c r="SV420" s="5"/>
      <c r="SW420" s="5"/>
      <c r="SX420" s="5"/>
      <c r="SY420" s="5"/>
      <c r="SZ420" s="5"/>
      <c r="TA420" s="5"/>
      <c r="TB420" s="5"/>
      <c r="TC420" s="5"/>
      <c r="TD420" s="5"/>
      <c r="TE420" s="5"/>
      <c r="TF420" s="5"/>
      <c r="TG420" s="5"/>
      <c r="TH420" s="5"/>
      <c r="TI420" s="5"/>
      <c r="TJ420" s="5"/>
      <c r="TK420" s="5"/>
      <c r="TL420" s="5"/>
      <c r="TM420" s="5"/>
      <c r="TN420" s="5"/>
      <c r="TO420" s="5"/>
      <c r="TP420" s="5"/>
      <c r="TQ420" s="5"/>
      <c r="TR420" s="5"/>
      <c r="TS420" s="5"/>
      <c r="TT420" s="5"/>
      <c r="TU420" s="5"/>
      <c r="TV420" s="5"/>
      <c r="TW420" s="5"/>
      <c r="TX420" s="5"/>
      <c r="TY420" s="5"/>
      <c r="TZ420" s="5"/>
      <c r="UA420" s="5"/>
      <c r="UB420" s="5"/>
      <c r="UC420" s="5"/>
      <c r="UD420" s="5"/>
      <c r="UE420" s="5"/>
      <c r="UF420" s="5"/>
      <c r="UG420" s="5"/>
      <c r="UH420" s="5"/>
      <c r="UI420" s="5"/>
      <c r="UJ420" s="5"/>
      <c r="UK420" s="5"/>
      <c r="UL420" s="5"/>
      <c r="UM420" s="5"/>
      <c r="UN420" s="5"/>
      <c r="UO420" s="5"/>
      <c r="UP420" s="5"/>
      <c r="UQ420" s="5"/>
      <c r="UR420" s="5"/>
      <c r="US420" s="5"/>
      <c r="UT420" s="5"/>
      <c r="UU420" s="5"/>
      <c r="UV420" s="5"/>
      <c r="UW420" s="5"/>
      <c r="UX420" s="5"/>
      <c r="UY420" s="5"/>
      <c r="UZ420" s="5"/>
      <c r="VA420" s="5"/>
      <c r="VB420" s="5"/>
      <c r="VC420" s="5"/>
      <c r="VD420" s="5"/>
      <c r="VE420" s="5"/>
      <c r="VF420" s="5"/>
      <c r="VG420" s="5"/>
      <c r="VH420" s="5"/>
      <c r="VI420" s="5"/>
      <c r="VJ420" s="5"/>
      <c r="VK420" s="5"/>
      <c r="VL420" s="5"/>
      <c r="VM420" s="5"/>
      <c r="VN420" s="5"/>
      <c r="VO420" s="5"/>
      <c r="VP420" s="5"/>
      <c r="VQ420" s="5"/>
      <c r="VR420" s="5"/>
      <c r="VS420" s="5"/>
      <c r="VT420" s="5"/>
      <c r="VU420" s="5"/>
      <c r="VV420" s="5"/>
      <c r="VW420" s="5"/>
      <c r="VX420" s="5"/>
      <c r="VY420" s="5"/>
      <c r="VZ420" s="5"/>
      <c r="WA420" s="5"/>
      <c r="WB420" s="5"/>
      <c r="WC420" s="5"/>
      <c r="WD420" s="5"/>
      <c r="WE420" s="5"/>
      <c r="WF420" s="5"/>
      <c r="WG420" s="5"/>
      <c r="WH420" s="5"/>
      <c r="WI420" s="5"/>
      <c r="WJ420" s="5"/>
      <c r="WK420" s="5"/>
      <c r="WL420" s="5"/>
      <c r="WM420" s="5"/>
      <c r="WN420" s="5"/>
      <c r="WO420" s="5"/>
      <c r="WP420" s="5"/>
      <c r="WQ420" s="5"/>
      <c r="WR420" s="5"/>
      <c r="WS420" s="5"/>
      <c r="WT420" s="5"/>
      <c r="WU420" s="5"/>
      <c r="WV420" s="5"/>
      <c r="WW420" s="5"/>
      <c r="WX420" s="5"/>
      <c r="WY420" s="5"/>
      <c r="WZ420" s="5"/>
      <c r="XA420" s="5"/>
      <c r="XB420" s="5"/>
      <c r="XC420" s="5"/>
      <c r="XD420" s="5"/>
      <c r="XE420" s="5"/>
      <c r="XF420" s="5"/>
      <c r="XG420" s="5"/>
      <c r="XH420" s="5"/>
      <c r="XI420" s="5"/>
      <c r="XJ420" s="5"/>
      <c r="XK420" s="5"/>
      <c r="XL420" s="5"/>
      <c r="XM420" s="5"/>
      <c r="XN420" s="5"/>
      <c r="XO420" s="5"/>
      <c r="XP420" s="5"/>
      <c r="XQ420" s="5"/>
      <c r="XR420" s="5"/>
      <c r="XS420" s="5"/>
      <c r="XT420" s="5"/>
      <c r="XU420" s="5"/>
      <c r="XV420" s="5"/>
      <c r="XW420" s="5"/>
    </row>
    <row r="421" spans="39:647" x14ac:dyDescent="0.2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c r="PI421" s="5"/>
      <c r="PJ421" s="5"/>
      <c r="PK421" s="5"/>
      <c r="PL421" s="5"/>
      <c r="PM421" s="5"/>
      <c r="PN421" s="5"/>
      <c r="PO421" s="5"/>
      <c r="PP421" s="5"/>
      <c r="PQ421" s="5"/>
      <c r="PR421" s="5"/>
      <c r="PS421" s="5"/>
      <c r="PT421" s="5"/>
      <c r="PU421" s="5"/>
      <c r="PV421" s="5"/>
      <c r="PW421" s="5"/>
      <c r="PX421" s="5"/>
      <c r="PY421" s="5"/>
      <c r="PZ421" s="5"/>
      <c r="QA421" s="5"/>
      <c r="QB421" s="5"/>
      <c r="QC421" s="5"/>
      <c r="QD421" s="5"/>
      <c r="QE421" s="5"/>
      <c r="QF421" s="5"/>
      <c r="QG421" s="5"/>
      <c r="QH421" s="5"/>
      <c r="QI421" s="5"/>
      <c r="QJ421" s="5"/>
      <c r="QK421" s="5"/>
      <c r="QL421" s="5"/>
      <c r="QM421" s="5"/>
      <c r="QN421" s="5"/>
      <c r="QO421" s="5"/>
      <c r="QP421" s="5"/>
      <c r="QQ421" s="5"/>
      <c r="QR421" s="5"/>
      <c r="QS421" s="5"/>
      <c r="QT421" s="5"/>
      <c r="QU421" s="5"/>
      <c r="QV421" s="5"/>
      <c r="QW421" s="5"/>
      <c r="QX421" s="5"/>
      <c r="QY421" s="5"/>
      <c r="QZ421" s="5"/>
      <c r="RA421" s="5"/>
      <c r="RB421" s="5"/>
      <c r="RC421" s="5"/>
      <c r="RD421" s="5"/>
      <c r="RE421" s="5"/>
      <c r="RF421" s="5"/>
      <c r="RG421" s="5"/>
      <c r="RH421" s="5"/>
      <c r="RI421" s="5"/>
      <c r="RJ421" s="5"/>
      <c r="RK421" s="5"/>
      <c r="RL421" s="5"/>
      <c r="RM421" s="5"/>
      <c r="RN421" s="5"/>
      <c r="RO421" s="5"/>
      <c r="RP421" s="5"/>
      <c r="RQ421" s="5"/>
      <c r="RR421" s="5"/>
      <c r="RS421" s="5"/>
      <c r="RT421" s="5"/>
      <c r="RU421" s="5"/>
      <c r="RV421" s="5"/>
      <c r="RW421" s="5"/>
      <c r="RX421" s="5"/>
      <c r="RY421" s="5"/>
      <c r="RZ421" s="5"/>
      <c r="SA421" s="5"/>
      <c r="SB421" s="5"/>
      <c r="SC421" s="5"/>
      <c r="SD421" s="5"/>
      <c r="SE421" s="5"/>
      <c r="SF421" s="5"/>
      <c r="SG421" s="5"/>
      <c r="SH421" s="5"/>
      <c r="SI421" s="5"/>
      <c r="SJ421" s="5"/>
      <c r="SK421" s="5"/>
      <c r="SL421" s="5"/>
      <c r="SM421" s="5"/>
      <c r="SN421" s="5"/>
      <c r="SO421" s="5"/>
      <c r="SP421" s="5"/>
      <c r="SQ421" s="5"/>
      <c r="SR421" s="5"/>
      <c r="SS421" s="5"/>
      <c r="ST421" s="5"/>
      <c r="SU421" s="5"/>
      <c r="SV421" s="5"/>
      <c r="SW421" s="5"/>
      <c r="SX421" s="5"/>
      <c r="SY421" s="5"/>
      <c r="SZ421" s="5"/>
      <c r="TA421" s="5"/>
      <c r="TB421" s="5"/>
      <c r="TC421" s="5"/>
      <c r="TD421" s="5"/>
      <c r="TE421" s="5"/>
      <c r="TF421" s="5"/>
      <c r="TG421" s="5"/>
      <c r="TH421" s="5"/>
      <c r="TI421" s="5"/>
      <c r="TJ421" s="5"/>
      <c r="TK421" s="5"/>
      <c r="TL421" s="5"/>
      <c r="TM421" s="5"/>
      <c r="TN421" s="5"/>
      <c r="TO421" s="5"/>
      <c r="TP421" s="5"/>
      <c r="TQ421" s="5"/>
      <c r="TR421" s="5"/>
      <c r="TS421" s="5"/>
      <c r="TT421" s="5"/>
      <c r="TU421" s="5"/>
      <c r="TV421" s="5"/>
      <c r="TW421" s="5"/>
      <c r="TX421" s="5"/>
      <c r="TY421" s="5"/>
      <c r="TZ421" s="5"/>
      <c r="UA421" s="5"/>
      <c r="UB421" s="5"/>
      <c r="UC421" s="5"/>
      <c r="UD421" s="5"/>
      <c r="UE421" s="5"/>
      <c r="UF421" s="5"/>
      <c r="UG421" s="5"/>
      <c r="UH421" s="5"/>
      <c r="UI421" s="5"/>
      <c r="UJ421" s="5"/>
      <c r="UK421" s="5"/>
      <c r="UL421" s="5"/>
      <c r="UM421" s="5"/>
      <c r="UN421" s="5"/>
      <c r="UO421" s="5"/>
      <c r="UP421" s="5"/>
      <c r="UQ421" s="5"/>
      <c r="UR421" s="5"/>
      <c r="US421" s="5"/>
      <c r="UT421" s="5"/>
      <c r="UU421" s="5"/>
      <c r="UV421" s="5"/>
      <c r="UW421" s="5"/>
      <c r="UX421" s="5"/>
      <c r="UY421" s="5"/>
      <c r="UZ421" s="5"/>
      <c r="VA421" s="5"/>
      <c r="VB421" s="5"/>
      <c r="VC421" s="5"/>
      <c r="VD421" s="5"/>
      <c r="VE421" s="5"/>
      <c r="VF421" s="5"/>
      <c r="VG421" s="5"/>
      <c r="VH421" s="5"/>
      <c r="VI421" s="5"/>
      <c r="VJ421" s="5"/>
      <c r="VK421" s="5"/>
      <c r="VL421" s="5"/>
      <c r="VM421" s="5"/>
      <c r="VN421" s="5"/>
      <c r="VO421" s="5"/>
      <c r="VP421" s="5"/>
      <c r="VQ421" s="5"/>
      <c r="VR421" s="5"/>
      <c r="VS421" s="5"/>
      <c r="VT421" s="5"/>
      <c r="VU421" s="5"/>
      <c r="VV421" s="5"/>
      <c r="VW421" s="5"/>
      <c r="VX421" s="5"/>
      <c r="VY421" s="5"/>
      <c r="VZ421" s="5"/>
      <c r="WA421" s="5"/>
      <c r="WB421" s="5"/>
      <c r="WC421" s="5"/>
      <c r="WD421" s="5"/>
      <c r="WE421" s="5"/>
      <c r="WF421" s="5"/>
      <c r="WG421" s="5"/>
      <c r="WH421" s="5"/>
      <c r="WI421" s="5"/>
      <c r="WJ421" s="5"/>
      <c r="WK421" s="5"/>
      <c r="WL421" s="5"/>
      <c r="WM421" s="5"/>
      <c r="WN421" s="5"/>
      <c r="WO421" s="5"/>
      <c r="WP421" s="5"/>
      <c r="WQ421" s="5"/>
      <c r="WR421" s="5"/>
      <c r="WS421" s="5"/>
      <c r="WT421" s="5"/>
      <c r="WU421" s="5"/>
      <c r="WV421" s="5"/>
      <c r="WW421" s="5"/>
      <c r="WX421" s="5"/>
      <c r="WY421" s="5"/>
      <c r="WZ421" s="5"/>
      <c r="XA421" s="5"/>
      <c r="XB421" s="5"/>
      <c r="XC421" s="5"/>
      <c r="XD421" s="5"/>
      <c r="XE421" s="5"/>
      <c r="XF421" s="5"/>
      <c r="XG421" s="5"/>
      <c r="XH421" s="5"/>
      <c r="XI421" s="5"/>
      <c r="XJ421" s="5"/>
      <c r="XK421" s="5"/>
      <c r="XL421" s="5"/>
      <c r="XM421" s="5"/>
      <c r="XN421" s="5"/>
      <c r="XO421" s="5"/>
      <c r="XP421" s="5"/>
      <c r="XQ421" s="5"/>
      <c r="XR421" s="5"/>
      <c r="XS421" s="5"/>
      <c r="XT421" s="5"/>
      <c r="XU421" s="5"/>
      <c r="XV421" s="5"/>
      <c r="XW421" s="5"/>
    </row>
    <row r="422" spans="39:647" x14ac:dyDescent="0.2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c r="PI422" s="5"/>
      <c r="PJ422" s="5"/>
      <c r="PK422" s="5"/>
      <c r="PL422" s="5"/>
      <c r="PM422" s="5"/>
      <c r="PN422" s="5"/>
      <c r="PO422" s="5"/>
      <c r="PP422" s="5"/>
      <c r="PQ422" s="5"/>
      <c r="PR422" s="5"/>
      <c r="PS422" s="5"/>
      <c r="PT422" s="5"/>
      <c r="PU422" s="5"/>
      <c r="PV422" s="5"/>
      <c r="PW422" s="5"/>
      <c r="PX422" s="5"/>
      <c r="PY422" s="5"/>
      <c r="PZ422" s="5"/>
      <c r="QA422" s="5"/>
      <c r="QB422" s="5"/>
      <c r="QC422" s="5"/>
      <c r="QD422" s="5"/>
      <c r="QE422" s="5"/>
      <c r="QF422" s="5"/>
      <c r="QG422" s="5"/>
      <c r="QH422" s="5"/>
      <c r="QI422" s="5"/>
      <c r="QJ422" s="5"/>
      <c r="QK422" s="5"/>
      <c r="QL422" s="5"/>
      <c r="QM422" s="5"/>
      <c r="QN422" s="5"/>
      <c r="QO422" s="5"/>
      <c r="QP422" s="5"/>
      <c r="QQ422" s="5"/>
      <c r="QR422" s="5"/>
      <c r="QS422" s="5"/>
      <c r="QT422" s="5"/>
      <c r="QU422" s="5"/>
      <c r="QV422" s="5"/>
      <c r="QW422" s="5"/>
      <c r="QX422" s="5"/>
      <c r="QY422" s="5"/>
      <c r="QZ422" s="5"/>
      <c r="RA422" s="5"/>
      <c r="RB422" s="5"/>
      <c r="RC422" s="5"/>
      <c r="RD422" s="5"/>
      <c r="RE422" s="5"/>
      <c r="RF422" s="5"/>
      <c r="RG422" s="5"/>
      <c r="RH422" s="5"/>
      <c r="RI422" s="5"/>
      <c r="RJ422" s="5"/>
      <c r="RK422" s="5"/>
      <c r="RL422" s="5"/>
      <c r="RM422" s="5"/>
      <c r="RN422" s="5"/>
      <c r="RO422" s="5"/>
      <c r="RP422" s="5"/>
      <c r="RQ422" s="5"/>
      <c r="RR422" s="5"/>
      <c r="RS422" s="5"/>
      <c r="RT422" s="5"/>
      <c r="RU422" s="5"/>
      <c r="RV422" s="5"/>
      <c r="RW422" s="5"/>
      <c r="RX422" s="5"/>
      <c r="RY422" s="5"/>
      <c r="RZ422" s="5"/>
      <c r="SA422" s="5"/>
      <c r="SB422" s="5"/>
      <c r="SC422" s="5"/>
      <c r="SD422" s="5"/>
      <c r="SE422" s="5"/>
      <c r="SF422" s="5"/>
      <c r="SG422" s="5"/>
      <c r="SH422" s="5"/>
      <c r="SI422" s="5"/>
      <c r="SJ422" s="5"/>
      <c r="SK422" s="5"/>
      <c r="SL422" s="5"/>
      <c r="SM422" s="5"/>
      <c r="SN422" s="5"/>
      <c r="SO422" s="5"/>
      <c r="SP422" s="5"/>
      <c r="SQ422" s="5"/>
      <c r="SR422" s="5"/>
      <c r="SS422" s="5"/>
      <c r="ST422" s="5"/>
      <c r="SU422" s="5"/>
      <c r="SV422" s="5"/>
      <c r="SW422" s="5"/>
      <c r="SX422" s="5"/>
      <c r="SY422" s="5"/>
      <c r="SZ422" s="5"/>
      <c r="TA422" s="5"/>
      <c r="TB422" s="5"/>
      <c r="TC422" s="5"/>
      <c r="TD422" s="5"/>
      <c r="TE422" s="5"/>
      <c r="TF422" s="5"/>
      <c r="TG422" s="5"/>
      <c r="TH422" s="5"/>
      <c r="TI422" s="5"/>
      <c r="TJ422" s="5"/>
      <c r="TK422" s="5"/>
      <c r="TL422" s="5"/>
      <c r="TM422" s="5"/>
      <c r="TN422" s="5"/>
      <c r="TO422" s="5"/>
      <c r="TP422" s="5"/>
      <c r="TQ422" s="5"/>
      <c r="TR422" s="5"/>
      <c r="TS422" s="5"/>
      <c r="TT422" s="5"/>
      <c r="TU422" s="5"/>
      <c r="TV422" s="5"/>
      <c r="TW422" s="5"/>
      <c r="TX422" s="5"/>
      <c r="TY422" s="5"/>
      <c r="TZ422" s="5"/>
      <c r="UA422" s="5"/>
      <c r="UB422" s="5"/>
      <c r="UC422" s="5"/>
      <c r="UD422" s="5"/>
      <c r="UE422" s="5"/>
      <c r="UF422" s="5"/>
      <c r="UG422" s="5"/>
      <c r="UH422" s="5"/>
      <c r="UI422" s="5"/>
      <c r="UJ422" s="5"/>
      <c r="UK422" s="5"/>
      <c r="UL422" s="5"/>
      <c r="UM422" s="5"/>
      <c r="UN422" s="5"/>
      <c r="UO422" s="5"/>
      <c r="UP422" s="5"/>
      <c r="UQ422" s="5"/>
      <c r="UR422" s="5"/>
      <c r="US422" s="5"/>
      <c r="UT422" s="5"/>
      <c r="UU422" s="5"/>
      <c r="UV422" s="5"/>
      <c r="UW422" s="5"/>
      <c r="UX422" s="5"/>
      <c r="UY422" s="5"/>
      <c r="UZ422" s="5"/>
      <c r="VA422" s="5"/>
      <c r="VB422" s="5"/>
      <c r="VC422" s="5"/>
      <c r="VD422" s="5"/>
      <c r="VE422" s="5"/>
      <c r="VF422" s="5"/>
      <c r="VG422" s="5"/>
      <c r="VH422" s="5"/>
      <c r="VI422" s="5"/>
      <c r="VJ422" s="5"/>
      <c r="VK422" s="5"/>
      <c r="VL422" s="5"/>
      <c r="VM422" s="5"/>
      <c r="VN422" s="5"/>
      <c r="VO422" s="5"/>
      <c r="VP422" s="5"/>
      <c r="VQ422" s="5"/>
      <c r="VR422" s="5"/>
      <c r="VS422" s="5"/>
      <c r="VT422" s="5"/>
      <c r="VU422" s="5"/>
      <c r="VV422" s="5"/>
      <c r="VW422" s="5"/>
      <c r="VX422" s="5"/>
      <c r="VY422" s="5"/>
      <c r="VZ422" s="5"/>
      <c r="WA422" s="5"/>
      <c r="WB422" s="5"/>
      <c r="WC422" s="5"/>
      <c r="WD422" s="5"/>
      <c r="WE422" s="5"/>
      <c r="WF422" s="5"/>
      <c r="WG422" s="5"/>
      <c r="WH422" s="5"/>
      <c r="WI422" s="5"/>
      <c r="WJ422" s="5"/>
      <c r="WK422" s="5"/>
      <c r="WL422" s="5"/>
      <c r="WM422" s="5"/>
      <c r="WN422" s="5"/>
      <c r="WO422" s="5"/>
      <c r="WP422" s="5"/>
      <c r="WQ422" s="5"/>
      <c r="WR422" s="5"/>
      <c r="WS422" s="5"/>
      <c r="WT422" s="5"/>
      <c r="WU422" s="5"/>
      <c r="WV422" s="5"/>
      <c r="WW422" s="5"/>
      <c r="WX422" s="5"/>
      <c r="WY422" s="5"/>
      <c r="WZ422" s="5"/>
      <c r="XA422" s="5"/>
      <c r="XB422" s="5"/>
      <c r="XC422" s="5"/>
      <c r="XD422" s="5"/>
      <c r="XE422" s="5"/>
      <c r="XF422" s="5"/>
      <c r="XG422" s="5"/>
      <c r="XH422" s="5"/>
      <c r="XI422" s="5"/>
      <c r="XJ422" s="5"/>
      <c r="XK422" s="5"/>
      <c r="XL422" s="5"/>
      <c r="XM422" s="5"/>
      <c r="XN422" s="5"/>
      <c r="XO422" s="5"/>
      <c r="XP422" s="5"/>
      <c r="XQ422" s="5"/>
      <c r="XR422" s="5"/>
      <c r="XS422" s="5"/>
      <c r="XT422" s="5"/>
      <c r="XU422" s="5"/>
      <c r="XV422" s="5"/>
      <c r="XW422" s="5"/>
    </row>
    <row r="423" spans="39:647" x14ac:dyDescent="0.2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c r="PI423" s="5"/>
      <c r="PJ423" s="5"/>
      <c r="PK423" s="5"/>
      <c r="PL423" s="5"/>
      <c r="PM423" s="5"/>
      <c r="PN423" s="5"/>
      <c r="PO423" s="5"/>
      <c r="PP423" s="5"/>
      <c r="PQ423" s="5"/>
      <c r="PR423" s="5"/>
      <c r="PS423" s="5"/>
      <c r="PT423" s="5"/>
      <c r="PU423" s="5"/>
      <c r="PV423" s="5"/>
      <c r="PW423" s="5"/>
      <c r="PX423" s="5"/>
      <c r="PY423" s="5"/>
      <c r="PZ423" s="5"/>
      <c r="QA423" s="5"/>
      <c r="QB423" s="5"/>
      <c r="QC423" s="5"/>
      <c r="QD423" s="5"/>
      <c r="QE423" s="5"/>
      <c r="QF423" s="5"/>
      <c r="QG423" s="5"/>
      <c r="QH423" s="5"/>
      <c r="QI423" s="5"/>
      <c r="QJ423" s="5"/>
      <c r="QK423" s="5"/>
      <c r="QL423" s="5"/>
      <c r="QM423" s="5"/>
      <c r="QN423" s="5"/>
      <c r="QO423" s="5"/>
      <c r="QP423" s="5"/>
      <c r="QQ423" s="5"/>
      <c r="QR423" s="5"/>
      <c r="QS423" s="5"/>
      <c r="QT423" s="5"/>
      <c r="QU423" s="5"/>
      <c r="QV423" s="5"/>
      <c r="QW423" s="5"/>
      <c r="QX423" s="5"/>
      <c r="QY423" s="5"/>
      <c r="QZ423" s="5"/>
      <c r="RA423" s="5"/>
      <c r="RB423" s="5"/>
      <c r="RC423" s="5"/>
      <c r="RD423" s="5"/>
      <c r="RE423" s="5"/>
      <c r="RF423" s="5"/>
      <c r="RG423" s="5"/>
      <c r="RH423" s="5"/>
      <c r="RI423" s="5"/>
      <c r="RJ423" s="5"/>
      <c r="RK423" s="5"/>
      <c r="RL423" s="5"/>
      <c r="RM423" s="5"/>
      <c r="RN423" s="5"/>
      <c r="RO423" s="5"/>
      <c r="RP423" s="5"/>
      <c r="RQ423" s="5"/>
      <c r="RR423" s="5"/>
      <c r="RS423" s="5"/>
      <c r="RT423" s="5"/>
      <c r="RU423" s="5"/>
      <c r="RV423" s="5"/>
      <c r="RW423" s="5"/>
      <c r="RX423" s="5"/>
      <c r="RY423" s="5"/>
      <c r="RZ423" s="5"/>
      <c r="SA423" s="5"/>
      <c r="SB423" s="5"/>
      <c r="SC423" s="5"/>
      <c r="SD423" s="5"/>
      <c r="SE423" s="5"/>
      <c r="SF423" s="5"/>
      <c r="SG423" s="5"/>
      <c r="SH423" s="5"/>
      <c r="SI423" s="5"/>
      <c r="SJ423" s="5"/>
      <c r="SK423" s="5"/>
      <c r="SL423" s="5"/>
      <c r="SM423" s="5"/>
      <c r="SN423" s="5"/>
      <c r="SO423" s="5"/>
      <c r="SP423" s="5"/>
      <c r="SQ423" s="5"/>
      <c r="SR423" s="5"/>
      <c r="SS423" s="5"/>
      <c r="ST423" s="5"/>
      <c r="SU423" s="5"/>
      <c r="SV423" s="5"/>
      <c r="SW423" s="5"/>
      <c r="SX423" s="5"/>
      <c r="SY423" s="5"/>
      <c r="SZ423" s="5"/>
      <c r="TA423" s="5"/>
      <c r="TB423" s="5"/>
      <c r="TC423" s="5"/>
      <c r="TD423" s="5"/>
      <c r="TE423" s="5"/>
      <c r="TF423" s="5"/>
      <c r="TG423" s="5"/>
      <c r="TH423" s="5"/>
      <c r="TI423" s="5"/>
      <c r="TJ423" s="5"/>
      <c r="TK423" s="5"/>
      <c r="TL423" s="5"/>
      <c r="TM423" s="5"/>
      <c r="TN423" s="5"/>
      <c r="TO423" s="5"/>
      <c r="TP423" s="5"/>
      <c r="TQ423" s="5"/>
      <c r="TR423" s="5"/>
      <c r="TS423" s="5"/>
      <c r="TT423" s="5"/>
      <c r="TU423" s="5"/>
      <c r="TV423" s="5"/>
      <c r="TW423" s="5"/>
      <c r="TX423" s="5"/>
      <c r="TY423" s="5"/>
      <c r="TZ423" s="5"/>
      <c r="UA423" s="5"/>
      <c r="UB423" s="5"/>
      <c r="UC423" s="5"/>
      <c r="UD423" s="5"/>
      <c r="UE423" s="5"/>
      <c r="UF423" s="5"/>
      <c r="UG423" s="5"/>
      <c r="UH423" s="5"/>
      <c r="UI423" s="5"/>
      <c r="UJ423" s="5"/>
      <c r="UK423" s="5"/>
      <c r="UL423" s="5"/>
      <c r="UM423" s="5"/>
      <c r="UN423" s="5"/>
      <c r="UO423" s="5"/>
      <c r="UP423" s="5"/>
      <c r="UQ423" s="5"/>
      <c r="UR423" s="5"/>
      <c r="US423" s="5"/>
      <c r="UT423" s="5"/>
      <c r="UU423" s="5"/>
      <c r="UV423" s="5"/>
      <c r="UW423" s="5"/>
      <c r="UX423" s="5"/>
      <c r="UY423" s="5"/>
      <c r="UZ423" s="5"/>
      <c r="VA423" s="5"/>
      <c r="VB423" s="5"/>
      <c r="VC423" s="5"/>
      <c r="VD423" s="5"/>
      <c r="VE423" s="5"/>
      <c r="VF423" s="5"/>
      <c r="VG423" s="5"/>
      <c r="VH423" s="5"/>
      <c r="VI423" s="5"/>
      <c r="VJ423" s="5"/>
      <c r="VK423" s="5"/>
      <c r="VL423" s="5"/>
      <c r="VM423" s="5"/>
      <c r="VN423" s="5"/>
      <c r="VO423" s="5"/>
      <c r="VP423" s="5"/>
      <c r="VQ423" s="5"/>
      <c r="VR423" s="5"/>
      <c r="VS423" s="5"/>
      <c r="VT423" s="5"/>
      <c r="VU423" s="5"/>
      <c r="VV423" s="5"/>
      <c r="VW423" s="5"/>
      <c r="VX423" s="5"/>
      <c r="VY423" s="5"/>
      <c r="VZ423" s="5"/>
      <c r="WA423" s="5"/>
      <c r="WB423" s="5"/>
      <c r="WC423" s="5"/>
      <c r="WD423" s="5"/>
      <c r="WE423" s="5"/>
      <c r="WF423" s="5"/>
      <c r="WG423" s="5"/>
      <c r="WH423" s="5"/>
      <c r="WI423" s="5"/>
      <c r="WJ423" s="5"/>
      <c r="WK423" s="5"/>
      <c r="WL423" s="5"/>
      <c r="WM423" s="5"/>
      <c r="WN423" s="5"/>
      <c r="WO423" s="5"/>
      <c r="WP423" s="5"/>
      <c r="WQ423" s="5"/>
      <c r="WR423" s="5"/>
      <c r="WS423" s="5"/>
      <c r="WT423" s="5"/>
      <c r="WU423" s="5"/>
      <c r="WV423" s="5"/>
      <c r="WW423" s="5"/>
      <c r="WX423" s="5"/>
      <c r="WY423" s="5"/>
      <c r="WZ423" s="5"/>
      <c r="XA423" s="5"/>
      <c r="XB423" s="5"/>
      <c r="XC423" s="5"/>
      <c r="XD423" s="5"/>
      <c r="XE423" s="5"/>
      <c r="XF423" s="5"/>
      <c r="XG423" s="5"/>
      <c r="XH423" s="5"/>
      <c r="XI423" s="5"/>
      <c r="XJ423" s="5"/>
      <c r="XK423" s="5"/>
      <c r="XL423" s="5"/>
      <c r="XM423" s="5"/>
      <c r="XN423" s="5"/>
      <c r="XO423" s="5"/>
      <c r="XP423" s="5"/>
      <c r="XQ423" s="5"/>
      <c r="XR423" s="5"/>
      <c r="XS423" s="5"/>
      <c r="XT423" s="5"/>
      <c r="XU423" s="5"/>
      <c r="XV423" s="5"/>
      <c r="XW423" s="5"/>
    </row>
    <row r="424" spans="39:647" x14ac:dyDescent="0.2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row>
    <row r="425" spans="39:647" x14ac:dyDescent="0.2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c r="PI425" s="5"/>
      <c r="PJ425" s="5"/>
      <c r="PK425" s="5"/>
      <c r="PL425" s="5"/>
      <c r="PM425" s="5"/>
      <c r="PN425" s="5"/>
      <c r="PO425" s="5"/>
      <c r="PP425" s="5"/>
      <c r="PQ425" s="5"/>
      <c r="PR425" s="5"/>
      <c r="PS425" s="5"/>
      <c r="PT425" s="5"/>
      <c r="PU425" s="5"/>
      <c r="PV425" s="5"/>
      <c r="PW425" s="5"/>
      <c r="PX425" s="5"/>
      <c r="PY425" s="5"/>
      <c r="PZ425" s="5"/>
      <c r="QA425" s="5"/>
      <c r="QB425" s="5"/>
      <c r="QC425" s="5"/>
      <c r="QD425" s="5"/>
      <c r="QE425" s="5"/>
      <c r="QF425" s="5"/>
      <c r="QG425" s="5"/>
      <c r="QH425" s="5"/>
      <c r="QI425" s="5"/>
      <c r="QJ425" s="5"/>
      <c r="QK425" s="5"/>
      <c r="QL425" s="5"/>
      <c r="QM425" s="5"/>
      <c r="QN425" s="5"/>
      <c r="QO425" s="5"/>
      <c r="QP425" s="5"/>
      <c r="QQ425" s="5"/>
      <c r="QR425" s="5"/>
      <c r="QS425" s="5"/>
      <c r="QT425" s="5"/>
      <c r="QU425" s="5"/>
      <c r="QV425" s="5"/>
      <c r="QW425" s="5"/>
      <c r="QX425" s="5"/>
      <c r="QY425" s="5"/>
      <c r="QZ425" s="5"/>
      <c r="RA425" s="5"/>
      <c r="RB425" s="5"/>
      <c r="RC425" s="5"/>
      <c r="RD425" s="5"/>
      <c r="RE425" s="5"/>
      <c r="RF425" s="5"/>
      <c r="RG425" s="5"/>
      <c r="RH425" s="5"/>
      <c r="RI425" s="5"/>
      <c r="RJ425" s="5"/>
      <c r="RK425" s="5"/>
      <c r="RL425" s="5"/>
      <c r="RM425" s="5"/>
      <c r="RN425" s="5"/>
      <c r="RO425" s="5"/>
      <c r="RP425" s="5"/>
      <c r="RQ425" s="5"/>
      <c r="RR425" s="5"/>
      <c r="RS425" s="5"/>
      <c r="RT425" s="5"/>
      <c r="RU425" s="5"/>
      <c r="RV425" s="5"/>
      <c r="RW425" s="5"/>
      <c r="RX425" s="5"/>
      <c r="RY425" s="5"/>
      <c r="RZ425" s="5"/>
      <c r="SA425" s="5"/>
      <c r="SB425" s="5"/>
      <c r="SC425" s="5"/>
      <c r="SD425" s="5"/>
      <c r="SE425" s="5"/>
      <c r="SF425" s="5"/>
      <c r="SG425" s="5"/>
      <c r="SH425" s="5"/>
      <c r="SI425" s="5"/>
      <c r="SJ425" s="5"/>
      <c r="SK425" s="5"/>
      <c r="SL425" s="5"/>
      <c r="SM425" s="5"/>
      <c r="SN425" s="5"/>
      <c r="SO425" s="5"/>
      <c r="SP425" s="5"/>
      <c r="SQ425" s="5"/>
      <c r="SR425" s="5"/>
      <c r="SS425" s="5"/>
      <c r="ST425" s="5"/>
      <c r="SU425" s="5"/>
      <c r="SV425" s="5"/>
      <c r="SW425" s="5"/>
      <c r="SX425" s="5"/>
      <c r="SY425" s="5"/>
      <c r="SZ425" s="5"/>
      <c r="TA425" s="5"/>
      <c r="TB425" s="5"/>
      <c r="TC425" s="5"/>
      <c r="TD425" s="5"/>
      <c r="TE425" s="5"/>
      <c r="TF425" s="5"/>
      <c r="TG425" s="5"/>
      <c r="TH425" s="5"/>
      <c r="TI425" s="5"/>
      <c r="TJ425" s="5"/>
      <c r="TK425" s="5"/>
      <c r="TL425" s="5"/>
      <c r="TM425" s="5"/>
      <c r="TN425" s="5"/>
      <c r="TO425" s="5"/>
      <c r="TP425" s="5"/>
      <c r="TQ425" s="5"/>
      <c r="TR425" s="5"/>
      <c r="TS425" s="5"/>
      <c r="TT425" s="5"/>
      <c r="TU425" s="5"/>
      <c r="TV425" s="5"/>
      <c r="TW425" s="5"/>
      <c r="TX425" s="5"/>
      <c r="TY425" s="5"/>
      <c r="TZ425" s="5"/>
      <c r="UA425" s="5"/>
      <c r="UB425" s="5"/>
      <c r="UC425" s="5"/>
      <c r="UD425" s="5"/>
      <c r="UE425" s="5"/>
      <c r="UF425" s="5"/>
      <c r="UG425" s="5"/>
      <c r="UH425" s="5"/>
      <c r="UI425" s="5"/>
      <c r="UJ425" s="5"/>
      <c r="UK425" s="5"/>
      <c r="UL425" s="5"/>
      <c r="UM425" s="5"/>
      <c r="UN425" s="5"/>
      <c r="UO425" s="5"/>
      <c r="UP425" s="5"/>
      <c r="UQ425" s="5"/>
      <c r="UR425" s="5"/>
      <c r="US425" s="5"/>
      <c r="UT425" s="5"/>
      <c r="UU425" s="5"/>
      <c r="UV425" s="5"/>
      <c r="UW425" s="5"/>
      <c r="UX425" s="5"/>
      <c r="UY425" s="5"/>
      <c r="UZ425" s="5"/>
      <c r="VA425" s="5"/>
      <c r="VB425" s="5"/>
      <c r="VC425" s="5"/>
      <c r="VD425" s="5"/>
      <c r="VE425" s="5"/>
      <c r="VF425" s="5"/>
      <c r="VG425" s="5"/>
      <c r="VH425" s="5"/>
      <c r="VI425" s="5"/>
      <c r="VJ425" s="5"/>
      <c r="VK425" s="5"/>
      <c r="VL425" s="5"/>
      <c r="VM425" s="5"/>
      <c r="VN425" s="5"/>
      <c r="VO425" s="5"/>
      <c r="VP425" s="5"/>
      <c r="VQ425" s="5"/>
      <c r="VR425" s="5"/>
      <c r="VS425" s="5"/>
      <c r="VT425" s="5"/>
      <c r="VU425" s="5"/>
      <c r="VV425" s="5"/>
      <c r="VW425" s="5"/>
      <c r="VX425" s="5"/>
      <c r="VY425" s="5"/>
      <c r="VZ425" s="5"/>
      <c r="WA425" s="5"/>
      <c r="WB425" s="5"/>
      <c r="WC425" s="5"/>
      <c r="WD425" s="5"/>
      <c r="WE425" s="5"/>
      <c r="WF425" s="5"/>
      <c r="WG425" s="5"/>
      <c r="WH425" s="5"/>
      <c r="WI425" s="5"/>
      <c r="WJ425" s="5"/>
      <c r="WK425" s="5"/>
      <c r="WL425" s="5"/>
      <c r="WM425" s="5"/>
      <c r="WN425" s="5"/>
      <c r="WO425" s="5"/>
      <c r="WP425" s="5"/>
      <c r="WQ425" s="5"/>
      <c r="WR425" s="5"/>
      <c r="WS425" s="5"/>
      <c r="WT425" s="5"/>
      <c r="WU425" s="5"/>
      <c r="WV425" s="5"/>
      <c r="WW425" s="5"/>
      <c r="WX425" s="5"/>
      <c r="WY425" s="5"/>
      <c r="WZ425" s="5"/>
      <c r="XA425" s="5"/>
      <c r="XB425" s="5"/>
      <c r="XC425" s="5"/>
      <c r="XD425" s="5"/>
      <c r="XE425" s="5"/>
      <c r="XF425" s="5"/>
      <c r="XG425" s="5"/>
      <c r="XH425" s="5"/>
      <c r="XI425" s="5"/>
      <c r="XJ425" s="5"/>
      <c r="XK425" s="5"/>
      <c r="XL425" s="5"/>
      <c r="XM425" s="5"/>
      <c r="XN425" s="5"/>
      <c r="XO425" s="5"/>
      <c r="XP425" s="5"/>
      <c r="XQ425" s="5"/>
      <c r="XR425" s="5"/>
      <c r="XS425" s="5"/>
      <c r="XT425" s="5"/>
      <c r="XU425" s="5"/>
      <c r="XV425" s="5"/>
      <c r="XW425" s="5"/>
    </row>
    <row r="426" spans="39:647" x14ac:dyDescent="0.2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c r="PI426" s="5"/>
      <c r="PJ426" s="5"/>
      <c r="PK426" s="5"/>
      <c r="PL426" s="5"/>
      <c r="PM426" s="5"/>
      <c r="PN426" s="5"/>
      <c r="PO426" s="5"/>
      <c r="PP426" s="5"/>
      <c r="PQ426" s="5"/>
      <c r="PR426" s="5"/>
      <c r="PS426" s="5"/>
      <c r="PT426" s="5"/>
      <c r="PU426" s="5"/>
      <c r="PV426" s="5"/>
      <c r="PW426" s="5"/>
      <c r="PX426" s="5"/>
      <c r="PY426" s="5"/>
      <c r="PZ426" s="5"/>
      <c r="QA426" s="5"/>
      <c r="QB426" s="5"/>
      <c r="QC426" s="5"/>
      <c r="QD426" s="5"/>
      <c r="QE426" s="5"/>
      <c r="QF426" s="5"/>
      <c r="QG426" s="5"/>
      <c r="QH426" s="5"/>
      <c r="QI426" s="5"/>
      <c r="QJ426" s="5"/>
      <c r="QK426" s="5"/>
      <c r="QL426" s="5"/>
      <c r="QM426" s="5"/>
      <c r="QN426" s="5"/>
      <c r="QO426" s="5"/>
      <c r="QP426" s="5"/>
      <c r="QQ426" s="5"/>
      <c r="QR426" s="5"/>
      <c r="QS426" s="5"/>
      <c r="QT426" s="5"/>
      <c r="QU426" s="5"/>
      <c r="QV426" s="5"/>
      <c r="QW426" s="5"/>
      <c r="QX426" s="5"/>
      <c r="QY426" s="5"/>
      <c r="QZ426" s="5"/>
      <c r="RA426" s="5"/>
      <c r="RB426" s="5"/>
      <c r="RC426" s="5"/>
      <c r="RD426" s="5"/>
      <c r="RE426" s="5"/>
      <c r="RF426" s="5"/>
      <c r="RG426" s="5"/>
      <c r="RH426" s="5"/>
      <c r="RI426" s="5"/>
      <c r="RJ426" s="5"/>
      <c r="RK426" s="5"/>
      <c r="RL426" s="5"/>
      <c r="RM426" s="5"/>
      <c r="RN426" s="5"/>
      <c r="RO426" s="5"/>
      <c r="RP426" s="5"/>
      <c r="RQ426" s="5"/>
      <c r="RR426" s="5"/>
      <c r="RS426" s="5"/>
      <c r="RT426" s="5"/>
      <c r="RU426" s="5"/>
      <c r="RV426" s="5"/>
      <c r="RW426" s="5"/>
      <c r="RX426" s="5"/>
      <c r="RY426" s="5"/>
      <c r="RZ426" s="5"/>
      <c r="SA426" s="5"/>
      <c r="SB426" s="5"/>
      <c r="SC426" s="5"/>
      <c r="SD426" s="5"/>
      <c r="SE426" s="5"/>
      <c r="SF426" s="5"/>
      <c r="SG426" s="5"/>
      <c r="SH426" s="5"/>
      <c r="SI426" s="5"/>
      <c r="SJ426" s="5"/>
      <c r="SK426" s="5"/>
      <c r="SL426" s="5"/>
      <c r="SM426" s="5"/>
      <c r="SN426" s="5"/>
      <c r="SO426" s="5"/>
      <c r="SP426" s="5"/>
      <c r="SQ426" s="5"/>
      <c r="SR426" s="5"/>
      <c r="SS426" s="5"/>
      <c r="ST426" s="5"/>
      <c r="SU426" s="5"/>
      <c r="SV426" s="5"/>
      <c r="SW426" s="5"/>
      <c r="SX426" s="5"/>
      <c r="SY426" s="5"/>
      <c r="SZ426" s="5"/>
      <c r="TA426" s="5"/>
      <c r="TB426" s="5"/>
      <c r="TC426" s="5"/>
      <c r="TD426" s="5"/>
      <c r="TE426" s="5"/>
      <c r="TF426" s="5"/>
      <c r="TG426" s="5"/>
      <c r="TH426" s="5"/>
      <c r="TI426" s="5"/>
      <c r="TJ426" s="5"/>
      <c r="TK426" s="5"/>
      <c r="TL426" s="5"/>
      <c r="TM426" s="5"/>
      <c r="TN426" s="5"/>
      <c r="TO426" s="5"/>
      <c r="TP426" s="5"/>
      <c r="TQ426" s="5"/>
      <c r="TR426" s="5"/>
      <c r="TS426" s="5"/>
      <c r="TT426" s="5"/>
      <c r="TU426" s="5"/>
      <c r="TV426" s="5"/>
      <c r="TW426" s="5"/>
      <c r="TX426" s="5"/>
      <c r="TY426" s="5"/>
      <c r="TZ426" s="5"/>
      <c r="UA426" s="5"/>
      <c r="UB426" s="5"/>
      <c r="UC426" s="5"/>
      <c r="UD426" s="5"/>
      <c r="UE426" s="5"/>
      <c r="UF426" s="5"/>
      <c r="UG426" s="5"/>
      <c r="UH426" s="5"/>
      <c r="UI426" s="5"/>
      <c r="UJ426" s="5"/>
      <c r="UK426" s="5"/>
      <c r="UL426" s="5"/>
      <c r="UM426" s="5"/>
      <c r="UN426" s="5"/>
      <c r="UO426" s="5"/>
      <c r="UP426" s="5"/>
      <c r="UQ426" s="5"/>
      <c r="UR426" s="5"/>
      <c r="US426" s="5"/>
      <c r="UT426" s="5"/>
      <c r="UU426" s="5"/>
      <c r="UV426" s="5"/>
      <c r="UW426" s="5"/>
      <c r="UX426" s="5"/>
      <c r="UY426" s="5"/>
      <c r="UZ426" s="5"/>
      <c r="VA426" s="5"/>
      <c r="VB426" s="5"/>
      <c r="VC426" s="5"/>
      <c r="VD426" s="5"/>
      <c r="VE426" s="5"/>
      <c r="VF426" s="5"/>
      <c r="VG426" s="5"/>
      <c r="VH426" s="5"/>
      <c r="VI426" s="5"/>
      <c r="VJ426" s="5"/>
      <c r="VK426" s="5"/>
      <c r="VL426" s="5"/>
      <c r="VM426" s="5"/>
      <c r="VN426" s="5"/>
      <c r="VO426" s="5"/>
      <c r="VP426" s="5"/>
      <c r="VQ426" s="5"/>
      <c r="VR426" s="5"/>
      <c r="VS426" s="5"/>
      <c r="VT426" s="5"/>
      <c r="VU426" s="5"/>
      <c r="VV426" s="5"/>
      <c r="VW426" s="5"/>
      <c r="VX426" s="5"/>
      <c r="VY426" s="5"/>
      <c r="VZ426" s="5"/>
      <c r="WA426" s="5"/>
      <c r="WB426" s="5"/>
      <c r="WC426" s="5"/>
      <c r="WD426" s="5"/>
      <c r="WE426" s="5"/>
      <c r="WF426" s="5"/>
      <c r="WG426" s="5"/>
      <c r="WH426" s="5"/>
      <c r="WI426" s="5"/>
      <c r="WJ426" s="5"/>
      <c r="WK426" s="5"/>
      <c r="WL426" s="5"/>
      <c r="WM426" s="5"/>
      <c r="WN426" s="5"/>
      <c r="WO426" s="5"/>
      <c r="WP426" s="5"/>
      <c r="WQ426" s="5"/>
      <c r="WR426" s="5"/>
      <c r="WS426" s="5"/>
      <c r="WT426" s="5"/>
      <c r="WU426" s="5"/>
      <c r="WV426" s="5"/>
      <c r="WW426" s="5"/>
      <c r="WX426" s="5"/>
      <c r="WY426" s="5"/>
      <c r="WZ426" s="5"/>
      <c r="XA426" s="5"/>
      <c r="XB426" s="5"/>
      <c r="XC426" s="5"/>
      <c r="XD426" s="5"/>
      <c r="XE426" s="5"/>
      <c r="XF426" s="5"/>
      <c r="XG426" s="5"/>
      <c r="XH426" s="5"/>
      <c r="XI426" s="5"/>
      <c r="XJ426" s="5"/>
      <c r="XK426" s="5"/>
      <c r="XL426" s="5"/>
      <c r="XM426" s="5"/>
      <c r="XN426" s="5"/>
      <c r="XO426" s="5"/>
      <c r="XP426" s="5"/>
      <c r="XQ426" s="5"/>
      <c r="XR426" s="5"/>
      <c r="XS426" s="5"/>
      <c r="XT426" s="5"/>
      <c r="XU426" s="5"/>
      <c r="XV426" s="5"/>
      <c r="XW426" s="5"/>
    </row>
    <row r="427" spans="39:647" x14ac:dyDescent="0.2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c r="PI427" s="5"/>
      <c r="PJ427" s="5"/>
      <c r="PK427" s="5"/>
      <c r="PL427" s="5"/>
      <c r="PM427" s="5"/>
      <c r="PN427" s="5"/>
      <c r="PO427" s="5"/>
      <c r="PP427" s="5"/>
      <c r="PQ427" s="5"/>
      <c r="PR427" s="5"/>
      <c r="PS427" s="5"/>
      <c r="PT427" s="5"/>
      <c r="PU427" s="5"/>
      <c r="PV427" s="5"/>
      <c r="PW427" s="5"/>
      <c r="PX427" s="5"/>
      <c r="PY427" s="5"/>
      <c r="PZ427" s="5"/>
      <c r="QA427" s="5"/>
      <c r="QB427" s="5"/>
      <c r="QC427" s="5"/>
      <c r="QD427" s="5"/>
      <c r="QE427" s="5"/>
      <c r="QF427" s="5"/>
      <c r="QG427" s="5"/>
      <c r="QH427" s="5"/>
      <c r="QI427" s="5"/>
      <c r="QJ427" s="5"/>
      <c r="QK427" s="5"/>
      <c r="QL427" s="5"/>
      <c r="QM427" s="5"/>
      <c r="QN427" s="5"/>
      <c r="QO427" s="5"/>
      <c r="QP427" s="5"/>
      <c r="QQ427" s="5"/>
      <c r="QR427" s="5"/>
      <c r="QS427" s="5"/>
      <c r="QT427" s="5"/>
      <c r="QU427" s="5"/>
      <c r="QV427" s="5"/>
      <c r="QW427" s="5"/>
      <c r="QX427" s="5"/>
      <c r="QY427" s="5"/>
      <c r="QZ427" s="5"/>
      <c r="RA427" s="5"/>
      <c r="RB427" s="5"/>
      <c r="RC427" s="5"/>
      <c r="RD427" s="5"/>
      <c r="RE427" s="5"/>
      <c r="RF427" s="5"/>
      <c r="RG427" s="5"/>
      <c r="RH427" s="5"/>
      <c r="RI427" s="5"/>
      <c r="RJ427" s="5"/>
      <c r="RK427" s="5"/>
      <c r="RL427" s="5"/>
      <c r="RM427" s="5"/>
      <c r="RN427" s="5"/>
      <c r="RO427" s="5"/>
      <c r="RP427" s="5"/>
      <c r="RQ427" s="5"/>
      <c r="RR427" s="5"/>
      <c r="RS427" s="5"/>
      <c r="RT427" s="5"/>
      <c r="RU427" s="5"/>
      <c r="RV427" s="5"/>
      <c r="RW427" s="5"/>
      <c r="RX427" s="5"/>
      <c r="RY427" s="5"/>
      <c r="RZ427" s="5"/>
      <c r="SA427" s="5"/>
      <c r="SB427" s="5"/>
      <c r="SC427" s="5"/>
      <c r="SD427" s="5"/>
      <c r="SE427" s="5"/>
      <c r="SF427" s="5"/>
      <c r="SG427" s="5"/>
      <c r="SH427" s="5"/>
      <c r="SI427" s="5"/>
      <c r="SJ427" s="5"/>
      <c r="SK427" s="5"/>
      <c r="SL427" s="5"/>
      <c r="SM427" s="5"/>
      <c r="SN427" s="5"/>
      <c r="SO427" s="5"/>
      <c r="SP427" s="5"/>
      <c r="SQ427" s="5"/>
      <c r="SR427" s="5"/>
      <c r="SS427" s="5"/>
      <c r="ST427" s="5"/>
      <c r="SU427" s="5"/>
      <c r="SV427" s="5"/>
      <c r="SW427" s="5"/>
      <c r="SX427" s="5"/>
      <c r="SY427" s="5"/>
      <c r="SZ427" s="5"/>
      <c r="TA427" s="5"/>
      <c r="TB427" s="5"/>
      <c r="TC427" s="5"/>
      <c r="TD427" s="5"/>
      <c r="TE427" s="5"/>
      <c r="TF427" s="5"/>
      <c r="TG427" s="5"/>
      <c r="TH427" s="5"/>
      <c r="TI427" s="5"/>
      <c r="TJ427" s="5"/>
      <c r="TK427" s="5"/>
      <c r="TL427" s="5"/>
      <c r="TM427" s="5"/>
      <c r="TN427" s="5"/>
      <c r="TO427" s="5"/>
      <c r="TP427" s="5"/>
      <c r="TQ427" s="5"/>
      <c r="TR427" s="5"/>
      <c r="TS427" s="5"/>
      <c r="TT427" s="5"/>
      <c r="TU427" s="5"/>
      <c r="TV427" s="5"/>
      <c r="TW427" s="5"/>
      <c r="TX427" s="5"/>
      <c r="TY427" s="5"/>
      <c r="TZ427" s="5"/>
      <c r="UA427" s="5"/>
      <c r="UB427" s="5"/>
      <c r="UC427" s="5"/>
      <c r="UD427" s="5"/>
      <c r="UE427" s="5"/>
      <c r="UF427" s="5"/>
      <c r="UG427" s="5"/>
      <c r="UH427" s="5"/>
      <c r="UI427" s="5"/>
      <c r="UJ427" s="5"/>
      <c r="UK427" s="5"/>
      <c r="UL427" s="5"/>
      <c r="UM427" s="5"/>
      <c r="UN427" s="5"/>
      <c r="UO427" s="5"/>
      <c r="UP427" s="5"/>
      <c r="UQ427" s="5"/>
      <c r="UR427" s="5"/>
      <c r="US427" s="5"/>
      <c r="UT427" s="5"/>
      <c r="UU427" s="5"/>
      <c r="UV427" s="5"/>
      <c r="UW427" s="5"/>
      <c r="UX427" s="5"/>
      <c r="UY427" s="5"/>
      <c r="UZ427" s="5"/>
      <c r="VA427" s="5"/>
      <c r="VB427" s="5"/>
      <c r="VC427" s="5"/>
      <c r="VD427" s="5"/>
      <c r="VE427" s="5"/>
      <c r="VF427" s="5"/>
      <c r="VG427" s="5"/>
      <c r="VH427" s="5"/>
      <c r="VI427" s="5"/>
      <c r="VJ427" s="5"/>
      <c r="VK427" s="5"/>
      <c r="VL427" s="5"/>
      <c r="VM427" s="5"/>
      <c r="VN427" s="5"/>
      <c r="VO427" s="5"/>
      <c r="VP427" s="5"/>
      <c r="VQ427" s="5"/>
      <c r="VR427" s="5"/>
      <c r="VS427" s="5"/>
      <c r="VT427" s="5"/>
      <c r="VU427" s="5"/>
      <c r="VV427" s="5"/>
      <c r="VW427" s="5"/>
      <c r="VX427" s="5"/>
      <c r="VY427" s="5"/>
      <c r="VZ427" s="5"/>
      <c r="WA427" s="5"/>
      <c r="WB427" s="5"/>
      <c r="WC427" s="5"/>
      <c r="WD427" s="5"/>
      <c r="WE427" s="5"/>
      <c r="WF427" s="5"/>
      <c r="WG427" s="5"/>
      <c r="WH427" s="5"/>
      <c r="WI427" s="5"/>
      <c r="WJ427" s="5"/>
      <c r="WK427" s="5"/>
      <c r="WL427" s="5"/>
      <c r="WM427" s="5"/>
      <c r="WN427" s="5"/>
      <c r="WO427" s="5"/>
      <c r="WP427" s="5"/>
      <c r="WQ427" s="5"/>
      <c r="WR427" s="5"/>
      <c r="WS427" s="5"/>
      <c r="WT427" s="5"/>
      <c r="WU427" s="5"/>
      <c r="WV427" s="5"/>
      <c r="WW427" s="5"/>
      <c r="WX427" s="5"/>
      <c r="WY427" s="5"/>
      <c r="WZ427" s="5"/>
      <c r="XA427" s="5"/>
      <c r="XB427" s="5"/>
      <c r="XC427" s="5"/>
      <c r="XD427" s="5"/>
      <c r="XE427" s="5"/>
      <c r="XF427" s="5"/>
      <c r="XG427" s="5"/>
      <c r="XH427" s="5"/>
      <c r="XI427" s="5"/>
      <c r="XJ427" s="5"/>
      <c r="XK427" s="5"/>
      <c r="XL427" s="5"/>
      <c r="XM427" s="5"/>
      <c r="XN427" s="5"/>
      <c r="XO427" s="5"/>
      <c r="XP427" s="5"/>
      <c r="XQ427" s="5"/>
      <c r="XR427" s="5"/>
      <c r="XS427" s="5"/>
      <c r="XT427" s="5"/>
      <c r="XU427" s="5"/>
      <c r="XV427" s="5"/>
      <c r="XW427" s="5"/>
    </row>
    <row r="428" spans="39:647" x14ac:dyDescent="0.2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c r="PI428" s="5"/>
      <c r="PJ428" s="5"/>
      <c r="PK428" s="5"/>
      <c r="PL428" s="5"/>
      <c r="PM428" s="5"/>
      <c r="PN428" s="5"/>
      <c r="PO428" s="5"/>
      <c r="PP428" s="5"/>
      <c r="PQ428" s="5"/>
      <c r="PR428" s="5"/>
      <c r="PS428" s="5"/>
      <c r="PT428" s="5"/>
      <c r="PU428" s="5"/>
      <c r="PV428" s="5"/>
      <c r="PW428" s="5"/>
      <c r="PX428" s="5"/>
      <c r="PY428" s="5"/>
      <c r="PZ428" s="5"/>
      <c r="QA428" s="5"/>
      <c r="QB428" s="5"/>
      <c r="QC428" s="5"/>
      <c r="QD428" s="5"/>
      <c r="QE428" s="5"/>
      <c r="QF428" s="5"/>
      <c r="QG428" s="5"/>
      <c r="QH428" s="5"/>
      <c r="QI428" s="5"/>
      <c r="QJ428" s="5"/>
      <c r="QK428" s="5"/>
      <c r="QL428" s="5"/>
      <c r="QM428" s="5"/>
      <c r="QN428" s="5"/>
      <c r="QO428" s="5"/>
      <c r="QP428" s="5"/>
      <c r="QQ428" s="5"/>
      <c r="QR428" s="5"/>
      <c r="QS428" s="5"/>
      <c r="QT428" s="5"/>
      <c r="QU428" s="5"/>
      <c r="QV428" s="5"/>
      <c r="QW428" s="5"/>
      <c r="QX428" s="5"/>
      <c r="QY428" s="5"/>
      <c r="QZ428" s="5"/>
      <c r="RA428" s="5"/>
      <c r="RB428" s="5"/>
      <c r="RC428" s="5"/>
      <c r="RD428" s="5"/>
      <c r="RE428" s="5"/>
      <c r="RF428" s="5"/>
      <c r="RG428" s="5"/>
      <c r="RH428" s="5"/>
      <c r="RI428" s="5"/>
      <c r="RJ428" s="5"/>
      <c r="RK428" s="5"/>
      <c r="RL428" s="5"/>
      <c r="RM428" s="5"/>
      <c r="RN428" s="5"/>
      <c r="RO428" s="5"/>
      <c r="RP428" s="5"/>
      <c r="RQ428" s="5"/>
      <c r="RR428" s="5"/>
      <c r="RS428" s="5"/>
      <c r="RT428" s="5"/>
      <c r="RU428" s="5"/>
      <c r="RV428" s="5"/>
      <c r="RW428" s="5"/>
      <c r="RX428" s="5"/>
      <c r="RY428" s="5"/>
      <c r="RZ428" s="5"/>
      <c r="SA428" s="5"/>
      <c r="SB428" s="5"/>
      <c r="SC428" s="5"/>
      <c r="SD428" s="5"/>
      <c r="SE428" s="5"/>
      <c r="SF428" s="5"/>
      <c r="SG428" s="5"/>
      <c r="SH428" s="5"/>
      <c r="SI428" s="5"/>
      <c r="SJ428" s="5"/>
      <c r="SK428" s="5"/>
      <c r="SL428" s="5"/>
      <c r="SM428" s="5"/>
      <c r="SN428" s="5"/>
      <c r="SO428" s="5"/>
      <c r="SP428" s="5"/>
      <c r="SQ428" s="5"/>
      <c r="SR428" s="5"/>
      <c r="SS428" s="5"/>
      <c r="ST428" s="5"/>
      <c r="SU428" s="5"/>
      <c r="SV428" s="5"/>
      <c r="SW428" s="5"/>
      <c r="SX428" s="5"/>
      <c r="SY428" s="5"/>
      <c r="SZ428" s="5"/>
      <c r="TA428" s="5"/>
      <c r="TB428" s="5"/>
      <c r="TC428" s="5"/>
      <c r="TD428" s="5"/>
      <c r="TE428" s="5"/>
      <c r="TF428" s="5"/>
      <c r="TG428" s="5"/>
      <c r="TH428" s="5"/>
      <c r="TI428" s="5"/>
      <c r="TJ428" s="5"/>
      <c r="TK428" s="5"/>
      <c r="TL428" s="5"/>
      <c r="TM428" s="5"/>
      <c r="TN428" s="5"/>
      <c r="TO428" s="5"/>
      <c r="TP428" s="5"/>
      <c r="TQ428" s="5"/>
      <c r="TR428" s="5"/>
      <c r="TS428" s="5"/>
      <c r="TT428" s="5"/>
      <c r="TU428" s="5"/>
      <c r="TV428" s="5"/>
      <c r="TW428" s="5"/>
      <c r="TX428" s="5"/>
      <c r="TY428" s="5"/>
      <c r="TZ428" s="5"/>
      <c r="UA428" s="5"/>
      <c r="UB428" s="5"/>
      <c r="UC428" s="5"/>
      <c r="UD428" s="5"/>
      <c r="UE428" s="5"/>
      <c r="UF428" s="5"/>
      <c r="UG428" s="5"/>
      <c r="UH428" s="5"/>
      <c r="UI428" s="5"/>
      <c r="UJ428" s="5"/>
      <c r="UK428" s="5"/>
      <c r="UL428" s="5"/>
      <c r="UM428" s="5"/>
      <c r="UN428" s="5"/>
      <c r="UO428" s="5"/>
      <c r="UP428" s="5"/>
      <c r="UQ428" s="5"/>
      <c r="UR428" s="5"/>
      <c r="US428" s="5"/>
      <c r="UT428" s="5"/>
      <c r="UU428" s="5"/>
      <c r="UV428" s="5"/>
      <c r="UW428" s="5"/>
      <c r="UX428" s="5"/>
      <c r="UY428" s="5"/>
      <c r="UZ428" s="5"/>
      <c r="VA428" s="5"/>
      <c r="VB428" s="5"/>
      <c r="VC428" s="5"/>
      <c r="VD428" s="5"/>
      <c r="VE428" s="5"/>
      <c r="VF428" s="5"/>
      <c r="VG428" s="5"/>
      <c r="VH428" s="5"/>
      <c r="VI428" s="5"/>
      <c r="VJ428" s="5"/>
      <c r="VK428" s="5"/>
      <c r="VL428" s="5"/>
      <c r="VM428" s="5"/>
      <c r="VN428" s="5"/>
      <c r="VO428" s="5"/>
      <c r="VP428" s="5"/>
      <c r="VQ428" s="5"/>
      <c r="VR428" s="5"/>
      <c r="VS428" s="5"/>
      <c r="VT428" s="5"/>
      <c r="VU428" s="5"/>
      <c r="VV428" s="5"/>
      <c r="VW428" s="5"/>
      <c r="VX428" s="5"/>
      <c r="VY428" s="5"/>
      <c r="VZ428" s="5"/>
      <c r="WA428" s="5"/>
      <c r="WB428" s="5"/>
      <c r="WC428" s="5"/>
      <c r="WD428" s="5"/>
      <c r="WE428" s="5"/>
      <c r="WF428" s="5"/>
      <c r="WG428" s="5"/>
      <c r="WH428" s="5"/>
      <c r="WI428" s="5"/>
      <c r="WJ428" s="5"/>
      <c r="WK428" s="5"/>
      <c r="WL428" s="5"/>
      <c r="WM428" s="5"/>
      <c r="WN428" s="5"/>
      <c r="WO428" s="5"/>
      <c r="WP428" s="5"/>
      <c r="WQ428" s="5"/>
      <c r="WR428" s="5"/>
      <c r="WS428" s="5"/>
      <c r="WT428" s="5"/>
      <c r="WU428" s="5"/>
      <c r="WV428" s="5"/>
      <c r="WW428" s="5"/>
      <c r="WX428" s="5"/>
      <c r="WY428" s="5"/>
      <c r="WZ428" s="5"/>
      <c r="XA428" s="5"/>
      <c r="XB428" s="5"/>
      <c r="XC428" s="5"/>
      <c r="XD428" s="5"/>
      <c r="XE428" s="5"/>
      <c r="XF428" s="5"/>
      <c r="XG428" s="5"/>
      <c r="XH428" s="5"/>
      <c r="XI428" s="5"/>
      <c r="XJ428" s="5"/>
      <c r="XK428" s="5"/>
      <c r="XL428" s="5"/>
      <c r="XM428" s="5"/>
      <c r="XN428" s="5"/>
      <c r="XO428" s="5"/>
      <c r="XP428" s="5"/>
      <c r="XQ428" s="5"/>
      <c r="XR428" s="5"/>
      <c r="XS428" s="5"/>
      <c r="XT428" s="5"/>
      <c r="XU428" s="5"/>
      <c r="XV428" s="5"/>
      <c r="XW428" s="5"/>
    </row>
    <row r="429" spans="39:647" x14ac:dyDescent="0.2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c r="PI429" s="5"/>
      <c r="PJ429" s="5"/>
      <c r="PK429" s="5"/>
      <c r="PL429" s="5"/>
      <c r="PM429" s="5"/>
      <c r="PN429" s="5"/>
      <c r="PO429" s="5"/>
      <c r="PP429" s="5"/>
      <c r="PQ429" s="5"/>
      <c r="PR429" s="5"/>
      <c r="PS429" s="5"/>
      <c r="PT429" s="5"/>
      <c r="PU429" s="5"/>
      <c r="PV429" s="5"/>
      <c r="PW429" s="5"/>
      <c r="PX429" s="5"/>
      <c r="PY429" s="5"/>
      <c r="PZ429" s="5"/>
      <c r="QA429" s="5"/>
      <c r="QB429" s="5"/>
      <c r="QC429" s="5"/>
      <c r="QD429" s="5"/>
      <c r="QE429" s="5"/>
      <c r="QF429" s="5"/>
      <c r="QG429" s="5"/>
      <c r="QH429" s="5"/>
      <c r="QI429" s="5"/>
      <c r="QJ429" s="5"/>
      <c r="QK429" s="5"/>
      <c r="QL429" s="5"/>
      <c r="QM429" s="5"/>
      <c r="QN429" s="5"/>
      <c r="QO429" s="5"/>
      <c r="QP429" s="5"/>
      <c r="QQ429" s="5"/>
      <c r="QR429" s="5"/>
      <c r="QS429" s="5"/>
      <c r="QT429" s="5"/>
      <c r="QU429" s="5"/>
      <c r="QV429" s="5"/>
      <c r="QW429" s="5"/>
      <c r="QX429" s="5"/>
      <c r="QY429" s="5"/>
      <c r="QZ429" s="5"/>
      <c r="RA429" s="5"/>
      <c r="RB429" s="5"/>
      <c r="RC429" s="5"/>
      <c r="RD429" s="5"/>
      <c r="RE429" s="5"/>
      <c r="RF429" s="5"/>
      <c r="RG429" s="5"/>
      <c r="RH429" s="5"/>
      <c r="RI429" s="5"/>
      <c r="RJ429" s="5"/>
      <c r="RK429" s="5"/>
      <c r="RL429" s="5"/>
      <c r="RM429" s="5"/>
      <c r="RN429" s="5"/>
      <c r="RO429" s="5"/>
      <c r="RP429" s="5"/>
      <c r="RQ429" s="5"/>
      <c r="RR429" s="5"/>
      <c r="RS429" s="5"/>
      <c r="RT429" s="5"/>
      <c r="RU429" s="5"/>
      <c r="RV429" s="5"/>
      <c r="RW429" s="5"/>
      <c r="RX429" s="5"/>
      <c r="RY429" s="5"/>
      <c r="RZ429" s="5"/>
      <c r="SA429" s="5"/>
      <c r="SB429" s="5"/>
      <c r="SC429" s="5"/>
      <c r="SD429" s="5"/>
      <c r="SE429" s="5"/>
      <c r="SF429" s="5"/>
      <c r="SG429" s="5"/>
      <c r="SH429" s="5"/>
      <c r="SI429" s="5"/>
      <c r="SJ429" s="5"/>
      <c r="SK429" s="5"/>
      <c r="SL429" s="5"/>
      <c r="SM429" s="5"/>
      <c r="SN429" s="5"/>
      <c r="SO429" s="5"/>
      <c r="SP429" s="5"/>
      <c r="SQ429" s="5"/>
      <c r="SR429" s="5"/>
      <c r="SS429" s="5"/>
      <c r="ST429" s="5"/>
      <c r="SU429" s="5"/>
      <c r="SV429" s="5"/>
      <c r="SW429" s="5"/>
      <c r="SX429" s="5"/>
      <c r="SY429" s="5"/>
      <c r="SZ429" s="5"/>
      <c r="TA429" s="5"/>
      <c r="TB429" s="5"/>
      <c r="TC429" s="5"/>
      <c r="TD429" s="5"/>
      <c r="TE429" s="5"/>
      <c r="TF429" s="5"/>
      <c r="TG429" s="5"/>
      <c r="TH429" s="5"/>
      <c r="TI429" s="5"/>
      <c r="TJ429" s="5"/>
      <c r="TK429" s="5"/>
      <c r="TL429" s="5"/>
      <c r="TM429" s="5"/>
      <c r="TN429" s="5"/>
      <c r="TO429" s="5"/>
      <c r="TP429" s="5"/>
      <c r="TQ429" s="5"/>
      <c r="TR429" s="5"/>
      <c r="TS429" s="5"/>
      <c r="TT429" s="5"/>
      <c r="TU429" s="5"/>
      <c r="TV429" s="5"/>
      <c r="TW429" s="5"/>
      <c r="TX429" s="5"/>
      <c r="TY429" s="5"/>
      <c r="TZ429" s="5"/>
      <c r="UA429" s="5"/>
      <c r="UB429" s="5"/>
      <c r="UC429" s="5"/>
      <c r="UD429" s="5"/>
      <c r="UE429" s="5"/>
      <c r="UF429" s="5"/>
      <c r="UG429" s="5"/>
      <c r="UH429" s="5"/>
      <c r="UI429" s="5"/>
      <c r="UJ429" s="5"/>
      <c r="UK429" s="5"/>
      <c r="UL429" s="5"/>
      <c r="UM429" s="5"/>
      <c r="UN429" s="5"/>
      <c r="UO429" s="5"/>
      <c r="UP429" s="5"/>
      <c r="UQ429" s="5"/>
      <c r="UR429" s="5"/>
      <c r="US429" s="5"/>
      <c r="UT429" s="5"/>
      <c r="UU429" s="5"/>
      <c r="UV429" s="5"/>
      <c r="UW429" s="5"/>
      <c r="UX429" s="5"/>
      <c r="UY429" s="5"/>
      <c r="UZ429" s="5"/>
      <c r="VA429" s="5"/>
      <c r="VB429" s="5"/>
      <c r="VC429" s="5"/>
      <c r="VD429" s="5"/>
      <c r="VE429" s="5"/>
      <c r="VF429" s="5"/>
      <c r="VG429" s="5"/>
      <c r="VH429" s="5"/>
      <c r="VI429" s="5"/>
      <c r="VJ429" s="5"/>
      <c r="VK429" s="5"/>
      <c r="VL429" s="5"/>
      <c r="VM429" s="5"/>
      <c r="VN429" s="5"/>
      <c r="VO429" s="5"/>
      <c r="VP429" s="5"/>
      <c r="VQ429" s="5"/>
      <c r="VR429" s="5"/>
      <c r="VS429" s="5"/>
      <c r="VT429" s="5"/>
      <c r="VU429" s="5"/>
      <c r="VV429" s="5"/>
      <c r="VW429" s="5"/>
      <c r="VX429" s="5"/>
      <c r="VY429" s="5"/>
      <c r="VZ429" s="5"/>
      <c r="WA429" s="5"/>
      <c r="WB429" s="5"/>
      <c r="WC429" s="5"/>
      <c r="WD429" s="5"/>
      <c r="WE429" s="5"/>
      <c r="WF429" s="5"/>
      <c r="WG429" s="5"/>
      <c r="WH429" s="5"/>
      <c r="WI429" s="5"/>
      <c r="WJ429" s="5"/>
      <c r="WK429" s="5"/>
      <c r="WL429" s="5"/>
      <c r="WM429" s="5"/>
      <c r="WN429" s="5"/>
      <c r="WO429" s="5"/>
      <c r="WP429" s="5"/>
      <c r="WQ429" s="5"/>
      <c r="WR429" s="5"/>
      <c r="WS429" s="5"/>
      <c r="WT429" s="5"/>
      <c r="WU429" s="5"/>
      <c r="WV429" s="5"/>
      <c r="WW429" s="5"/>
      <c r="WX429" s="5"/>
      <c r="WY429" s="5"/>
      <c r="WZ429" s="5"/>
      <c r="XA429" s="5"/>
      <c r="XB429" s="5"/>
      <c r="XC429" s="5"/>
      <c r="XD429" s="5"/>
      <c r="XE429" s="5"/>
      <c r="XF429" s="5"/>
      <c r="XG429" s="5"/>
      <c r="XH429" s="5"/>
      <c r="XI429" s="5"/>
      <c r="XJ429" s="5"/>
      <c r="XK429" s="5"/>
      <c r="XL429" s="5"/>
      <c r="XM429" s="5"/>
      <c r="XN429" s="5"/>
      <c r="XO429" s="5"/>
      <c r="XP429" s="5"/>
      <c r="XQ429" s="5"/>
      <c r="XR429" s="5"/>
      <c r="XS429" s="5"/>
      <c r="XT429" s="5"/>
      <c r="XU429" s="5"/>
      <c r="XV429" s="5"/>
      <c r="XW429" s="5"/>
    </row>
    <row r="430" spans="39:647" x14ac:dyDescent="0.2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row>
    <row r="431" spans="39:647" x14ac:dyDescent="0.2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c r="PI431" s="5"/>
      <c r="PJ431" s="5"/>
      <c r="PK431" s="5"/>
      <c r="PL431" s="5"/>
      <c r="PM431" s="5"/>
      <c r="PN431" s="5"/>
      <c r="PO431" s="5"/>
      <c r="PP431" s="5"/>
      <c r="PQ431" s="5"/>
      <c r="PR431" s="5"/>
      <c r="PS431" s="5"/>
      <c r="PT431" s="5"/>
      <c r="PU431" s="5"/>
      <c r="PV431" s="5"/>
      <c r="PW431" s="5"/>
      <c r="PX431" s="5"/>
      <c r="PY431" s="5"/>
      <c r="PZ431" s="5"/>
      <c r="QA431" s="5"/>
      <c r="QB431" s="5"/>
      <c r="QC431" s="5"/>
      <c r="QD431" s="5"/>
      <c r="QE431" s="5"/>
      <c r="QF431" s="5"/>
      <c r="QG431" s="5"/>
      <c r="QH431" s="5"/>
      <c r="QI431" s="5"/>
      <c r="QJ431" s="5"/>
      <c r="QK431" s="5"/>
      <c r="QL431" s="5"/>
      <c r="QM431" s="5"/>
      <c r="QN431" s="5"/>
      <c r="QO431" s="5"/>
      <c r="QP431" s="5"/>
      <c r="QQ431" s="5"/>
      <c r="QR431" s="5"/>
      <c r="QS431" s="5"/>
      <c r="QT431" s="5"/>
      <c r="QU431" s="5"/>
      <c r="QV431" s="5"/>
      <c r="QW431" s="5"/>
      <c r="QX431" s="5"/>
      <c r="QY431" s="5"/>
      <c r="QZ431" s="5"/>
      <c r="RA431" s="5"/>
      <c r="RB431" s="5"/>
      <c r="RC431" s="5"/>
      <c r="RD431" s="5"/>
      <c r="RE431" s="5"/>
      <c r="RF431" s="5"/>
      <c r="RG431" s="5"/>
      <c r="RH431" s="5"/>
      <c r="RI431" s="5"/>
      <c r="RJ431" s="5"/>
      <c r="RK431" s="5"/>
      <c r="RL431" s="5"/>
      <c r="RM431" s="5"/>
      <c r="RN431" s="5"/>
      <c r="RO431" s="5"/>
      <c r="RP431" s="5"/>
      <c r="RQ431" s="5"/>
      <c r="RR431" s="5"/>
      <c r="RS431" s="5"/>
      <c r="RT431" s="5"/>
      <c r="RU431" s="5"/>
      <c r="RV431" s="5"/>
      <c r="RW431" s="5"/>
      <c r="RX431" s="5"/>
      <c r="RY431" s="5"/>
      <c r="RZ431" s="5"/>
      <c r="SA431" s="5"/>
      <c r="SB431" s="5"/>
      <c r="SC431" s="5"/>
      <c r="SD431" s="5"/>
      <c r="SE431" s="5"/>
      <c r="SF431" s="5"/>
      <c r="SG431" s="5"/>
      <c r="SH431" s="5"/>
      <c r="SI431" s="5"/>
      <c r="SJ431" s="5"/>
      <c r="SK431" s="5"/>
      <c r="SL431" s="5"/>
      <c r="SM431" s="5"/>
      <c r="SN431" s="5"/>
      <c r="SO431" s="5"/>
      <c r="SP431" s="5"/>
      <c r="SQ431" s="5"/>
      <c r="SR431" s="5"/>
      <c r="SS431" s="5"/>
      <c r="ST431" s="5"/>
      <c r="SU431" s="5"/>
      <c r="SV431" s="5"/>
      <c r="SW431" s="5"/>
      <c r="SX431" s="5"/>
      <c r="SY431" s="5"/>
      <c r="SZ431" s="5"/>
      <c r="TA431" s="5"/>
      <c r="TB431" s="5"/>
      <c r="TC431" s="5"/>
      <c r="TD431" s="5"/>
      <c r="TE431" s="5"/>
      <c r="TF431" s="5"/>
      <c r="TG431" s="5"/>
      <c r="TH431" s="5"/>
      <c r="TI431" s="5"/>
      <c r="TJ431" s="5"/>
      <c r="TK431" s="5"/>
      <c r="TL431" s="5"/>
      <c r="TM431" s="5"/>
      <c r="TN431" s="5"/>
      <c r="TO431" s="5"/>
      <c r="TP431" s="5"/>
      <c r="TQ431" s="5"/>
      <c r="TR431" s="5"/>
      <c r="TS431" s="5"/>
      <c r="TT431" s="5"/>
      <c r="TU431" s="5"/>
      <c r="TV431" s="5"/>
      <c r="TW431" s="5"/>
      <c r="TX431" s="5"/>
      <c r="TY431" s="5"/>
      <c r="TZ431" s="5"/>
      <c r="UA431" s="5"/>
      <c r="UB431" s="5"/>
      <c r="UC431" s="5"/>
      <c r="UD431" s="5"/>
      <c r="UE431" s="5"/>
      <c r="UF431" s="5"/>
      <c r="UG431" s="5"/>
      <c r="UH431" s="5"/>
      <c r="UI431" s="5"/>
      <c r="UJ431" s="5"/>
      <c r="UK431" s="5"/>
      <c r="UL431" s="5"/>
      <c r="UM431" s="5"/>
      <c r="UN431" s="5"/>
      <c r="UO431" s="5"/>
      <c r="UP431" s="5"/>
      <c r="UQ431" s="5"/>
      <c r="UR431" s="5"/>
      <c r="US431" s="5"/>
      <c r="UT431" s="5"/>
      <c r="UU431" s="5"/>
      <c r="UV431" s="5"/>
      <c r="UW431" s="5"/>
      <c r="UX431" s="5"/>
      <c r="UY431" s="5"/>
      <c r="UZ431" s="5"/>
      <c r="VA431" s="5"/>
      <c r="VB431" s="5"/>
      <c r="VC431" s="5"/>
      <c r="VD431" s="5"/>
      <c r="VE431" s="5"/>
      <c r="VF431" s="5"/>
      <c r="VG431" s="5"/>
      <c r="VH431" s="5"/>
      <c r="VI431" s="5"/>
      <c r="VJ431" s="5"/>
      <c r="VK431" s="5"/>
      <c r="VL431" s="5"/>
      <c r="VM431" s="5"/>
      <c r="VN431" s="5"/>
      <c r="VO431" s="5"/>
      <c r="VP431" s="5"/>
      <c r="VQ431" s="5"/>
      <c r="VR431" s="5"/>
      <c r="VS431" s="5"/>
      <c r="VT431" s="5"/>
      <c r="VU431" s="5"/>
      <c r="VV431" s="5"/>
      <c r="VW431" s="5"/>
      <c r="VX431" s="5"/>
      <c r="VY431" s="5"/>
      <c r="VZ431" s="5"/>
      <c r="WA431" s="5"/>
      <c r="WB431" s="5"/>
      <c r="WC431" s="5"/>
      <c r="WD431" s="5"/>
      <c r="WE431" s="5"/>
      <c r="WF431" s="5"/>
      <c r="WG431" s="5"/>
      <c r="WH431" s="5"/>
      <c r="WI431" s="5"/>
      <c r="WJ431" s="5"/>
      <c r="WK431" s="5"/>
      <c r="WL431" s="5"/>
      <c r="WM431" s="5"/>
      <c r="WN431" s="5"/>
      <c r="WO431" s="5"/>
      <c r="WP431" s="5"/>
      <c r="WQ431" s="5"/>
      <c r="WR431" s="5"/>
      <c r="WS431" s="5"/>
      <c r="WT431" s="5"/>
      <c r="WU431" s="5"/>
      <c r="WV431" s="5"/>
      <c r="WW431" s="5"/>
      <c r="WX431" s="5"/>
      <c r="WY431" s="5"/>
      <c r="WZ431" s="5"/>
      <c r="XA431" s="5"/>
      <c r="XB431" s="5"/>
      <c r="XC431" s="5"/>
      <c r="XD431" s="5"/>
      <c r="XE431" s="5"/>
      <c r="XF431" s="5"/>
      <c r="XG431" s="5"/>
      <c r="XH431" s="5"/>
      <c r="XI431" s="5"/>
      <c r="XJ431" s="5"/>
      <c r="XK431" s="5"/>
      <c r="XL431" s="5"/>
      <c r="XM431" s="5"/>
      <c r="XN431" s="5"/>
      <c r="XO431" s="5"/>
      <c r="XP431" s="5"/>
      <c r="XQ431" s="5"/>
      <c r="XR431" s="5"/>
      <c r="XS431" s="5"/>
      <c r="XT431" s="5"/>
      <c r="XU431" s="5"/>
      <c r="XV431" s="5"/>
      <c r="XW431" s="5"/>
    </row>
    <row r="432" spans="39:647" x14ac:dyDescent="0.2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c r="PI432" s="5"/>
      <c r="PJ432" s="5"/>
      <c r="PK432" s="5"/>
      <c r="PL432" s="5"/>
      <c r="PM432" s="5"/>
      <c r="PN432" s="5"/>
      <c r="PO432" s="5"/>
      <c r="PP432" s="5"/>
      <c r="PQ432" s="5"/>
      <c r="PR432" s="5"/>
      <c r="PS432" s="5"/>
      <c r="PT432" s="5"/>
      <c r="PU432" s="5"/>
      <c r="PV432" s="5"/>
      <c r="PW432" s="5"/>
      <c r="PX432" s="5"/>
      <c r="PY432" s="5"/>
      <c r="PZ432" s="5"/>
      <c r="QA432" s="5"/>
      <c r="QB432" s="5"/>
      <c r="QC432" s="5"/>
      <c r="QD432" s="5"/>
      <c r="QE432" s="5"/>
      <c r="QF432" s="5"/>
      <c r="QG432" s="5"/>
      <c r="QH432" s="5"/>
      <c r="QI432" s="5"/>
      <c r="QJ432" s="5"/>
      <c r="QK432" s="5"/>
      <c r="QL432" s="5"/>
      <c r="QM432" s="5"/>
      <c r="QN432" s="5"/>
      <c r="QO432" s="5"/>
      <c r="QP432" s="5"/>
      <c r="QQ432" s="5"/>
      <c r="QR432" s="5"/>
      <c r="QS432" s="5"/>
      <c r="QT432" s="5"/>
      <c r="QU432" s="5"/>
      <c r="QV432" s="5"/>
      <c r="QW432" s="5"/>
      <c r="QX432" s="5"/>
      <c r="QY432" s="5"/>
      <c r="QZ432" s="5"/>
      <c r="RA432" s="5"/>
      <c r="RB432" s="5"/>
      <c r="RC432" s="5"/>
      <c r="RD432" s="5"/>
      <c r="RE432" s="5"/>
      <c r="RF432" s="5"/>
      <c r="RG432" s="5"/>
      <c r="RH432" s="5"/>
      <c r="RI432" s="5"/>
      <c r="RJ432" s="5"/>
      <c r="RK432" s="5"/>
      <c r="RL432" s="5"/>
      <c r="RM432" s="5"/>
      <c r="RN432" s="5"/>
      <c r="RO432" s="5"/>
      <c r="RP432" s="5"/>
      <c r="RQ432" s="5"/>
      <c r="RR432" s="5"/>
      <c r="RS432" s="5"/>
      <c r="RT432" s="5"/>
      <c r="RU432" s="5"/>
      <c r="RV432" s="5"/>
      <c r="RW432" s="5"/>
      <c r="RX432" s="5"/>
      <c r="RY432" s="5"/>
      <c r="RZ432" s="5"/>
      <c r="SA432" s="5"/>
      <c r="SB432" s="5"/>
      <c r="SC432" s="5"/>
      <c r="SD432" s="5"/>
      <c r="SE432" s="5"/>
      <c r="SF432" s="5"/>
      <c r="SG432" s="5"/>
      <c r="SH432" s="5"/>
      <c r="SI432" s="5"/>
      <c r="SJ432" s="5"/>
      <c r="SK432" s="5"/>
      <c r="SL432" s="5"/>
      <c r="SM432" s="5"/>
      <c r="SN432" s="5"/>
      <c r="SO432" s="5"/>
      <c r="SP432" s="5"/>
      <c r="SQ432" s="5"/>
      <c r="SR432" s="5"/>
      <c r="SS432" s="5"/>
      <c r="ST432" s="5"/>
      <c r="SU432" s="5"/>
      <c r="SV432" s="5"/>
      <c r="SW432" s="5"/>
      <c r="SX432" s="5"/>
      <c r="SY432" s="5"/>
      <c r="SZ432" s="5"/>
      <c r="TA432" s="5"/>
      <c r="TB432" s="5"/>
      <c r="TC432" s="5"/>
      <c r="TD432" s="5"/>
      <c r="TE432" s="5"/>
      <c r="TF432" s="5"/>
      <c r="TG432" s="5"/>
      <c r="TH432" s="5"/>
      <c r="TI432" s="5"/>
      <c r="TJ432" s="5"/>
      <c r="TK432" s="5"/>
      <c r="TL432" s="5"/>
      <c r="TM432" s="5"/>
      <c r="TN432" s="5"/>
      <c r="TO432" s="5"/>
      <c r="TP432" s="5"/>
      <c r="TQ432" s="5"/>
      <c r="TR432" s="5"/>
      <c r="TS432" s="5"/>
      <c r="TT432" s="5"/>
      <c r="TU432" s="5"/>
      <c r="TV432" s="5"/>
      <c r="TW432" s="5"/>
      <c r="TX432" s="5"/>
      <c r="TY432" s="5"/>
      <c r="TZ432" s="5"/>
      <c r="UA432" s="5"/>
      <c r="UB432" s="5"/>
      <c r="UC432" s="5"/>
      <c r="UD432" s="5"/>
      <c r="UE432" s="5"/>
      <c r="UF432" s="5"/>
      <c r="UG432" s="5"/>
      <c r="UH432" s="5"/>
      <c r="UI432" s="5"/>
      <c r="UJ432" s="5"/>
      <c r="UK432" s="5"/>
      <c r="UL432" s="5"/>
      <c r="UM432" s="5"/>
      <c r="UN432" s="5"/>
      <c r="UO432" s="5"/>
      <c r="UP432" s="5"/>
      <c r="UQ432" s="5"/>
      <c r="UR432" s="5"/>
      <c r="US432" s="5"/>
      <c r="UT432" s="5"/>
      <c r="UU432" s="5"/>
      <c r="UV432" s="5"/>
      <c r="UW432" s="5"/>
      <c r="UX432" s="5"/>
      <c r="UY432" s="5"/>
      <c r="UZ432" s="5"/>
      <c r="VA432" s="5"/>
      <c r="VB432" s="5"/>
      <c r="VC432" s="5"/>
      <c r="VD432" s="5"/>
      <c r="VE432" s="5"/>
      <c r="VF432" s="5"/>
      <c r="VG432" s="5"/>
      <c r="VH432" s="5"/>
      <c r="VI432" s="5"/>
      <c r="VJ432" s="5"/>
      <c r="VK432" s="5"/>
      <c r="VL432" s="5"/>
      <c r="VM432" s="5"/>
      <c r="VN432" s="5"/>
      <c r="VO432" s="5"/>
      <c r="VP432" s="5"/>
      <c r="VQ432" s="5"/>
      <c r="VR432" s="5"/>
      <c r="VS432" s="5"/>
      <c r="VT432" s="5"/>
      <c r="VU432" s="5"/>
      <c r="VV432" s="5"/>
      <c r="VW432" s="5"/>
      <c r="VX432" s="5"/>
      <c r="VY432" s="5"/>
      <c r="VZ432" s="5"/>
      <c r="WA432" s="5"/>
      <c r="WB432" s="5"/>
      <c r="WC432" s="5"/>
      <c r="WD432" s="5"/>
      <c r="WE432" s="5"/>
      <c r="WF432" s="5"/>
      <c r="WG432" s="5"/>
      <c r="WH432" s="5"/>
      <c r="WI432" s="5"/>
      <c r="WJ432" s="5"/>
      <c r="WK432" s="5"/>
      <c r="WL432" s="5"/>
      <c r="WM432" s="5"/>
      <c r="WN432" s="5"/>
      <c r="WO432" s="5"/>
      <c r="WP432" s="5"/>
      <c r="WQ432" s="5"/>
      <c r="WR432" s="5"/>
      <c r="WS432" s="5"/>
      <c r="WT432" s="5"/>
      <c r="WU432" s="5"/>
      <c r="WV432" s="5"/>
      <c r="WW432" s="5"/>
      <c r="WX432" s="5"/>
      <c r="WY432" s="5"/>
      <c r="WZ432" s="5"/>
      <c r="XA432" s="5"/>
      <c r="XB432" s="5"/>
      <c r="XC432" s="5"/>
      <c r="XD432" s="5"/>
      <c r="XE432" s="5"/>
      <c r="XF432" s="5"/>
      <c r="XG432" s="5"/>
      <c r="XH432" s="5"/>
      <c r="XI432" s="5"/>
      <c r="XJ432" s="5"/>
      <c r="XK432" s="5"/>
      <c r="XL432" s="5"/>
      <c r="XM432" s="5"/>
      <c r="XN432" s="5"/>
      <c r="XO432" s="5"/>
      <c r="XP432" s="5"/>
      <c r="XQ432" s="5"/>
      <c r="XR432" s="5"/>
      <c r="XS432" s="5"/>
      <c r="XT432" s="5"/>
      <c r="XU432" s="5"/>
      <c r="XV432" s="5"/>
      <c r="XW432" s="5"/>
    </row>
    <row r="433" spans="39:647" x14ac:dyDescent="0.2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c r="PI433" s="5"/>
      <c r="PJ433" s="5"/>
      <c r="PK433" s="5"/>
      <c r="PL433" s="5"/>
      <c r="PM433" s="5"/>
      <c r="PN433" s="5"/>
      <c r="PO433" s="5"/>
      <c r="PP433" s="5"/>
      <c r="PQ433" s="5"/>
      <c r="PR433" s="5"/>
      <c r="PS433" s="5"/>
      <c r="PT433" s="5"/>
      <c r="PU433" s="5"/>
      <c r="PV433" s="5"/>
      <c r="PW433" s="5"/>
      <c r="PX433" s="5"/>
      <c r="PY433" s="5"/>
      <c r="PZ433" s="5"/>
      <c r="QA433" s="5"/>
      <c r="QB433" s="5"/>
      <c r="QC433" s="5"/>
      <c r="QD433" s="5"/>
      <c r="QE433" s="5"/>
      <c r="QF433" s="5"/>
      <c r="QG433" s="5"/>
      <c r="QH433" s="5"/>
      <c r="QI433" s="5"/>
      <c r="QJ433" s="5"/>
      <c r="QK433" s="5"/>
      <c r="QL433" s="5"/>
      <c r="QM433" s="5"/>
      <c r="QN433" s="5"/>
      <c r="QO433" s="5"/>
      <c r="QP433" s="5"/>
      <c r="QQ433" s="5"/>
      <c r="QR433" s="5"/>
      <c r="QS433" s="5"/>
      <c r="QT433" s="5"/>
      <c r="QU433" s="5"/>
      <c r="QV433" s="5"/>
      <c r="QW433" s="5"/>
      <c r="QX433" s="5"/>
      <c r="QY433" s="5"/>
      <c r="QZ433" s="5"/>
      <c r="RA433" s="5"/>
      <c r="RB433" s="5"/>
      <c r="RC433" s="5"/>
      <c r="RD433" s="5"/>
      <c r="RE433" s="5"/>
      <c r="RF433" s="5"/>
      <c r="RG433" s="5"/>
      <c r="RH433" s="5"/>
      <c r="RI433" s="5"/>
      <c r="RJ433" s="5"/>
      <c r="RK433" s="5"/>
      <c r="RL433" s="5"/>
      <c r="RM433" s="5"/>
      <c r="RN433" s="5"/>
      <c r="RO433" s="5"/>
      <c r="RP433" s="5"/>
      <c r="RQ433" s="5"/>
      <c r="RR433" s="5"/>
      <c r="RS433" s="5"/>
      <c r="RT433" s="5"/>
      <c r="RU433" s="5"/>
      <c r="RV433" s="5"/>
      <c r="RW433" s="5"/>
      <c r="RX433" s="5"/>
      <c r="RY433" s="5"/>
      <c r="RZ433" s="5"/>
      <c r="SA433" s="5"/>
      <c r="SB433" s="5"/>
      <c r="SC433" s="5"/>
      <c r="SD433" s="5"/>
      <c r="SE433" s="5"/>
      <c r="SF433" s="5"/>
      <c r="SG433" s="5"/>
      <c r="SH433" s="5"/>
      <c r="SI433" s="5"/>
      <c r="SJ433" s="5"/>
      <c r="SK433" s="5"/>
      <c r="SL433" s="5"/>
      <c r="SM433" s="5"/>
      <c r="SN433" s="5"/>
      <c r="SO433" s="5"/>
      <c r="SP433" s="5"/>
      <c r="SQ433" s="5"/>
      <c r="SR433" s="5"/>
      <c r="SS433" s="5"/>
      <c r="ST433" s="5"/>
      <c r="SU433" s="5"/>
      <c r="SV433" s="5"/>
      <c r="SW433" s="5"/>
      <c r="SX433" s="5"/>
      <c r="SY433" s="5"/>
      <c r="SZ433" s="5"/>
      <c r="TA433" s="5"/>
      <c r="TB433" s="5"/>
      <c r="TC433" s="5"/>
      <c r="TD433" s="5"/>
      <c r="TE433" s="5"/>
      <c r="TF433" s="5"/>
      <c r="TG433" s="5"/>
      <c r="TH433" s="5"/>
      <c r="TI433" s="5"/>
      <c r="TJ433" s="5"/>
      <c r="TK433" s="5"/>
      <c r="TL433" s="5"/>
      <c r="TM433" s="5"/>
      <c r="TN433" s="5"/>
      <c r="TO433" s="5"/>
      <c r="TP433" s="5"/>
      <c r="TQ433" s="5"/>
      <c r="TR433" s="5"/>
      <c r="TS433" s="5"/>
      <c r="TT433" s="5"/>
      <c r="TU433" s="5"/>
      <c r="TV433" s="5"/>
      <c r="TW433" s="5"/>
      <c r="TX433" s="5"/>
      <c r="TY433" s="5"/>
      <c r="TZ433" s="5"/>
      <c r="UA433" s="5"/>
      <c r="UB433" s="5"/>
      <c r="UC433" s="5"/>
      <c r="UD433" s="5"/>
      <c r="UE433" s="5"/>
      <c r="UF433" s="5"/>
      <c r="UG433" s="5"/>
      <c r="UH433" s="5"/>
      <c r="UI433" s="5"/>
      <c r="UJ433" s="5"/>
      <c r="UK433" s="5"/>
      <c r="UL433" s="5"/>
      <c r="UM433" s="5"/>
      <c r="UN433" s="5"/>
      <c r="UO433" s="5"/>
      <c r="UP433" s="5"/>
      <c r="UQ433" s="5"/>
      <c r="UR433" s="5"/>
      <c r="US433" s="5"/>
      <c r="UT433" s="5"/>
      <c r="UU433" s="5"/>
      <c r="UV433" s="5"/>
      <c r="UW433" s="5"/>
      <c r="UX433" s="5"/>
      <c r="UY433" s="5"/>
      <c r="UZ433" s="5"/>
      <c r="VA433" s="5"/>
      <c r="VB433" s="5"/>
      <c r="VC433" s="5"/>
      <c r="VD433" s="5"/>
      <c r="VE433" s="5"/>
      <c r="VF433" s="5"/>
      <c r="VG433" s="5"/>
      <c r="VH433" s="5"/>
      <c r="VI433" s="5"/>
      <c r="VJ433" s="5"/>
      <c r="VK433" s="5"/>
      <c r="VL433" s="5"/>
      <c r="VM433" s="5"/>
      <c r="VN433" s="5"/>
      <c r="VO433" s="5"/>
      <c r="VP433" s="5"/>
      <c r="VQ433" s="5"/>
      <c r="VR433" s="5"/>
      <c r="VS433" s="5"/>
      <c r="VT433" s="5"/>
      <c r="VU433" s="5"/>
      <c r="VV433" s="5"/>
      <c r="VW433" s="5"/>
      <c r="VX433" s="5"/>
      <c r="VY433" s="5"/>
      <c r="VZ433" s="5"/>
      <c r="WA433" s="5"/>
      <c r="WB433" s="5"/>
      <c r="WC433" s="5"/>
      <c r="WD433" s="5"/>
      <c r="WE433" s="5"/>
      <c r="WF433" s="5"/>
      <c r="WG433" s="5"/>
      <c r="WH433" s="5"/>
      <c r="WI433" s="5"/>
      <c r="WJ433" s="5"/>
      <c r="WK433" s="5"/>
      <c r="WL433" s="5"/>
      <c r="WM433" s="5"/>
      <c r="WN433" s="5"/>
      <c r="WO433" s="5"/>
      <c r="WP433" s="5"/>
      <c r="WQ433" s="5"/>
      <c r="WR433" s="5"/>
      <c r="WS433" s="5"/>
      <c r="WT433" s="5"/>
      <c r="WU433" s="5"/>
      <c r="WV433" s="5"/>
      <c r="WW433" s="5"/>
      <c r="WX433" s="5"/>
      <c r="WY433" s="5"/>
      <c r="WZ433" s="5"/>
      <c r="XA433" s="5"/>
      <c r="XB433" s="5"/>
      <c r="XC433" s="5"/>
      <c r="XD433" s="5"/>
      <c r="XE433" s="5"/>
      <c r="XF433" s="5"/>
      <c r="XG433" s="5"/>
      <c r="XH433" s="5"/>
      <c r="XI433" s="5"/>
      <c r="XJ433" s="5"/>
      <c r="XK433" s="5"/>
      <c r="XL433" s="5"/>
      <c r="XM433" s="5"/>
      <c r="XN433" s="5"/>
      <c r="XO433" s="5"/>
      <c r="XP433" s="5"/>
      <c r="XQ433" s="5"/>
      <c r="XR433" s="5"/>
      <c r="XS433" s="5"/>
      <c r="XT433" s="5"/>
      <c r="XU433" s="5"/>
      <c r="XV433" s="5"/>
      <c r="XW433" s="5"/>
    </row>
    <row r="434" spans="39:647" x14ac:dyDescent="0.2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c r="PI434" s="5"/>
      <c r="PJ434" s="5"/>
      <c r="PK434" s="5"/>
      <c r="PL434" s="5"/>
      <c r="PM434" s="5"/>
      <c r="PN434" s="5"/>
      <c r="PO434" s="5"/>
      <c r="PP434" s="5"/>
      <c r="PQ434" s="5"/>
      <c r="PR434" s="5"/>
      <c r="PS434" s="5"/>
      <c r="PT434" s="5"/>
      <c r="PU434" s="5"/>
      <c r="PV434" s="5"/>
      <c r="PW434" s="5"/>
      <c r="PX434" s="5"/>
      <c r="PY434" s="5"/>
      <c r="PZ434" s="5"/>
      <c r="QA434" s="5"/>
      <c r="QB434" s="5"/>
      <c r="QC434" s="5"/>
      <c r="QD434" s="5"/>
      <c r="QE434" s="5"/>
      <c r="QF434" s="5"/>
      <c r="QG434" s="5"/>
      <c r="QH434" s="5"/>
      <c r="QI434" s="5"/>
      <c r="QJ434" s="5"/>
      <c r="QK434" s="5"/>
      <c r="QL434" s="5"/>
      <c r="QM434" s="5"/>
      <c r="QN434" s="5"/>
      <c r="QO434" s="5"/>
      <c r="QP434" s="5"/>
      <c r="QQ434" s="5"/>
      <c r="QR434" s="5"/>
      <c r="QS434" s="5"/>
      <c r="QT434" s="5"/>
      <c r="QU434" s="5"/>
      <c r="QV434" s="5"/>
      <c r="QW434" s="5"/>
      <c r="QX434" s="5"/>
      <c r="QY434" s="5"/>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c r="SE434" s="5"/>
      <c r="SF434" s="5"/>
      <c r="SG434" s="5"/>
      <c r="SH434" s="5"/>
      <c r="SI434" s="5"/>
      <c r="SJ434" s="5"/>
      <c r="SK434" s="5"/>
      <c r="SL434" s="5"/>
      <c r="SM434" s="5"/>
      <c r="SN434" s="5"/>
      <c r="SO434" s="5"/>
      <c r="SP434" s="5"/>
      <c r="SQ434" s="5"/>
      <c r="SR434" s="5"/>
      <c r="SS434" s="5"/>
      <c r="ST434" s="5"/>
      <c r="SU434" s="5"/>
      <c r="SV434" s="5"/>
      <c r="SW434" s="5"/>
      <c r="SX434" s="5"/>
      <c r="SY434" s="5"/>
      <c r="SZ434" s="5"/>
      <c r="TA434" s="5"/>
      <c r="TB434" s="5"/>
      <c r="TC434" s="5"/>
      <c r="TD434" s="5"/>
      <c r="TE434" s="5"/>
      <c r="TF434" s="5"/>
      <c r="TG434" s="5"/>
      <c r="TH434" s="5"/>
      <c r="TI434" s="5"/>
      <c r="TJ434" s="5"/>
      <c r="TK434" s="5"/>
      <c r="TL434" s="5"/>
      <c r="TM434" s="5"/>
      <c r="TN434" s="5"/>
      <c r="TO434" s="5"/>
      <c r="TP434" s="5"/>
      <c r="TQ434" s="5"/>
      <c r="TR434" s="5"/>
      <c r="TS434" s="5"/>
      <c r="TT434" s="5"/>
      <c r="TU434" s="5"/>
      <c r="TV434" s="5"/>
      <c r="TW434" s="5"/>
      <c r="TX434" s="5"/>
      <c r="TY434" s="5"/>
      <c r="TZ434" s="5"/>
      <c r="UA434" s="5"/>
      <c r="UB434" s="5"/>
      <c r="UC434" s="5"/>
      <c r="UD434" s="5"/>
      <c r="UE434" s="5"/>
      <c r="UF434" s="5"/>
      <c r="UG434" s="5"/>
      <c r="UH434" s="5"/>
      <c r="UI434" s="5"/>
      <c r="UJ434" s="5"/>
      <c r="UK434" s="5"/>
      <c r="UL434" s="5"/>
      <c r="UM434" s="5"/>
      <c r="UN434" s="5"/>
      <c r="UO434" s="5"/>
      <c r="UP434" s="5"/>
      <c r="UQ434" s="5"/>
      <c r="UR434" s="5"/>
      <c r="US434" s="5"/>
      <c r="UT434" s="5"/>
      <c r="UU434" s="5"/>
      <c r="UV434" s="5"/>
      <c r="UW434" s="5"/>
      <c r="UX434" s="5"/>
      <c r="UY434" s="5"/>
      <c r="UZ434" s="5"/>
      <c r="VA434" s="5"/>
      <c r="VB434" s="5"/>
      <c r="VC434" s="5"/>
      <c r="VD434" s="5"/>
      <c r="VE434" s="5"/>
      <c r="VF434" s="5"/>
      <c r="VG434" s="5"/>
      <c r="VH434" s="5"/>
      <c r="VI434" s="5"/>
      <c r="VJ434" s="5"/>
      <c r="VK434" s="5"/>
      <c r="VL434" s="5"/>
      <c r="VM434" s="5"/>
      <c r="VN434" s="5"/>
      <c r="VO434" s="5"/>
      <c r="VP434" s="5"/>
      <c r="VQ434" s="5"/>
      <c r="VR434" s="5"/>
      <c r="VS434" s="5"/>
      <c r="VT434" s="5"/>
      <c r="VU434" s="5"/>
      <c r="VV434" s="5"/>
      <c r="VW434" s="5"/>
      <c r="VX434" s="5"/>
      <c r="VY434" s="5"/>
      <c r="VZ434" s="5"/>
      <c r="WA434" s="5"/>
      <c r="WB434" s="5"/>
      <c r="WC434" s="5"/>
      <c r="WD434" s="5"/>
      <c r="WE434" s="5"/>
      <c r="WF434" s="5"/>
      <c r="WG434" s="5"/>
      <c r="WH434" s="5"/>
      <c r="WI434" s="5"/>
      <c r="WJ434" s="5"/>
      <c r="WK434" s="5"/>
      <c r="WL434" s="5"/>
      <c r="WM434" s="5"/>
      <c r="WN434" s="5"/>
      <c r="WO434" s="5"/>
      <c r="WP434" s="5"/>
      <c r="WQ434" s="5"/>
      <c r="WR434" s="5"/>
      <c r="WS434" s="5"/>
      <c r="WT434" s="5"/>
      <c r="WU434" s="5"/>
      <c r="WV434" s="5"/>
      <c r="WW434" s="5"/>
      <c r="WX434" s="5"/>
      <c r="WY434" s="5"/>
      <c r="WZ434" s="5"/>
      <c r="XA434" s="5"/>
      <c r="XB434" s="5"/>
      <c r="XC434" s="5"/>
      <c r="XD434" s="5"/>
      <c r="XE434" s="5"/>
      <c r="XF434" s="5"/>
      <c r="XG434" s="5"/>
      <c r="XH434" s="5"/>
      <c r="XI434" s="5"/>
      <c r="XJ434" s="5"/>
      <c r="XK434" s="5"/>
      <c r="XL434" s="5"/>
      <c r="XM434" s="5"/>
      <c r="XN434" s="5"/>
      <c r="XO434" s="5"/>
      <c r="XP434" s="5"/>
      <c r="XQ434" s="5"/>
      <c r="XR434" s="5"/>
      <c r="XS434" s="5"/>
      <c r="XT434" s="5"/>
      <c r="XU434" s="5"/>
      <c r="XV434" s="5"/>
      <c r="XW434" s="5"/>
    </row>
    <row r="435" spans="39:647" x14ac:dyDescent="0.2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c r="PI435" s="5"/>
      <c r="PJ435" s="5"/>
      <c r="PK435" s="5"/>
      <c r="PL435" s="5"/>
      <c r="PM435" s="5"/>
      <c r="PN435" s="5"/>
      <c r="PO435" s="5"/>
      <c r="PP435" s="5"/>
      <c r="PQ435" s="5"/>
      <c r="PR435" s="5"/>
      <c r="PS435" s="5"/>
      <c r="PT435" s="5"/>
      <c r="PU435" s="5"/>
      <c r="PV435" s="5"/>
      <c r="PW435" s="5"/>
      <c r="PX435" s="5"/>
      <c r="PY435" s="5"/>
      <c r="PZ435" s="5"/>
      <c r="QA435" s="5"/>
      <c r="QB435" s="5"/>
      <c r="QC435" s="5"/>
      <c r="QD435" s="5"/>
      <c r="QE435" s="5"/>
      <c r="QF435" s="5"/>
      <c r="QG435" s="5"/>
      <c r="QH435" s="5"/>
      <c r="QI435" s="5"/>
      <c r="QJ435" s="5"/>
      <c r="QK435" s="5"/>
      <c r="QL435" s="5"/>
      <c r="QM435" s="5"/>
      <c r="QN435" s="5"/>
      <c r="QO435" s="5"/>
      <c r="QP435" s="5"/>
      <c r="QQ435" s="5"/>
      <c r="QR435" s="5"/>
      <c r="QS435" s="5"/>
      <c r="QT435" s="5"/>
      <c r="QU435" s="5"/>
      <c r="QV435" s="5"/>
      <c r="QW435" s="5"/>
      <c r="QX435" s="5"/>
      <c r="QY435" s="5"/>
      <c r="QZ435" s="5"/>
      <c r="RA435" s="5"/>
      <c r="RB435" s="5"/>
      <c r="RC435" s="5"/>
      <c r="RD435" s="5"/>
      <c r="RE435" s="5"/>
      <c r="RF435" s="5"/>
      <c r="RG435" s="5"/>
      <c r="RH435" s="5"/>
      <c r="RI435" s="5"/>
      <c r="RJ435" s="5"/>
      <c r="RK435" s="5"/>
      <c r="RL435" s="5"/>
      <c r="RM435" s="5"/>
      <c r="RN435" s="5"/>
      <c r="RO435" s="5"/>
      <c r="RP435" s="5"/>
      <c r="RQ435" s="5"/>
      <c r="RR435" s="5"/>
      <c r="RS435" s="5"/>
      <c r="RT435" s="5"/>
      <c r="RU435" s="5"/>
      <c r="RV435" s="5"/>
      <c r="RW435" s="5"/>
      <c r="RX435" s="5"/>
      <c r="RY435" s="5"/>
      <c r="RZ435" s="5"/>
      <c r="SA435" s="5"/>
      <c r="SB435" s="5"/>
      <c r="SC435" s="5"/>
      <c r="SD435" s="5"/>
      <c r="SE435" s="5"/>
      <c r="SF435" s="5"/>
      <c r="SG435" s="5"/>
      <c r="SH435" s="5"/>
      <c r="SI435" s="5"/>
      <c r="SJ435" s="5"/>
      <c r="SK435" s="5"/>
      <c r="SL435" s="5"/>
      <c r="SM435" s="5"/>
      <c r="SN435" s="5"/>
      <c r="SO435" s="5"/>
      <c r="SP435" s="5"/>
      <c r="SQ435" s="5"/>
      <c r="SR435" s="5"/>
      <c r="SS435" s="5"/>
      <c r="ST435" s="5"/>
      <c r="SU435" s="5"/>
      <c r="SV435" s="5"/>
      <c r="SW435" s="5"/>
      <c r="SX435" s="5"/>
      <c r="SY435" s="5"/>
      <c r="SZ435" s="5"/>
      <c r="TA435" s="5"/>
      <c r="TB435" s="5"/>
      <c r="TC435" s="5"/>
      <c r="TD435" s="5"/>
      <c r="TE435" s="5"/>
      <c r="TF435" s="5"/>
      <c r="TG435" s="5"/>
      <c r="TH435" s="5"/>
      <c r="TI435" s="5"/>
      <c r="TJ435" s="5"/>
      <c r="TK435" s="5"/>
      <c r="TL435" s="5"/>
      <c r="TM435" s="5"/>
      <c r="TN435" s="5"/>
      <c r="TO435" s="5"/>
      <c r="TP435" s="5"/>
      <c r="TQ435" s="5"/>
      <c r="TR435" s="5"/>
      <c r="TS435" s="5"/>
      <c r="TT435" s="5"/>
      <c r="TU435" s="5"/>
      <c r="TV435" s="5"/>
      <c r="TW435" s="5"/>
      <c r="TX435" s="5"/>
      <c r="TY435" s="5"/>
      <c r="TZ435" s="5"/>
      <c r="UA435" s="5"/>
      <c r="UB435" s="5"/>
      <c r="UC435" s="5"/>
      <c r="UD435" s="5"/>
      <c r="UE435" s="5"/>
      <c r="UF435" s="5"/>
      <c r="UG435" s="5"/>
      <c r="UH435" s="5"/>
      <c r="UI435" s="5"/>
      <c r="UJ435" s="5"/>
      <c r="UK435" s="5"/>
      <c r="UL435" s="5"/>
      <c r="UM435" s="5"/>
      <c r="UN435" s="5"/>
      <c r="UO435" s="5"/>
      <c r="UP435" s="5"/>
      <c r="UQ435" s="5"/>
      <c r="UR435" s="5"/>
      <c r="US435" s="5"/>
      <c r="UT435" s="5"/>
      <c r="UU435" s="5"/>
      <c r="UV435" s="5"/>
      <c r="UW435" s="5"/>
      <c r="UX435" s="5"/>
      <c r="UY435" s="5"/>
      <c r="UZ435" s="5"/>
      <c r="VA435" s="5"/>
      <c r="VB435" s="5"/>
      <c r="VC435" s="5"/>
      <c r="VD435" s="5"/>
      <c r="VE435" s="5"/>
      <c r="VF435" s="5"/>
      <c r="VG435" s="5"/>
      <c r="VH435" s="5"/>
      <c r="VI435" s="5"/>
      <c r="VJ435" s="5"/>
      <c r="VK435" s="5"/>
      <c r="VL435" s="5"/>
      <c r="VM435" s="5"/>
      <c r="VN435" s="5"/>
      <c r="VO435" s="5"/>
      <c r="VP435" s="5"/>
      <c r="VQ435" s="5"/>
      <c r="VR435" s="5"/>
      <c r="VS435" s="5"/>
      <c r="VT435" s="5"/>
      <c r="VU435" s="5"/>
      <c r="VV435" s="5"/>
      <c r="VW435" s="5"/>
      <c r="VX435" s="5"/>
      <c r="VY435" s="5"/>
      <c r="VZ435" s="5"/>
      <c r="WA435" s="5"/>
      <c r="WB435" s="5"/>
      <c r="WC435" s="5"/>
      <c r="WD435" s="5"/>
      <c r="WE435" s="5"/>
      <c r="WF435" s="5"/>
      <c r="WG435" s="5"/>
      <c r="WH435" s="5"/>
      <c r="WI435" s="5"/>
      <c r="WJ435" s="5"/>
      <c r="WK435" s="5"/>
      <c r="WL435" s="5"/>
      <c r="WM435" s="5"/>
      <c r="WN435" s="5"/>
      <c r="WO435" s="5"/>
      <c r="WP435" s="5"/>
      <c r="WQ435" s="5"/>
      <c r="WR435" s="5"/>
      <c r="WS435" s="5"/>
      <c r="WT435" s="5"/>
      <c r="WU435" s="5"/>
      <c r="WV435" s="5"/>
      <c r="WW435" s="5"/>
      <c r="WX435" s="5"/>
      <c r="WY435" s="5"/>
      <c r="WZ435" s="5"/>
      <c r="XA435" s="5"/>
      <c r="XB435" s="5"/>
      <c r="XC435" s="5"/>
      <c r="XD435" s="5"/>
      <c r="XE435" s="5"/>
      <c r="XF435" s="5"/>
      <c r="XG435" s="5"/>
      <c r="XH435" s="5"/>
      <c r="XI435" s="5"/>
      <c r="XJ435" s="5"/>
      <c r="XK435" s="5"/>
      <c r="XL435" s="5"/>
      <c r="XM435" s="5"/>
      <c r="XN435" s="5"/>
      <c r="XO435" s="5"/>
      <c r="XP435" s="5"/>
      <c r="XQ435" s="5"/>
      <c r="XR435" s="5"/>
      <c r="XS435" s="5"/>
      <c r="XT435" s="5"/>
      <c r="XU435" s="5"/>
      <c r="XV435" s="5"/>
      <c r="XW435" s="5"/>
    </row>
    <row r="436" spans="39:647" x14ac:dyDescent="0.2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c r="PI436" s="5"/>
      <c r="PJ436" s="5"/>
      <c r="PK436" s="5"/>
      <c r="PL436" s="5"/>
      <c r="PM436" s="5"/>
      <c r="PN436" s="5"/>
      <c r="PO436" s="5"/>
      <c r="PP436" s="5"/>
      <c r="PQ436" s="5"/>
      <c r="PR436" s="5"/>
      <c r="PS436" s="5"/>
      <c r="PT436" s="5"/>
      <c r="PU436" s="5"/>
      <c r="PV436" s="5"/>
      <c r="PW436" s="5"/>
      <c r="PX436" s="5"/>
      <c r="PY436" s="5"/>
      <c r="PZ436" s="5"/>
      <c r="QA436" s="5"/>
      <c r="QB436" s="5"/>
      <c r="QC436" s="5"/>
      <c r="QD436" s="5"/>
      <c r="QE436" s="5"/>
      <c r="QF436" s="5"/>
      <c r="QG436" s="5"/>
      <c r="QH436" s="5"/>
      <c r="QI436" s="5"/>
      <c r="QJ436" s="5"/>
      <c r="QK436" s="5"/>
      <c r="QL436" s="5"/>
      <c r="QM436" s="5"/>
      <c r="QN436" s="5"/>
      <c r="QO436" s="5"/>
      <c r="QP436" s="5"/>
      <c r="QQ436" s="5"/>
      <c r="QR436" s="5"/>
      <c r="QS436" s="5"/>
      <c r="QT436" s="5"/>
      <c r="QU436" s="5"/>
      <c r="QV436" s="5"/>
      <c r="QW436" s="5"/>
      <c r="QX436" s="5"/>
      <c r="QY436" s="5"/>
      <c r="QZ436" s="5"/>
      <c r="RA436" s="5"/>
      <c r="RB436" s="5"/>
      <c r="RC436" s="5"/>
      <c r="RD436" s="5"/>
      <c r="RE436" s="5"/>
      <c r="RF436" s="5"/>
      <c r="RG436" s="5"/>
      <c r="RH436" s="5"/>
      <c r="RI436" s="5"/>
      <c r="RJ436" s="5"/>
      <c r="RK436" s="5"/>
      <c r="RL436" s="5"/>
      <c r="RM436" s="5"/>
      <c r="RN436" s="5"/>
      <c r="RO436" s="5"/>
      <c r="RP436" s="5"/>
      <c r="RQ436" s="5"/>
      <c r="RR436" s="5"/>
      <c r="RS436" s="5"/>
      <c r="RT436" s="5"/>
      <c r="RU436" s="5"/>
      <c r="RV436" s="5"/>
      <c r="RW436" s="5"/>
      <c r="RX436" s="5"/>
      <c r="RY436" s="5"/>
      <c r="RZ436" s="5"/>
      <c r="SA436" s="5"/>
      <c r="SB436" s="5"/>
      <c r="SC436" s="5"/>
      <c r="SD436" s="5"/>
      <c r="SE436" s="5"/>
      <c r="SF436" s="5"/>
      <c r="SG436" s="5"/>
      <c r="SH436" s="5"/>
      <c r="SI436" s="5"/>
      <c r="SJ436" s="5"/>
      <c r="SK436" s="5"/>
      <c r="SL436" s="5"/>
      <c r="SM436" s="5"/>
      <c r="SN436" s="5"/>
      <c r="SO436" s="5"/>
      <c r="SP436" s="5"/>
      <c r="SQ436" s="5"/>
      <c r="SR436" s="5"/>
      <c r="SS436" s="5"/>
      <c r="ST436" s="5"/>
      <c r="SU436" s="5"/>
      <c r="SV436" s="5"/>
      <c r="SW436" s="5"/>
      <c r="SX436" s="5"/>
      <c r="SY436" s="5"/>
      <c r="SZ436" s="5"/>
      <c r="TA436" s="5"/>
      <c r="TB436" s="5"/>
      <c r="TC436" s="5"/>
      <c r="TD436" s="5"/>
      <c r="TE436" s="5"/>
      <c r="TF436" s="5"/>
      <c r="TG436" s="5"/>
      <c r="TH436" s="5"/>
      <c r="TI436" s="5"/>
      <c r="TJ436" s="5"/>
      <c r="TK436" s="5"/>
      <c r="TL436" s="5"/>
      <c r="TM436" s="5"/>
      <c r="TN436" s="5"/>
      <c r="TO436" s="5"/>
      <c r="TP436" s="5"/>
      <c r="TQ436" s="5"/>
      <c r="TR436" s="5"/>
      <c r="TS436" s="5"/>
      <c r="TT436" s="5"/>
      <c r="TU436" s="5"/>
      <c r="TV436" s="5"/>
      <c r="TW436" s="5"/>
      <c r="TX436" s="5"/>
      <c r="TY436" s="5"/>
      <c r="TZ436" s="5"/>
      <c r="UA436" s="5"/>
      <c r="UB436" s="5"/>
      <c r="UC436" s="5"/>
      <c r="UD436" s="5"/>
      <c r="UE436" s="5"/>
      <c r="UF436" s="5"/>
      <c r="UG436" s="5"/>
      <c r="UH436" s="5"/>
      <c r="UI436" s="5"/>
      <c r="UJ436" s="5"/>
      <c r="UK436" s="5"/>
      <c r="UL436" s="5"/>
      <c r="UM436" s="5"/>
      <c r="UN436" s="5"/>
      <c r="UO436" s="5"/>
      <c r="UP436" s="5"/>
      <c r="UQ436" s="5"/>
      <c r="UR436" s="5"/>
      <c r="US436" s="5"/>
      <c r="UT436" s="5"/>
      <c r="UU436" s="5"/>
      <c r="UV436" s="5"/>
      <c r="UW436" s="5"/>
      <c r="UX436" s="5"/>
      <c r="UY436" s="5"/>
      <c r="UZ436" s="5"/>
      <c r="VA436" s="5"/>
      <c r="VB436" s="5"/>
      <c r="VC436" s="5"/>
      <c r="VD436" s="5"/>
      <c r="VE436" s="5"/>
      <c r="VF436" s="5"/>
      <c r="VG436" s="5"/>
      <c r="VH436" s="5"/>
      <c r="VI436" s="5"/>
      <c r="VJ436" s="5"/>
      <c r="VK436" s="5"/>
      <c r="VL436" s="5"/>
      <c r="VM436" s="5"/>
      <c r="VN436" s="5"/>
      <c r="VO436" s="5"/>
      <c r="VP436" s="5"/>
      <c r="VQ436" s="5"/>
      <c r="VR436" s="5"/>
      <c r="VS436" s="5"/>
      <c r="VT436" s="5"/>
      <c r="VU436" s="5"/>
      <c r="VV436" s="5"/>
      <c r="VW436" s="5"/>
      <c r="VX436" s="5"/>
      <c r="VY436" s="5"/>
      <c r="VZ436" s="5"/>
      <c r="WA436" s="5"/>
      <c r="WB436" s="5"/>
      <c r="WC436" s="5"/>
      <c r="WD436" s="5"/>
      <c r="WE436" s="5"/>
      <c r="WF436" s="5"/>
      <c r="WG436" s="5"/>
      <c r="WH436" s="5"/>
      <c r="WI436" s="5"/>
      <c r="WJ436" s="5"/>
      <c r="WK436" s="5"/>
      <c r="WL436" s="5"/>
      <c r="WM436" s="5"/>
      <c r="WN436" s="5"/>
      <c r="WO436" s="5"/>
      <c r="WP436" s="5"/>
      <c r="WQ436" s="5"/>
      <c r="WR436" s="5"/>
      <c r="WS436" s="5"/>
      <c r="WT436" s="5"/>
      <c r="WU436" s="5"/>
      <c r="WV436" s="5"/>
      <c r="WW436" s="5"/>
      <c r="WX436" s="5"/>
      <c r="WY436" s="5"/>
      <c r="WZ436" s="5"/>
      <c r="XA436" s="5"/>
      <c r="XB436" s="5"/>
      <c r="XC436" s="5"/>
      <c r="XD436" s="5"/>
      <c r="XE436" s="5"/>
      <c r="XF436" s="5"/>
      <c r="XG436" s="5"/>
      <c r="XH436" s="5"/>
      <c r="XI436" s="5"/>
      <c r="XJ436" s="5"/>
      <c r="XK436" s="5"/>
      <c r="XL436" s="5"/>
      <c r="XM436" s="5"/>
      <c r="XN436" s="5"/>
      <c r="XO436" s="5"/>
      <c r="XP436" s="5"/>
      <c r="XQ436" s="5"/>
      <c r="XR436" s="5"/>
      <c r="XS436" s="5"/>
      <c r="XT436" s="5"/>
      <c r="XU436" s="5"/>
      <c r="XV436" s="5"/>
      <c r="XW436" s="5"/>
    </row>
    <row r="437" spans="39:647" x14ac:dyDescent="0.2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c r="PI437" s="5"/>
      <c r="PJ437" s="5"/>
      <c r="PK437" s="5"/>
      <c r="PL437" s="5"/>
      <c r="PM437" s="5"/>
      <c r="PN437" s="5"/>
      <c r="PO437" s="5"/>
      <c r="PP437" s="5"/>
      <c r="PQ437" s="5"/>
      <c r="PR437" s="5"/>
      <c r="PS437" s="5"/>
      <c r="PT437" s="5"/>
      <c r="PU437" s="5"/>
      <c r="PV437" s="5"/>
      <c r="PW437" s="5"/>
      <c r="PX437" s="5"/>
      <c r="PY437" s="5"/>
      <c r="PZ437" s="5"/>
      <c r="QA437" s="5"/>
      <c r="QB437" s="5"/>
      <c r="QC437" s="5"/>
      <c r="QD437" s="5"/>
      <c r="QE437" s="5"/>
      <c r="QF437" s="5"/>
      <c r="QG437" s="5"/>
      <c r="QH437" s="5"/>
      <c r="QI437" s="5"/>
      <c r="QJ437" s="5"/>
      <c r="QK437" s="5"/>
      <c r="QL437" s="5"/>
      <c r="QM437" s="5"/>
      <c r="QN437" s="5"/>
      <c r="QO437" s="5"/>
      <c r="QP437" s="5"/>
      <c r="QQ437" s="5"/>
      <c r="QR437" s="5"/>
      <c r="QS437" s="5"/>
      <c r="QT437" s="5"/>
      <c r="QU437" s="5"/>
      <c r="QV437" s="5"/>
      <c r="QW437" s="5"/>
      <c r="QX437" s="5"/>
      <c r="QY437" s="5"/>
      <c r="QZ437" s="5"/>
      <c r="RA437" s="5"/>
      <c r="RB437" s="5"/>
      <c r="RC437" s="5"/>
      <c r="RD437" s="5"/>
      <c r="RE437" s="5"/>
      <c r="RF437" s="5"/>
      <c r="RG437" s="5"/>
      <c r="RH437" s="5"/>
      <c r="RI437" s="5"/>
      <c r="RJ437" s="5"/>
      <c r="RK437" s="5"/>
      <c r="RL437" s="5"/>
      <c r="RM437" s="5"/>
      <c r="RN437" s="5"/>
      <c r="RO437" s="5"/>
      <c r="RP437" s="5"/>
      <c r="RQ437" s="5"/>
      <c r="RR437" s="5"/>
      <c r="RS437" s="5"/>
      <c r="RT437" s="5"/>
      <c r="RU437" s="5"/>
      <c r="RV437" s="5"/>
      <c r="RW437" s="5"/>
      <c r="RX437" s="5"/>
      <c r="RY437" s="5"/>
      <c r="RZ437" s="5"/>
      <c r="SA437" s="5"/>
      <c r="SB437" s="5"/>
      <c r="SC437" s="5"/>
      <c r="SD437" s="5"/>
      <c r="SE437" s="5"/>
      <c r="SF437" s="5"/>
      <c r="SG437" s="5"/>
      <c r="SH437" s="5"/>
      <c r="SI437" s="5"/>
      <c r="SJ437" s="5"/>
      <c r="SK437" s="5"/>
      <c r="SL437" s="5"/>
      <c r="SM437" s="5"/>
      <c r="SN437" s="5"/>
      <c r="SO437" s="5"/>
      <c r="SP437" s="5"/>
      <c r="SQ437" s="5"/>
      <c r="SR437" s="5"/>
      <c r="SS437" s="5"/>
      <c r="ST437" s="5"/>
      <c r="SU437" s="5"/>
      <c r="SV437" s="5"/>
      <c r="SW437" s="5"/>
      <c r="SX437" s="5"/>
      <c r="SY437" s="5"/>
      <c r="SZ437" s="5"/>
      <c r="TA437" s="5"/>
      <c r="TB437" s="5"/>
      <c r="TC437" s="5"/>
      <c r="TD437" s="5"/>
      <c r="TE437" s="5"/>
      <c r="TF437" s="5"/>
      <c r="TG437" s="5"/>
      <c r="TH437" s="5"/>
      <c r="TI437" s="5"/>
      <c r="TJ437" s="5"/>
      <c r="TK437" s="5"/>
      <c r="TL437" s="5"/>
      <c r="TM437" s="5"/>
      <c r="TN437" s="5"/>
      <c r="TO437" s="5"/>
      <c r="TP437" s="5"/>
      <c r="TQ437" s="5"/>
      <c r="TR437" s="5"/>
      <c r="TS437" s="5"/>
      <c r="TT437" s="5"/>
      <c r="TU437" s="5"/>
      <c r="TV437" s="5"/>
      <c r="TW437" s="5"/>
      <c r="TX437" s="5"/>
      <c r="TY437" s="5"/>
      <c r="TZ437" s="5"/>
      <c r="UA437" s="5"/>
      <c r="UB437" s="5"/>
      <c r="UC437" s="5"/>
      <c r="UD437" s="5"/>
      <c r="UE437" s="5"/>
      <c r="UF437" s="5"/>
      <c r="UG437" s="5"/>
      <c r="UH437" s="5"/>
      <c r="UI437" s="5"/>
      <c r="UJ437" s="5"/>
      <c r="UK437" s="5"/>
      <c r="UL437" s="5"/>
      <c r="UM437" s="5"/>
      <c r="UN437" s="5"/>
      <c r="UO437" s="5"/>
      <c r="UP437" s="5"/>
      <c r="UQ437" s="5"/>
      <c r="UR437" s="5"/>
      <c r="US437" s="5"/>
      <c r="UT437" s="5"/>
      <c r="UU437" s="5"/>
      <c r="UV437" s="5"/>
      <c r="UW437" s="5"/>
      <c r="UX437" s="5"/>
      <c r="UY437" s="5"/>
      <c r="UZ437" s="5"/>
      <c r="VA437" s="5"/>
      <c r="VB437" s="5"/>
      <c r="VC437" s="5"/>
      <c r="VD437" s="5"/>
      <c r="VE437" s="5"/>
      <c r="VF437" s="5"/>
      <c r="VG437" s="5"/>
      <c r="VH437" s="5"/>
      <c r="VI437" s="5"/>
      <c r="VJ437" s="5"/>
      <c r="VK437" s="5"/>
      <c r="VL437" s="5"/>
      <c r="VM437" s="5"/>
      <c r="VN437" s="5"/>
      <c r="VO437" s="5"/>
      <c r="VP437" s="5"/>
      <c r="VQ437" s="5"/>
      <c r="VR437" s="5"/>
      <c r="VS437" s="5"/>
      <c r="VT437" s="5"/>
      <c r="VU437" s="5"/>
      <c r="VV437" s="5"/>
      <c r="VW437" s="5"/>
      <c r="VX437" s="5"/>
      <c r="VY437" s="5"/>
      <c r="VZ437" s="5"/>
      <c r="WA437" s="5"/>
      <c r="WB437" s="5"/>
      <c r="WC437" s="5"/>
      <c r="WD437" s="5"/>
      <c r="WE437" s="5"/>
      <c r="WF437" s="5"/>
      <c r="WG437" s="5"/>
      <c r="WH437" s="5"/>
      <c r="WI437" s="5"/>
      <c r="WJ437" s="5"/>
      <c r="WK437" s="5"/>
      <c r="WL437" s="5"/>
      <c r="WM437" s="5"/>
      <c r="WN437" s="5"/>
      <c r="WO437" s="5"/>
      <c r="WP437" s="5"/>
      <c r="WQ437" s="5"/>
      <c r="WR437" s="5"/>
      <c r="WS437" s="5"/>
      <c r="WT437" s="5"/>
      <c r="WU437" s="5"/>
      <c r="WV437" s="5"/>
      <c r="WW437" s="5"/>
      <c r="WX437" s="5"/>
      <c r="WY437" s="5"/>
      <c r="WZ437" s="5"/>
      <c r="XA437" s="5"/>
      <c r="XB437" s="5"/>
      <c r="XC437" s="5"/>
      <c r="XD437" s="5"/>
      <c r="XE437" s="5"/>
      <c r="XF437" s="5"/>
      <c r="XG437" s="5"/>
      <c r="XH437" s="5"/>
      <c r="XI437" s="5"/>
      <c r="XJ437" s="5"/>
      <c r="XK437" s="5"/>
      <c r="XL437" s="5"/>
      <c r="XM437" s="5"/>
      <c r="XN437" s="5"/>
      <c r="XO437" s="5"/>
      <c r="XP437" s="5"/>
      <c r="XQ437" s="5"/>
      <c r="XR437" s="5"/>
      <c r="XS437" s="5"/>
      <c r="XT437" s="5"/>
      <c r="XU437" s="5"/>
      <c r="XV437" s="5"/>
      <c r="XW437" s="5"/>
    </row>
    <row r="438" spans="39:647" x14ac:dyDescent="0.2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c r="PI438" s="5"/>
      <c r="PJ438" s="5"/>
      <c r="PK438" s="5"/>
      <c r="PL438" s="5"/>
      <c r="PM438" s="5"/>
      <c r="PN438" s="5"/>
      <c r="PO438" s="5"/>
      <c r="PP438" s="5"/>
      <c r="PQ438" s="5"/>
      <c r="PR438" s="5"/>
      <c r="PS438" s="5"/>
      <c r="PT438" s="5"/>
      <c r="PU438" s="5"/>
      <c r="PV438" s="5"/>
      <c r="PW438" s="5"/>
      <c r="PX438" s="5"/>
      <c r="PY438" s="5"/>
      <c r="PZ438" s="5"/>
      <c r="QA438" s="5"/>
      <c r="QB438" s="5"/>
      <c r="QC438" s="5"/>
      <c r="QD438" s="5"/>
      <c r="QE438" s="5"/>
      <c r="QF438" s="5"/>
      <c r="QG438" s="5"/>
      <c r="QH438" s="5"/>
      <c r="QI438" s="5"/>
      <c r="QJ438" s="5"/>
      <c r="QK438" s="5"/>
      <c r="QL438" s="5"/>
      <c r="QM438" s="5"/>
      <c r="QN438" s="5"/>
      <c r="QO438" s="5"/>
      <c r="QP438" s="5"/>
      <c r="QQ438" s="5"/>
      <c r="QR438" s="5"/>
      <c r="QS438" s="5"/>
      <c r="QT438" s="5"/>
      <c r="QU438" s="5"/>
      <c r="QV438" s="5"/>
      <c r="QW438" s="5"/>
      <c r="QX438" s="5"/>
      <c r="QY438" s="5"/>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c r="SE438" s="5"/>
      <c r="SF438" s="5"/>
      <c r="SG438" s="5"/>
      <c r="SH438" s="5"/>
      <c r="SI438" s="5"/>
      <c r="SJ438" s="5"/>
      <c r="SK438" s="5"/>
      <c r="SL438" s="5"/>
      <c r="SM438" s="5"/>
      <c r="SN438" s="5"/>
      <c r="SO438" s="5"/>
      <c r="SP438" s="5"/>
      <c r="SQ438" s="5"/>
      <c r="SR438" s="5"/>
      <c r="SS438" s="5"/>
      <c r="ST438" s="5"/>
      <c r="SU438" s="5"/>
      <c r="SV438" s="5"/>
      <c r="SW438" s="5"/>
      <c r="SX438" s="5"/>
      <c r="SY438" s="5"/>
      <c r="SZ438" s="5"/>
      <c r="TA438" s="5"/>
      <c r="TB438" s="5"/>
      <c r="TC438" s="5"/>
      <c r="TD438" s="5"/>
      <c r="TE438" s="5"/>
      <c r="TF438" s="5"/>
      <c r="TG438" s="5"/>
      <c r="TH438" s="5"/>
      <c r="TI438" s="5"/>
      <c r="TJ438" s="5"/>
      <c r="TK438" s="5"/>
      <c r="TL438" s="5"/>
      <c r="TM438" s="5"/>
      <c r="TN438" s="5"/>
      <c r="TO438" s="5"/>
      <c r="TP438" s="5"/>
      <c r="TQ438" s="5"/>
      <c r="TR438" s="5"/>
      <c r="TS438" s="5"/>
      <c r="TT438" s="5"/>
      <c r="TU438" s="5"/>
      <c r="TV438" s="5"/>
      <c r="TW438" s="5"/>
      <c r="TX438" s="5"/>
      <c r="TY438" s="5"/>
      <c r="TZ438" s="5"/>
      <c r="UA438" s="5"/>
      <c r="UB438" s="5"/>
      <c r="UC438" s="5"/>
      <c r="UD438" s="5"/>
      <c r="UE438" s="5"/>
      <c r="UF438" s="5"/>
      <c r="UG438" s="5"/>
      <c r="UH438" s="5"/>
      <c r="UI438" s="5"/>
      <c r="UJ438" s="5"/>
      <c r="UK438" s="5"/>
      <c r="UL438" s="5"/>
      <c r="UM438" s="5"/>
      <c r="UN438" s="5"/>
      <c r="UO438" s="5"/>
      <c r="UP438" s="5"/>
      <c r="UQ438" s="5"/>
      <c r="UR438" s="5"/>
      <c r="US438" s="5"/>
      <c r="UT438" s="5"/>
      <c r="UU438" s="5"/>
      <c r="UV438" s="5"/>
      <c r="UW438" s="5"/>
      <c r="UX438" s="5"/>
      <c r="UY438" s="5"/>
      <c r="UZ438" s="5"/>
      <c r="VA438" s="5"/>
      <c r="VB438" s="5"/>
      <c r="VC438" s="5"/>
      <c r="VD438" s="5"/>
      <c r="VE438" s="5"/>
      <c r="VF438" s="5"/>
      <c r="VG438" s="5"/>
      <c r="VH438" s="5"/>
      <c r="VI438" s="5"/>
      <c r="VJ438" s="5"/>
      <c r="VK438" s="5"/>
      <c r="VL438" s="5"/>
      <c r="VM438" s="5"/>
      <c r="VN438" s="5"/>
      <c r="VO438" s="5"/>
      <c r="VP438" s="5"/>
      <c r="VQ438" s="5"/>
      <c r="VR438" s="5"/>
      <c r="VS438" s="5"/>
      <c r="VT438" s="5"/>
      <c r="VU438" s="5"/>
      <c r="VV438" s="5"/>
      <c r="VW438" s="5"/>
      <c r="VX438" s="5"/>
      <c r="VY438" s="5"/>
      <c r="VZ438" s="5"/>
      <c r="WA438" s="5"/>
      <c r="WB438" s="5"/>
      <c r="WC438" s="5"/>
      <c r="WD438" s="5"/>
      <c r="WE438" s="5"/>
      <c r="WF438" s="5"/>
      <c r="WG438" s="5"/>
      <c r="WH438" s="5"/>
      <c r="WI438" s="5"/>
      <c r="WJ438" s="5"/>
      <c r="WK438" s="5"/>
      <c r="WL438" s="5"/>
      <c r="WM438" s="5"/>
      <c r="WN438" s="5"/>
      <c r="WO438" s="5"/>
      <c r="WP438" s="5"/>
      <c r="WQ438" s="5"/>
      <c r="WR438" s="5"/>
      <c r="WS438" s="5"/>
      <c r="WT438" s="5"/>
      <c r="WU438" s="5"/>
      <c r="WV438" s="5"/>
      <c r="WW438" s="5"/>
      <c r="WX438" s="5"/>
      <c r="WY438" s="5"/>
      <c r="WZ438" s="5"/>
      <c r="XA438" s="5"/>
      <c r="XB438" s="5"/>
      <c r="XC438" s="5"/>
      <c r="XD438" s="5"/>
      <c r="XE438" s="5"/>
      <c r="XF438" s="5"/>
      <c r="XG438" s="5"/>
      <c r="XH438" s="5"/>
      <c r="XI438" s="5"/>
      <c r="XJ438" s="5"/>
      <c r="XK438" s="5"/>
      <c r="XL438" s="5"/>
      <c r="XM438" s="5"/>
      <c r="XN438" s="5"/>
      <c r="XO438" s="5"/>
      <c r="XP438" s="5"/>
      <c r="XQ438" s="5"/>
      <c r="XR438" s="5"/>
      <c r="XS438" s="5"/>
      <c r="XT438" s="5"/>
      <c r="XU438" s="5"/>
      <c r="XV438" s="5"/>
      <c r="XW438" s="5"/>
    </row>
    <row r="439" spans="39:647" x14ac:dyDescent="0.2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c r="PI439" s="5"/>
      <c r="PJ439" s="5"/>
      <c r="PK439" s="5"/>
      <c r="PL439" s="5"/>
      <c r="PM439" s="5"/>
      <c r="PN439" s="5"/>
      <c r="PO439" s="5"/>
      <c r="PP439" s="5"/>
      <c r="PQ439" s="5"/>
      <c r="PR439" s="5"/>
      <c r="PS439" s="5"/>
      <c r="PT439" s="5"/>
      <c r="PU439" s="5"/>
      <c r="PV439" s="5"/>
      <c r="PW439" s="5"/>
      <c r="PX439" s="5"/>
      <c r="PY439" s="5"/>
      <c r="PZ439" s="5"/>
      <c r="QA439" s="5"/>
      <c r="QB439" s="5"/>
      <c r="QC439" s="5"/>
      <c r="QD439" s="5"/>
      <c r="QE439" s="5"/>
      <c r="QF439" s="5"/>
      <c r="QG439" s="5"/>
      <c r="QH439" s="5"/>
      <c r="QI439" s="5"/>
      <c r="QJ439" s="5"/>
      <c r="QK439" s="5"/>
      <c r="QL439" s="5"/>
      <c r="QM439" s="5"/>
      <c r="QN439" s="5"/>
      <c r="QO439" s="5"/>
      <c r="QP439" s="5"/>
      <c r="QQ439" s="5"/>
      <c r="QR439" s="5"/>
      <c r="QS439" s="5"/>
      <c r="QT439" s="5"/>
      <c r="QU439" s="5"/>
      <c r="QV439" s="5"/>
      <c r="QW439" s="5"/>
      <c r="QX439" s="5"/>
      <c r="QY439" s="5"/>
      <c r="QZ439" s="5"/>
      <c r="RA439" s="5"/>
      <c r="RB439" s="5"/>
      <c r="RC439" s="5"/>
      <c r="RD439" s="5"/>
      <c r="RE439" s="5"/>
      <c r="RF439" s="5"/>
      <c r="RG439" s="5"/>
      <c r="RH439" s="5"/>
      <c r="RI439" s="5"/>
      <c r="RJ439" s="5"/>
      <c r="RK439" s="5"/>
      <c r="RL439" s="5"/>
      <c r="RM439" s="5"/>
      <c r="RN439" s="5"/>
      <c r="RO439" s="5"/>
      <c r="RP439" s="5"/>
      <c r="RQ439" s="5"/>
      <c r="RR439" s="5"/>
      <c r="RS439" s="5"/>
      <c r="RT439" s="5"/>
      <c r="RU439" s="5"/>
      <c r="RV439" s="5"/>
      <c r="RW439" s="5"/>
      <c r="RX439" s="5"/>
      <c r="RY439" s="5"/>
      <c r="RZ439" s="5"/>
      <c r="SA439" s="5"/>
      <c r="SB439" s="5"/>
      <c r="SC439" s="5"/>
      <c r="SD439" s="5"/>
      <c r="SE439" s="5"/>
      <c r="SF439" s="5"/>
      <c r="SG439" s="5"/>
      <c r="SH439" s="5"/>
      <c r="SI439" s="5"/>
      <c r="SJ439" s="5"/>
      <c r="SK439" s="5"/>
      <c r="SL439" s="5"/>
      <c r="SM439" s="5"/>
      <c r="SN439" s="5"/>
      <c r="SO439" s="5"/>
      <c r="SP439" s="5"/>
      <c r="SQ439" s="5"/>
      <c r="SR439" s="5"/>
      <c r="SS439" s="5"/>
      <c r="ST439" s="5"/>
      <c r="SU439" s="5"/>
      <c r="SV439" s="5"/>
      <c r="SW439" s="5"/>
      <c r="SX439" s="5"/>
      <c r="SY439" s="5"/>
      <c r="SZ439" s="5"/>
      <c r="TA439" s="5"/>
      <c r="TB439" s="5"/>
      <c r="TC439" s="5"/>
      <c r="TD439" s="5"/>
      <c r="TE439" s="5"/>
      <c r="TF439" s="5"/>
      <c r="TG439" s="5"/>
      <c r="TH439" s="5"/>
      <c r="TI439" s="5"/>
      <c r="TJ439" s="5"/>
      <c r="TK439" s="5"/>
      <c r="TL439" s="5"/>
      <c r="TM439" s="5"/>
      <c r="TN439" s="5"/>
      <c r="TO439" s="5"/>
      <c r="TP439" s="5"/>
      <c r="TQ439" s="5"/>
      <c r="TR439" s="5"/>
      <c r="TS439" s="5"/>
      <c r="TT439" s="5"/>
      <c r="TU439" s="5"/>
      <c r="TV439" s="5"/>
      <c r="TW439" s="5"/>
      <c r="TX439" s="5"/>
      <c r="TY439" s="5"/>
      <c r="TZ439" s="5"/>
      <c r="UA439" s="5"/>
      <c r="UB439" s="5"/>
      <c r="UC439" s="5"/>
      <c r="UD439" s="5"/>
      <c r="UE439" s="5"/>
      <c r="UF439" s="5"/>
      <c r="UG439" s="5"/>
      <c r="UH439" s="5"/>
      <c r="UI439" s="5"/>
      <c r="UJ439" s="5"/>
      <c r="UK439" s="5"/>
      <c r="UL439" s="5"/>
      <c r="UM439" s="5"/>
      <c r="UN439" s="5"/>
      <c r="UO439" s="5"/>
      <c r="UP439" s="5"/>
      <c r="UQ439" s="5"/>
      <c r="UR439" s="5"/>
      <c r="US439" s="5"/>
      <c r="UT439" s="5"/>
      <c r="UU439" s="5"/>
      <c r="UV439" s="5"/>
      <c r="UW439" s="5"/>
      <c r="UX439" s="5"/>
      <c r="UY439" s="5"/>
      <c r="UZ439" s="5"/>
      <c r="VA439" s="5"/>
      <c r="VB439" s="5"/>
      <c r="VC439" s="5"/>
      <c r="VD439" s="5"/>
      <c r="VE439" s="5"/>
      <c r="VF439" s="5"/>
      <c r="VG439" s="5"/>
      <c r="VH439" s="5"/>
      <c r="VI439" s="5"/>
      <c r="VJ439" s="5"/>
      <c r="VK439" s="5"/>
      <c r="VL439" s="5"/>
      <c r="VM439" s="5"/>
      <c r="VN439" s="5"/>
      <c r="VO439" s="5"/>
      <c r="VP439" s="5"/>
      <c r="VQ439" s="5"/>
      <c r="VR439" s="5"/>
      <c r="VS439" s="5"/>
      <c r="VT439" s="5"/>
      <c r="VU439" s="5"/>
      <c r="VV439" s="5"/>
      <c r="VW439" s="5"/>
      <c r="VX439" s="5"/>
      <c r="VY439" s="5"/>
      <c r="VZ439" s="5"/>
      <c r="WA439" s="5"/>
      <c r="WB439" s="5"/>
      <c r="WC439" s="5"/>
      <c r="WD439" s="5"/>
      <c r="WE439" s="5"/>
      <c r="WF439" s="5"/>
      <c r="WG439" s="5"/>
      <c r="WH439" s="5"/>
      <c r="WI439" s="5"/>
      <c r="WJ439" s="5"/>
      <c r="WK439" s="5"/>
      <c r="WL439" s="5"/>
      <c r="WM439" s="5"/>
      <c r="WN439" s="5"/>
      <c r="WO439" s="5"/>
      <c r="WP439" s="5"/>
      <c r="WQ439" s="5"/>
      <c r="WR439" s="5"/>
      <c r="WS439" s="5"/>
      <c r="WT439" s="5"/>
      <c r="WU439" s="5"/>
      <c r="WV439" s="5"/>
      <c r="WW439" s="5"/>
      <c r="WX439" s="5"/>
      <c r="WY439" s="5"/>
      <c r="WZ439" s="5"/>
      <c r="XA439" s="5"/>
      <c r="XB439" s="5"/>
      <c r="XC439" s="5"/>
      <c r="XD439" s="5"/>
      <c r="XE439" s="5"/>
      <c r="XF439" s="5"/>
      <c r="XG439" s="5"/>
      <c r="XH439" s="5"/>
      <c r="XI439" s="5"/>
      <c r="XJ439" s="5"/>
      <c r="XK439" s="5"/>
      <c r="XL439" s="5"/>
      <c r="XM439" s="5"/>
      <c r="XN439" s="5"/>
      <c r="XO439" s="5"/>
      <c r="XP439" s="5"/>
      <c r="XQ439" s="5"/>
      <c r="XR439" s="5"/>
      <c r="XS439" s="5"/>
      <c r="XT439" s="5"/>
      <c r="XU439" s="5"/>
      <c r="XV439" s="5"/>
      <c r="XW439" s="5"/>
    </row>
    <row r="440" spans="39:647" x14ac:dyDescent="0.2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c r="PI440" s="5"/>
      <c r="PJ440" s="5"/>
      <c r="PK440" s="5"/>
      <c r="PL440" s="5"/>
      <c r="PM440" s="5"/>
      <c r="PN440" s="5"/>
      <c r="PO440" s="5"/>
      <c r="PP440" s="5"/>
      <c r="PQ440" s="5"/>
      <c r="PR440" s="5"/>
      <c r="PS440" s="5"/>
      <c r="PT440" s="5"/>
      <c r="PU440" s="5"/>
      <c r="PV440" s="5"/>
      <c r="PW440" s="5"/>
      <c r="PX440" s="5"/>
      <c r="PY440" s="5"/>
      <c r="PZ440" s="5"/>
      <c r="QA440" s="5"/>
      <c r="QB440" s="5"/>
      <c r="QC440" s="5"/>
      <c r="QD440" s="5"/>
      <c r="QE440" s="5"/>
      <c r="QF440" s="5"/>
      <c r="QG440" s="5"/>
      <c r="QH440" s="5"/>
      <c r="QI440" s="5"/>
      <c r="QJ440" s="5"/>
      <c r="QK440" s="5"/>
      <c r="QL440" s="5"/>
      <c r="QM440" s="5"/>
      <c r="QN440" s="5"/>
      <c r="QO440" s="5"/>
      <c r="QP440" s="5"/>
      <c r="QQ440" s="5"/>
      <c r="QR440" s="5"/>
      <c r="QS440" s="5"/>
      <c r="QT440" s="5"/>
      <c r="QU440" s="5"/>
      <c r="QV440" s="5"/>
      <c r="QW440" s="5"/>
      <c r="QX440" s="5"/>
      <c r="QY440" s="5"/>
      <c r="QZ440" s="5"/>
      <c r="RA440" s="5"/>
      <c r="RB440" s="5"/>
      <c r="RC440" s="5"/>
      <c r="RD440" s="5"/>
      <c r="RE440" s="5"/>
      <c r="RF440" s="5"/>
      <c r="RG440" s="5"/>
      <c r="RH440" s="5"/>
      <c r="RI440" s="5"/>
      <c r="RJ440" s="5"/>
      <c r="RK440" s="5"/>
      <c r="RL440" s="5"/>
      <c r="RM440" s="5"/>
      <c r="RN440" s="5"/>
      <c r="RO440" s="5"/>
      <c r="RP440" s="5"/>
      <c r="RQ440" s="5"/>
      <c r="RR440" s="5"/>
      <c r="RS440" s="5"/>
      <c r="RT440" s="5"/>
      <c r="RU440" s="5"/>
      <c r="RV440" s="5"/>
      <c r="RW440" s="5"/>
      <c r="RX440" s="5"/>
      <c r="RY440" s="5"/>
      <c r="RZ440" s="5"/>
      <c r="SA440" s="5"/>
      <c r="SB440" s="5"/>
      <c r="SC440" s="5"/>
      <c r="SD440" s="5"/>
      <c r="SE440" s="5"/>
      <c r="SF440" s="5"/>
      <c r="SG440" s="5"/>
      <c r="SH440" s="5"/>
      <c r="SI440" s="5"/>
      <c r="SJ440" s="5"/>
      <c r="SK440" s="5"/>
      <c r="SL440" s="5"/>
      <c r="SM440" s="5"/>
      <c r="SN440" s="5"/>
      <c r="SO440" s="5"/>
      <c r="SP440" s="5"/>
      <c r="SQ440" s="5"/>
      <c r="SR440" s="5"/>
      <c r="SS440" s="5"/>
      <c r="ST440" s="5"/>
      <c r="SU440" s="5"/>
      <c r="SV440" s="5"/>
      <c r="SW440" s="5"/>
      <c r="SX440" s="5"/>
      <c r="SY440" s="5"/>
      <c r="SZ440" s="5"/>
      <c r="TA440" s="5"/>
      <c r="TB440" s="5"/>
      <c r="TC440" s="5"/>
      <c r="TD440" s="5"/>
      <c r="TE440" s="5"/>
      <c r="TF440" s="5"/>
      <c r="TG440" s="5"/>
      <c r="TH440" s="5"/>
      <c r="TI440" s="5"/>
      <c r="TJ440" s="5"/>
      <c r="TK440" s="5"/>
      <c r="TL440" s="5"/>
      <c r="TM440" s="5"/>
      <c r="TN440" s="5"/>
      <c r="TO440" s="5"/>
      <c r="TP440" s="5"/>
      <c r="TQ440" s="5"/>
      <c r="TR440" s="5"/>
      <c r="TS440" s="5"/>
      <c r="TT440" s="5"/>
      <c r="TU440" s="5"/>
      <c r="TV440" s="5"/>
      <c r="TW440" s="5"/>
      <c r="TX440" s="5"/>
      <c r="TY440" s="5"/>
      <c r="TZ440" s="5"/>
      <c r="UA440" s="5"/>
      <c r="UB440" s="5"/>
      <c r="UC440" s="5"/>
      <c r="UD440" s="5"/>
      <c r="UE440" s="5"/>
      <c r="UF440" s="5"/>
      <c r="UG440" s="5"/>
      <c r="UH440" s="5"/>
      <c r="UI440" s="5"/>
      <c r="UJ440" s="5"/>
      <c r="UK440" s="5"/>
      <c r="UL440" s="5"/>
      <c r="UM440" s="5"/>
      <c r="UN440" s="5"/>
      <c r="UO440" s="5"/>
      <c r="UP440" s="5"/>
      <c r="UQ440" s="5"/>
      <c r="UR440" s="5"/>
      <c r="US440" s="5"/>
      <c r="UT440" s="5"/>
      <c r="UU440" s="5"/>
      <c r="UV440" s="5"/>
      <c r="UW440" s="5"/>
      <c r="UX440" s="5"/>
      <c r="UY440" s="5"/>
      <c r="UZ440" s="5"/>
      <c r="VA440" s="5"/>
      <c r="VB440" s="5"/>
      <c r="VC440" s="5"/>
      <c r="VD440" s="5"/>
      <c r="VE440" s="5"/>
      <c r="VF440" s="5"/>
      <c r="VG440" s="5"/>
      <c r="VH440" s="5"/>
      <c r="VI440" s="5"/>
      <c r="VJ440" s="5"/>
      <c r="VK440" s="5"/>
      <c r="VL440" s="5"/>
      <c r="VM440" s="5"/>
      <c r="VN440" s="5"/>
      <c r="VO440" s="5"/>
      <c r="VP440" s="5"/>
      <c r="VQ440" s="5"/>
      <c r="VR440" s="5"/>
      <c r="VS440" s="5"/>
      <c r="VT440" s="5"/>
      <c r="VU440" s="5"/>
      <c r="VV440" s="5"/>
      <c r="VW440" s="5"/>
      <c r="VX440" s="5"/>
      <c r="VY440" s="5"/>
      <c r="VZ440" s="5"/>
      <c r="WA440" s="5"/>
      <c r="WB440" s="5"/>
      <c r="WC440" s="5"/>
      <c r="WD440" s="5"/>
      <c r="WE440" s="5"/>
      <c r="WF440" s="5"/>
      <c r="WG440" s="5"/>
      <c r="WH440" s="5"/>
      <c r="WI440" s="5"/>
      <c r="WJ440" s="5"/>
      <c r="WK440" s="5"/>
      <c r="WL440" s="5"/>
      <c r="WM440" s="5"/>
      <c r="WN440" s="5"/>
      <c r="WO440" s="5"/>
      <c r="WP440" s="5"/>
      <c r="WQ440" s="5"/>
      <c r="WR440" s="5"/>
      <c r="WS440" s="5"/>
      <c r="WT440" s="5"/>
      <c r="WU440" s="5"/>
      <c r="WV440" s="5"/>
      <c r="WW440" s="5"/>
      <c r="WX440" s="5"/>
      <c r="WY440" s="5"/>
      <c r="WZ440" s="5"/>
      <c r="XA440" s="5"/>
      <c r="XB440" s="5"/>
      <c r="XC440" s="5"/>
      <c r="XD440" s="5"/>
      <c r="XE440" s="5"/>
      <c r="XF440" s="5"/>
      <c r="XG440" s="5"/>
      <c r="XH440" s="5"/>
      <c r="XI440" s="5"/>
      <c r="XJ440" s="5"/>
      <c r="XK440" s="5"/>
      <c r="XL440" s="5"/>
      <c r="XM440" s="5"/>
      <c r="XN440" s="5"/>
      <c r="XO440" s="5"/>
      <c r="XP440" s="5"/>
      <c r="XQ440" s="5"/>
      <c r="XR440" s="5"/>
      <c r="XS440" s="5"/>
      <c r="XT440" s="5"/>
      <c r="XU440" s="5"/>
      <c r="XV440" s="5"/>
      <c r="XW440" s="5"/>
    </row>
    <row r="441" spans="39:647" x14ac:dyDescent="0.2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c r="PI441" s="5"/>
      <c r="PJ441" s="5"/>
      <c r="PK441" s="5"/>
      <c r="PL441" s="5"/>
      <c r="PM441" s="5"/>
      <c r="PN441" s="5"/>
      <c r="PO441" s="5"/>
      <c r="PP441" s="5"/>
      <c r="PQ441" s="5"/>
      <c r="PR441" s="5"/>
      <c r="PS441" s="5"/>
      <c r="PT441" s="5"/>
      <c r="PU441" s="5"/>
      <c r="PV441" s="5"/>
      <c r="PW441" s="5"/>
      <c r="PX441" s="5"/>
      <c r="PY441" s="5"/>
      <c r="PZ441" s="5"/>
      <c r="QA441" s="5"/>
      <c r="QB441" s="5"/>
      <c r="QC441" s="5"/>
      <c r="QD441" s="5"/>
      <c r="QE441" s="5"/>
      <c r="QF441" s="5"/>
      <c r="QG441" s="5"/>
      <c r="QH441" s="5"/>
      <c r="QI441" s="5"/>
      <c r="QJ441" s="5"/>
      <c r="QK441" s="5"/>
      <c r="QL441" s="5"/>
      <c r="QM441" s="5"/>
      <c r="QN441" s="5"/>
      <c r="QO441" s="5"/>
      <c r="QP441" s="5"/>
      <c r="QQ441" s="5"/>
      <c r="QR441" s="5"/>
      <c r="QS441" s="5"/>
      <c r="QT441" s="5"/>
      <c r="QU441" s="5"/>
      <c r="QV441" s="5"/>
      <c r="QW441" s="5"/>
      <c r="QX441" s="5"/>
      <c r="QY441" s="5"/>
      <c r="QZ441" s="5"/>
      <c r="RA441" s="5"/>
      <c r="RB441" s="5"/>
      <c r="RC441" s="5"/>
      <c r="RD441" s="5"/>
      <c r="RE441" s="5"/>
      <c r="RF441" s="5"/>
      <c r="RG441" s="5"/>
      <c r="RH441" s="5"/>
      <c r="RI441" s="5"/>
      <c r="RJ441" s="5"/>
      <c r="RK441" s="5"/>
      <c r="RL441" s="5"/>
      <c r="RM441" s="5"/>
      <c r="RN441" s="5"/>
      <c r="RO441" s="5"/>
      <c r="RP441" s="5"/>
      <c r="RQ441" s="5"/>
      <c r="RR441" s="5"/>
      <c r="RS441" s="5"/>
      <c r="RT441" s="5"/>
      <c r="RU441" s="5"/>
      <c r="RV441" s="5"/>
      <c r="RW441" s="5"/>
      <c r="RX441" s="5"/>
      <c r="RY441" s="5"/>
      <c r="RZ441" s="5"/>
      <c r="SA441" s="5"/>
      <c r="SB441" s="5"/>
      <c r="SC441" s="5"/>
      <c r="SD441" s="5"/>
      <c r="SE441" s="5"/>
      <c r="SF441" s="5"/>
      <c r="SG441" s="5"/>
      <c r="SH441" s="5"/>
      <c r="SI441" s="5"/>
      <c r="SJ441" s="5"/>
      <c r="SK441" s="5"/>
      <c r="SL441" s="5"/>
      <c r="SM441" s="5"/>
      <c r="SN441" s="5"/>
      <c r="SO441" s="5"/>
      <c r="SP441" s="5"/>
      <c r="SQ441" s="5"/>
      <c r="SR441" s="5"/>
      <c r="SS441" s="5"/>
      <c r="ST441" s="5"/>
      <c r="SU441" s="5"/>
      <c r="SV441" s="5"/>
      <c r="SW441" s="5"/>
      <c r="SX441" s="5"/>
      <c r="SY441" s="5"/>
      <c r="SZ441" s="5"/>
      <c r="TA441" s="5"/>
      <c r="TB441" s="5"/>
      <c r="TC441" s="5"/>
      <c r="TD441" s="5"/>
      <c r="TE441" s="5"/>
      <c r="TF441" s="5"/>
      <c r="TG441" s="5"/>
      <c r="TH441" s="5"/>
      <c r="TI441" s="5"/>
      <c r="TJ441" s="5"/>
      <c r="TK441" s="5"/>
      <c r="TL441" s="5"/>
      <c r="TM441" s="5"/>
      <c r="TN441" s="5"/>
      <c r="TO441" s="5"/>
      <c r="TP441" s="5"/>
      <c r="TQ441" s="5"/>
      <c r="TR441" s="5"/>
      <c r="TS441" s="5"/>
      <c r="TT441" s="5"/>
      <c r="TU441" s="5"/>
      <c r="TV441" s="5"/>
      <c r="TW441" s="5"/>
      <c r="TX441" s="5"/>
      <c r="TY441" s="5"/>
      <c r="TZ441" s="5"/>
      <c r="UA441" s="5"/>
      <c r="UB441" s="5"/>
      <c r="UC441" s="5"/>
      <c r="UD441" s="5"/>
      <c r="UE441" s="5"/>
      <c r="UF441" s="5"/>
      <c r="UG441" s="5"/>
      <c r="UH441" s="5"/>
      <c r="UI441" s="5"/>
      <c r="UJ441" s="5"/>
      <c r="UK441" s="5"/>
      <c r="UL441" s="5"/>
      <c r="UM441" s="5"/>
      <c r="UN441" s="5"/>
      <c r="UO441" s="5"/>
      <c r="UP441" s="5"/>
      <c r="UQ441" s="5"/>
      <c r="UR441" s="5"/>
      <c r="US441" s="5"/>
      <c r="UT441" s="5"/>
      <c r="UU441" s="5"/>
      <c r="UV441" s="5"/>
      <c r="UW441" s="5"/>
      <c r="UX441" s="5"/>
      <c r="UY441" s="5"/>
      <c r="UZ441" s="5"/>
      <c r="VA441" s="5"/>
      <c r="VB441" s="5"/>
      <c r="VC441" s="5"/>
      <c r="VD441" s="5"/>
      <c r="VE441" s="5"/>
      <c r="VF441" s="5"/>
      <c r="VG441" s="5"/>
      <c r="VH441" s="5"/>
      <c r="VI441" s="5"/>
      <c r="VJ441" s="5"/>
      <c r="VK441" s="5"/>
      <c r="VL441" s="5"/>
      <c r="VM441" s="5"/>
      <c r="VN441" s="5"/>
      <c r="VO441" s="5"/>
      <c r="VP441" s="5"/>
      <c r="VQ441" s="5"/>
      <c r="VR441" s="5"/>
      <c r="VS441" s="5"/>
      <c r="VT441" s="5"/>
      <c r="VU441" s="5"/>
      <c r="VV441" s="5"/>
      <c r="VW441" s="5"/>
      <c r="VX441" s="5"/>
      <c r="VY441" s="5"/>
      <c r="VZ441" s="5"/>
      <c r="WA441" s="5"/>
      <c r="WB441" s="5"/>
      <c r="WC441" s="5"/>
      <c r="WD441" s="5"/>
      <c r="WE441" s="5"/>
      <c r="WF441" s="5"/>
      <c r="WG441" s="5"/>
      <c r="WH441" s="5"/>
      <c r="WI441" s="5"/>
      <c r="WJ441" s="5"/>
      <c r="WK441" s="5"/>
      <c r="WL441" s="5"/>
      <c r="WM441" s="5"/>
      <c r="WN441" s="5"/>
      <c r="WO441" s="5"/>
      <c r="WP441" s="5"/>
      <c r="WQ441" s="5"/>
      <c r="WR441" s="5"/>
      <c r="WS441" s="5"/>
      <c r="WT441" s="5"/>
      <c r="WU441" s="5"/>
      <c r="WV441" s="5"/>
      <c r="WW441" s="5"/>
      <c r="WX441" s="5"/>
      <c r="WY441" s="5"/>
      <c r="WZ441" s="5"/>
      <c r="XA441" s="5"/>
      <c r="XB441" s="5"/>
      <c r="XC441" s="5"/>
      <c r="XD441" s="5"/>
      <c r="XE441" s="5"/>
      <c r="XF441" s="5"/>
      <c r="XG441" s="5"/>
      <c r="XH441" s="5"/>
      <c r="XI441" s="5"/>
      <c r="XJ441" s="5"/>
      <c r="XK441" s="5"/>
      <c r="XL441" s="5"/>
      <c r="XM441" s="5"/>
      <c r="XN441" s="5"/>
      <c r="XO441" s="5"/>
      <c r="XP441" s="5"/>
      <c r="XQ441" s="5"/>
      <c r="XR441" s="5"/>
      <c r="XS441" s="5"/>
      <c r="XT441" s="5"/>
      <c r="XU441" s="5"/>
      <c r="XV441" s="5"/>
      <c r="XW441" s="5"/>
    </row>
    <row r="442" spans="39:647" x14ac:dyDescent="0.2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c r="PI442" s="5"/>
      <c r="PJ442" s="5"/>
      <c r="PK442" s="5"/>
      <c r="PL442" s="5"/>
      <c r="PM442" s="5"/>
      <c r="PN442" s="5"/>
      <c r="PO442" s="5"/>
      <c r="PP442" s="5"/>
      <c r="PQ442" s="5"/>
      <c r="PR442" s="5"/>
      <c r="PS442" s="5"/>
      <c r="PT442" s="5"/>
      <c r="PU442" s="5"/>
      <c r="PV442" s="5"/>
      <c r="PW442" s="5"/>
      <c r="PX442" s="5"/>
      <c r="PY442" s="5"/>
      <c r="PZ442" s="5"/>
      <c r="QA442" s="5"/>
      <c r="QB442" s="5"/>
      <c r="QC442" s="5"/>
      <c r="QD442" s="5"/>
      <c r="QE442" s="5"/>
      <c r="QF442" s="5"/>
      <c r="QG442" s="5"/>
      <c r="QH442" s="5"/>
      <c r="QI442" s="5"/>
      <c r="QJ442" s="5"/>
      <c r="QK442" s="5"/>
      <c r="QL442" s="5"/>
      <c r="QM442" s="5"/>
      <c r="QN442" s="5"/>
      <c r="QO442" s="5"/>
      <c r="QP442" s="5"/>
      <c r="QQ442" s="5"/>
      <c r="QR442" s="5"/>
      <c r="QS442" s="5"/>
      <c r="QT442" s="5"/>
      <c r="QU442" s="5"/>
      <c r="QV442" s="5"/>
      <c r="QW442" s="5"/>
      <c r="QX442" s="5"/>
      <c r="QY442" s="5"/>
      <c r="QZ442" s="5"/>
      <c r="RA442" s="5"/>
      <c r="RB442" s="5"/>
      <c r="RC442" s="5"/>
      <c r="RD442" s="5"/>
      <c r="RE442" s="5"/>
      <c r="RF442" s="5"/>
      <c r="RG442" s="5"/>
      <c r="RH442" s="5"/>
      <c r="RI442" s="5"/>
      <c r="RJ442" s="5"/>
      <c r="RK442" s="5"/>
      <c r="RL442" s="5"/>
      <c r="RM442" s="5"/>
      <c r="RN442" s="5"/>
      <c r="RO442" s="5"/>
      <c r="RP442" s="5"/>
      <c r="RQ442" s="5"/>
      <c r="RR442" s="5"/>
      <c r="RS442" s="5"/>
      <c r="RT442" s="5"/>
      <c r="RU442" s="5"/>
      <c r="RV442" s="5"/>
      <c r="RW442" s="5"/>
      <c r="RX442" s="5"/>
      <c r="RY442" s="5"/>
      <c r="RZ442" s="5"/>
      <c r="SA442" s="5"/>
      <c r="SB442" s="5"/>
      <c r="SC442" s="5"/>
      <c r="SD442" s="5"/>
      <c r="SE442" s="5"/>
      <c r="SF442" s="5"/>
      <c r="SG442" s="5"/>
      <c r="SH442" s="5"/>
      <c r="SI442" s="5"/>
      <c r="SJ442" s="5"/>
      <c r="SK442" s="5"/>
      <c r="SL442" s="5"/>
      <c r="SM442" s="5"/>
      <c r="SN442" s="5"/>
      <c r="SO442" s="5"/>
      <c r="SP442" s="5"/>
      <c r="SQ442" s="5"/>
      <c r="SR442" s="5"/>
      <c r="SS442" s="5"/>
      <c r="ST442" s="5"/>
      <c r="SU442" s="5"/>
      <c r="SV442" s="5"/>
      <c r="SW442" s="5"/>
      <c r="SX442" s="5"/>
      <c r="SY442" s="5"/>
      <c r="SZ442" s="5"/>
      <c r="TA442" s="5"/>
      <c r="TB442" s="5"/>
      <c r="TC442" s="5"/>
      <c r="TD442" s="5"/>
      <c r="TE442" s="5"/>
      <c r="TF442" s="5"/>
      <c r="TG442" s="5"/>
      <c r="TH442" s="5"/>
      <c r="TI442" s="5"/>
      <c r="TJ442" s="5"/>
      <c r="TK442" s="5"/>
      <c r="TL442" s="5"/>
      <c r="TM442" s="5"/>
      <c r="TN442" s="5"/>
      <c r="TO442" s="5"/>
      <c r="TP442" s="5"/>
      <c r="TQ442" s="5"/>
      <c r="TR442" s="5"/>
      <c r="TS442" s="5"/>
      <c r="TT442" s="5"/>
      <c r="TU442" s="5"/>
      <c r="TV442" s="5"/>
      <c r="TW442" s="5"/>
      <c r="TX442" s="5"/>
      <c r="TY442" s="5"/>
      <c r="TZ442" s="5"/>
      <c r="UA442" s="5"/>
      <c r="UB442" s="5"/>
      <c r="UC442" s="5"/>
      <c r="UD442" s="5"/>
      <c r="UE442" s="5"/>
      <c r="UF442" s="5"/>
      <c r="UG442" s="5"/>
      <c r="UH442" s="5"/>
      <c r="UI442" s="5"/>
      <c r="UJ442" s="5"/>
      <c r="UK442" s="5"/>
      <c r="UL442" s="5"/>
      <c r="UM442" s="5"/>
      <c r="UN442" s="5"/>
      <c r="UO442" s="5"/>
      <c r="UP442" s="5"/>
      <c r="UQ442" s="5"/>
      <c r="UR442" s="5"/>
      <c r="US442" s="5"/>
      <c r="UT442" s="5"/>
      <c r="UU442" s="5"/>
      <c r="UV442" s="5"/>
      <c r="UW442" s="5"/>
      <c r="UX442" s="5"/>
      <c r="UY442" s="5"/>
      <c r="UZ442" s="5"/>
      <c r="VA442" s="5"/>
      <c r="VB442" s="5"/>
      <c r="VC442" s="5"/>
      <c r="VD442" s="5"/>
      <c r="VE442" s="5"/>
      <c r="VF442" s="5"/>
      <c r="VG442" s="5"/>
      <c r="VH442" s="5"/>
      <c r="VI442" s="5"/>
      <c r="VJ442" s="5"/>
      <c r="VK442" s="5"/>
      <c r="VL442" s="5"/>
      <c r="VM442" s="5"/>
      <c r="VN442" s="5"/>
      <c r="VO442" s="5"/>
      <c r="VP442" s="5"/>
      <c r="VQ442" s="5"/>
      <c r="VR442" s="5"/>
      <c r="VS442" s="5"/>
      <c r="VT442" s="5"/>
      <c r="VU442" s="5"/>
      <c r="VV442" s="5"/>
      <c r="VW442" s="5"/>
      <c r="VX442" s="5"/>
      <c r="VY442" s="5"/>
      <c r="VZ442" s="5"/>
      <c r="WA442" s="5"/>
      <c r="WB442" s="5"/>
      <c r="WC442" s="5"/>
      <c r="WD442" s="5"/>
      <c r="WE442" s="5"/>
      <c r="WF442" s="5"/>
      <c r="WG442" s="5"/>
      <c r="WH442" s="5"/>
      <c r="WI442" s="5"/>
      <c r="WJ442" s="5"/>
      <c r="WK442" s="5"/>
      <c r="WL442" s="5"/>
      <c r="WM442" s="5"/>
      <c r="WN442" s="5"/>
      <c r="WO442" s="5"/>
      <c r="WP442" s="5"/>
      <c r="WQ442" s="5"/>
      <c r="WR442" s="5"/>
      <c r="WS442" s="5"/>
      <c r="WT442" s="5"/>
      <c r="WU442" s="5"/>
      <c r="WV442" s="5"/>
      <c r="WW442" s="5"/>
      <c r="WX442" s="5"/>
      <c r="WY442" s="5"/>
      <c r="WZ442" s="5"/>
      <c r="XA442" s="5"/>
      <c r="XB442" s="5"/>
      <c r="XC442" s="5"/>
      <c r="XD442" s="5"/>
      <c r="XE442" s="5"/>
      <c r="XF442" s="5"/>
      <c r="XG442" s="5"/>
      <c r="XH442" s="5"/>
      <c r="XI442" s="5"/>
      <c r="XJ442" s="5"/>
      <c r="XK442" s="5"/>
      <c r="XL442" s="5"/>
      <c r="XM442" s="5"/>
      <c r="XN442" s="5"/>
      <c r="XO442" s="5"/>
      <c r="XP442" s="5"/>
      <c r="XQ442" s="5"/>
      <c r="XR442" s="5"/>
      <c r="XS442" s="5"/>
      <c r="XT442" s="5"/>
      <c r="XU442" s="5"/>
      <c r="XV442" s="5"/>
      <c r="XW442" s="5"/>
    </row>
    <row r="443" spans="39:647" x14ac:dyDescent="0.2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c r="PI443" s="5"/>
      <c r="PJ443" s="5"/>
      <c r="PK443" s="5"/>
      <c r="PL443" s="5"/>
      <c r="PM443" s="5"/>
      <c r="PN443" s="5"/>
      <c r="PO443" s="5"/>
      <c r="PP443" s="5"/>
      <c r="PQ443" s="5"/>
      <c r="PR443" s="5"/>
      <c r="PS443" s="5"/>
      <c r="PT443" s="5"/>
      <c r="PU443" s="5"/>
      <c r="PV443" s="5"/>
      <c r="PW443" s="5"/>
      <c r="PX443" s="5"/>
      <c r="PY443" s="5"/>
      <c r="PZ443" s="5"/>
      <c r="QA443" s="5"/>
      <c r="QB443" s="5"/>
      <c r="QC443" s="5"/>
      <c r="QD443" s="5"/>
      <c r="QE443" s="5"/>
      <c r="QF443" s="5"/>
      <c r="QG443" s="5"/>
      <c r="QH443" s="5"/>
      <c r="QI443" s="5"/>
      <c r="QJ443" s="5"/>
      <c r="QK443" s="5"/>
      <c r="QL443" s="5"/>
      <c r="QM443" s="5"/>
      <c r="QN443" s="5"/>
      <c r="QO443" s="5"/>
      <c r="QP443" s="5"/>
      <c r="QQ443" s="5"/>
      <c r="QR443" s="5"/>
      <c r="QS443" s="5"/>
      <c r="QT443" s="5"/>
      <c r="QU443" s="5"/>
      <c r="QV443" s="5"/>
      <c r="QW443" s="5"/>
      <c r="QX443" s="5"/>
      <c r="QY443" s="5"/>
      <c r="QZ443" s="5"/>
      <c r="RA443" s="5"/>
      <c r="RB443" s="5"/>
      <c r="RC443" s="5"/>
      <c r="RD443" s="5"/>
      <c r="RE443" s="5"/>
      <c r="RF443" s="5"/>
      <c r="RG443" s="5"/>
      <c r="RH443" s="5"/>
      <c r="RI443" s="5"/>
      <c r="RJ443" s="5"/>
      <c r="RK443" s="5"/>
      <c r="RL443" s="5"/>
      <c r="RM443" s="5"/>
      <c r="RN443" s="5"/>
      <c r="RO443" s="5"/>
      <c r="RP443" s="5"/>
      <c r="RQ443" s="5"/>
      <c r="RR443" s="5"/>
      <c r="RS443" s="5"/>
      <c r="RT443" s="5"/>
      <c r="RU443" s="5"/>
      <c r="RV443" s="5"/>
      <c r="RW443" s="5"/>
      <c r="RX443" s="5"/>
      <c r="RY443" s="5"/>
      <c r="RZ443" s="5"/>
      <c r="SA443" s="5"/>
      <c r="SB443" s="5"/>
      <c r="SC443" s="5"/>
      <c r="SD443" s="5"/>
      <c r="SE443" s="5"/>
      <c r="SF443" s="5"/>
      <c r="SG443" s="5"/>
      <c r="SH443" s="5"/>
      <c r="SI443" s="5"/>
      <c r="SJ443" s="5"/>
      <c r="SK443" s="5"/>
      <c r="SL443" s="5"/>
      <c r="SM443" s="5"/>
      <c r="SN443" s="5"/>
      <c r="SO443" s="5"/>
      <c r="SP443" s="5"/>
      <c r="SQ443" s="5"/>
      <c r="SR443" s="5"/>
      <c r="SS443" s="5"/>
      <c r="ST443" s="5"/>
      <c r="SU443" s="5"/>
      <c r="SV443" s="5"/>
      <c r="SW443" s="5"/>
      <c r="SX443" s="5"/>
      <c r="SY443" s="5"/>
      <c r="SZ443" s="5"/>
      <c r="TA443" s="5"/>
      <c r="TB443" s="5"/>
      <c r="TC443" s="5"/>
      <c r="TD443" s="5"/>
      <c r="TE443" s="5"/>
      <c r="TF443" s="5"/>
      <c r="TG443" s="5"/>
      <c r="TH443" s="5"/>
      <c r="TI443" s="5"/>
      <c r="TJ443" s="5"/>
      <c r="TK443" s="5"/>
      <c r="TL443" s="5"/>
      <c r="TM443" s="5"/>
      <c r="TN443" s="5"/>
      <c r="TO443" s="5"/>
      <c r="TP443" s="5"/>
      <c r="TQ443" s="5"/>
      <c r="TR443" s="5"/>
      <c r="TS443" s="5"/>
      <c r="TT443" s="5"/>
      <c r="TU443" s="5"/>
      <c r="TV443" s="5"/>
      <c r="TW443" s="5"/>
      <c r="TX443" s="5"/>
      <c r="TY443" s="5"/>
      <c r="TZ443" s="5"/>
      <c r="UA443" s="5"/>
      <c r="UB443" s="5"/>
      <c r="UC443" s="5"/>
      <c r="UD443" s="5"/>
      <c r="UE443" s="5"/>
      <c r="UF443" s="5"/>
      <c r="UG443" s="5"/>
      <c r="UH443" s="5"/>
      <c r="UI443" s="5"/>
      <c r="UJ443" s="5"/>
      <c r="UK443" s="5"/>
      <c r="UL443" s="5"/>
      <c r="UM443" s="5"/>
      <c r="UN443" s="5"/>
      <c r="UO443" s="5"/>
      <c r="UP443" s="5"/>
      <c r="UQ443" s="5"/>
      <c r="UR443" s="5"/>
      <c r="US443" s="5"/>
      <c r="UT443" s="5"/>
      <c r="UU443" s="5"/>
      <c r="UV443" s="5"/>
      <c r="UW443" s="5"/>
      <c r="UX443" s="5"/>
      <c r="UY443" s="5"/>
      <c r="UZ443" s="5"/>
      <c r="VA443" s="5"/>
      <c r="VB443" s="5"/>
      <c r="VC443" s="5"/>
      <c r="VD443" s="5"/>
      <c r="VE443" s="5"/>
      <c r="VF443" s="5"/>
      <c r="VG443" s="5"/>
      <c r="VH443" s="5"/>
      <c r="VI443" s="5"/>
      <c r="VJ443" s="5"/>
      <c r="VK443" s="5"/>
      <c r="VL443" s="5"/>
      <c r="VM443" s="5"/>
      <c r="VN443" s="5"/>
      <c r="VO443" s="5"/>
      <c r="VP443" s="5"/>
      <c r="VQ443" s="5"/>
      <c r="VR443" s="5"/>
      <c r="VS443" s="5"/>
      <c r="VT443" s="5"/>
      <c r="VU443" s="5"/>
      <c r="VV443" s="5"/>
      <c r="VW443" s="5"/>
      <c r="VX443" s="5"/>
      <c r="VY443" s="5"/>
      <c r="VZ443" s="5"/>
      <c r="WA443" s="5"/>
      <c r="WB443" s="5"/>
      <c r="WC443" s="5"/>
      <c r="WD443" s="5"/>
      <c r="WE443" s="5"/>
      <c r="WF443" s="5"/>
      <c r="WG443" s="5"/>
      <c r="WH443" s="5"/>
      <c r="WI443" s="5"/>
      <c r="WJ443" s="5"/>
      <c r="WK443" s="5"/>
      <c r="WL443" s="5"/>
      <c r="WM443" s="5"/>
      <c r="WN443" s="5"/>
      <c r="WO443" s="5"/>
      <c r="WP443" s="5"/>
      <c r="WQ443" s="5"/>
      <c r="WR443" s="5"/>
      <c r="WS443" s="5"/>
      <c r="WT443" s="5"/>
      <c r="WU443" s="5"/>
      <c r="WV443" s="5"/>
      <c r="WW443" s="5"/>
      <c r="WX443" s="5"/>
      <c r="WY443" s="5"/>
      <c r="WZ443" s="5"/>
      <c r="XA443" s="5"/>
      <c r="XB443" s="5"/>
      <c r="XC443" s="5"/>
      <c r="XD443" s="5"/>
      <c r="XE443" s="5"/>
      <c r="XF443" s="5"/>
      <c r="XG443" s="5"/>
      <c r="XH443" s="5"/>
      <c r="XI443" s="5"/>
      <c r="XJ443" s="5"/>
      <c r="XK443" s="5"/>
      <c r="XL443" s="5"/>
      <c r="XM443" s="5"/>
      <c r="XN443" s="5"/>
      <c r="XO443" s="5"/>
      <c r="XP443" s="5"/>
      <c r="XQ443" s="5"/>
      <c r="XR443" s="5"/>
      <c r="XS443" s="5"/>
      <c r="XT443" s="5"/>
      <c r="XU443" s="5"/>
      <c r="XV443" s="5"/>
      <c r="XW443" s="5"/>
    </row>
    <row r="444" spans="39:647" x14ac:dyDescent="0.2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c r="PI444" s="5"/>
      <c r="PJ444" s="5"/>
      <c r="PK444" s="5"/>
      <c r="PL444" s="5"/>
      <c r="PM444" s="5"/>
      <c r="PN444" s="5"/>
      <c r="PO444" s="5"/>
      <c r="PP444" s="5"/>
      <c r="PQ444" s="5"/>
      <c r="PR444" s="5"/>
      <c r="PS444" s="5"/>
      <c r="PT444" s="5"/>
      <c r="PU444" s="5"/>
      <c r="PV444" s="5"/>
      <c r="PW444" s="5"/>
      <c r="PX444" s="5"/>
      <c r="PY444" s="5"/>
      <c r="PZ444" s="5"/>
      <c r="QA444" s="5"/>
      <c r="QB444" s="5"/>
      <c r="QC444" s="5"/>
      <c r="QD444" s="5"/>
      <c r="QE444" s="5"/>
      <c r="QF444" s="5"/>
      <c r="QG444" s="5"/>
      <c r="QH444" s="5"/>
      <c r="QI444" s="5"/>
      <c r="QJ444" s="5"/>
      <c r="QK444" s="5"/>
      <c r="QL444" s="5"/>
      <c r="QM444" s="5"/>
      <c r="QN444" s="5"/>
      <c r="QO444" s="5"/>
      <c r="QP444" s="5"/>
      <c r="QQ444" s="5"/>
      <c r="QR444" s="5"/>
      <c r="QS444" s="5"/>
      <c r="QT444" s="5"/>
      <c r="QU444" s="5"/>
      <c r="QV444" s="5"/>
      <c r="QW444" s="5"/>
      <c r="QX444" s="5"/>
      <c r="QY444" s="5"/>
      <c r="QZ444" s="5"/>
      <c r="RA444" s="5"/>
      <c r="RB444" s="5"/>
      <c r="RC444" s="5"/>
      <c r="RD444" s="5"/>
      <c r="RE444" s="5"/>
      <c r="RF444" s="5"/>
      <c r="RG444" s="5"/>
      <c r="RH444" s="5"/>
      <c r="RI444" s="5"/>
      <c r="RJ444" s="5"/>
      <c r="RK444" s="5"/>
      <c r="RL444" s="5"/>
      <c r="RM444" s="5"/>
      <c r="RN444" s="5"/>
      <c r="RO444" s="5"/>
      <c r="RP444" s="5"/>
      <c r="RQ444" s="5"/>
      <c r="RR444" s="5"/>
      <c r="RS444" s="5"/>
      <c r="RT444" s="5"/>
      <c r="RU444" s="5"/>
      <c r="RV444" s="5"/>
      <c r="RW444" s="5"/>
      <c r="RX444" s="5"/>
      <c r="RY444" s="5"/>
      <c r="RZ444" s="5"/>
      <c r="SA444" s="5"/>
      <c r="SB444" s="5"/>
      <c r="SC444" s="5"/>
      <c r="SD444" s="5"/>
      <c r="SE444" s="5"/>
      <c r="SF444" s="5"/>
      <c r="SG444" s="5"/>
      <c r="SH444" s="5"/>
      <c r="SI444" s="5"/>
      <c r="SJ444" s="5"/>
      <c r="SK444" s="5"/>
      <c r="SL444" s="5"/>
      <c r="SM444" s="5"/>
      <c r="SN444" s="5"/>
      <c r="SO444" s="5"/>
      <c r="SP444" s="5"/>
      <c r="SQ444" s="5"/>
      <c r="SR444" s="5"/>
      <c r="SS444" s="5"/>
      <c r="ST444" s="5"/>
      <c r="SU444" s="5"/>
      <c r="SV444" s="5"/>
      <c r="SW444" s="5"/>
      <c r="SX444" s="5"/>
      <c r="SY444" s="5"/>
      <c r="SZ444" s="5"/>
      <c r="TA444" s="5"/>
      <c r="TB444" s="5"/>
      <c r="TC444" s="5"/>
      <c r="TD444" s="5"/>
      <c r="TE444" s="5"/>
      <c r="TF444" s="5"/>
      <c r="TG444" s="5"/>
      <c r="TH444" s="5"/>
      <c r="TI444" s="5"/>
      <c r="TJ444" s="5"/>
      <c r="TK444" s="5"/>
      <c r="TL444" s="5"/>
      <c r="TM444" s="5"/>
      <c r="TN444" s="5"/>
      <c r="TO444" s="5"/>
      <c r="TP444" s="5"/>
      <c r="TQ444" s="5"/>
      <c r="TR444" s="5"/>
      <c r="TS444" s="5"/>
      <c r="TT444" s="5"/>
      <c r="TU444" s="5"/>
      <c r="TV444" s="5"/>
      <c r="TW444" s="5"/>
      <c r="TX444" s="5"/>
      <c r="TY444" s="5"/>
      <c r="TZ444" s="5"/>
      <c r="UA444" s="5"/>
      <c r="UB444" s="5"/>
      <c r="UC444" s="5"/>
      <c r="UD444" s="5"/>
      <c r="UE444" s="5"/>
      <c r="UF444" s="5"/>
      <c r="UG444" s="5"/>
      <c r="UH444" s="5"/>
      <c r="UI444" s="5"/>
      <c r="UJ444" s="5"/>
      <c r="UK444" s="5"/>
      <c r="UL444" s="5"/>
      <c r="UM444" s="5"/>
      <c r="UN444" s="5"/>
      <c r="UO444" s="5"/>
      <c r="UP444" s="5"/>
      <c r="UQ444" s="5"/>
      <c r="UR444" s="5"/>
      <c r="US444" s="5"/>
      <c r="UT444" s="5"/>
      <c r="UU444" s="5"/>
      <c r="UV444" s="5"/>
      <c r="UW444" s="5"/>
      <c r="UX444" s="5"/>
      <c r="UY444" s="5"/>
      <c r="UZ444" s="5"/>
      <c r="VA444" s="5"/>
      <c r="VB444" s="5"/>
      <c r="VC444" s="5"/>
      <c r="VD444" s="5"/>
      <c r="VE444" s="5"/>
      <c r="VF444" s="5"/>
      <c r="VG444" s="5"/>
      <c r="VH444" s="5"/>
      <c r="VI444" s="5"/>
      <c r="VJ444" s="5"/>
      <c r="VK444" s="5"/>
      <c r="VL444" s="5"/>
      <c r="VM444" s="5"/>
      <c r="VN444" s="5"/>
      <c r="VO444" s="5"/>
      <c r="VP444" s="5"/>
      <c r="VQ444" s="5"/>
      <c r="VR444" s="5"/>
      <c r="VS444" s="5"/>
      <c r="VT444" s="5"/>
      <c r="VU444" s="5"/>
      <c r="VV444" s="5"/>
      <c r="VW444" s="5"/>
      <c r="VX444" s="5"/>
      <c r="VY444" s="5"/>
      <c r="VZ444" s="5"/>
      <c r="WA444" s="5"/>
      <c r="WB444" s="5"/>
      <c r="WC444" s="5"/>
      <c r="WD444" s="5"/>
      <c r="WE444" s="5"/>
      <c r="WF444" s="5"/>
      <c r="WG444" s="5"/>
      <c r="WH444" s="5"/>
      <c r="WI444" s="5"/>
      <c r="WJ444" s="5"/>
      <c r="WK444" s="5"/>
      <c r="WL444" s="5"/>
      <c r="WM444" s="5"/>
      <c r="WN444" s="5"/>
      <c r="WO444" s="5"/>
      <c r="WP444" s="5"/>
      <c r="WQ444" s="5"/>
      <c r="WR444" s="5"/>
      <c r="WS444" s="5"/>
      <c r="WT444" s="5"/>
      <c r="WU444" s="5"/>
      <c r="WV444" s="5"/>
      <c r="WW444" s="5"/>
      <c r="WX444" s="5"/>
      <c r="WY444" s="5"/>
      <c r="WZ444" s="5"/>
      <c r="XA444" s="5"/>
      <c r="XB444" s="5"/>
      <c r="XC444" s="5"/>
      <c r="XD444" s="5"/>
      <c r="XE444" s="5"/>
      <c r="XF444" s="5"/>
      <c r="XG444" s="5"/>
      <c r="XH444" s="5"/>
      <c r="XI444" s="5"/>
      <c r="XJ444" s="5"/>
      <c r="XK444" s="5"/>
      <c r="XL444" s="5"/>
      <c r="XM444" s="5"/>
      <c r="XN444" s="5"/>
      <c r="XO444" s="5"/>
      <c r="XP444" s="5"/>
      <c r="XQ444" s="5"/>
      <c r="XR444" s="5"/>
      <c r="XS444" s="5"/>
      <c r="XT444" s="5"/>
      <c r="XU444" s="5"/>
      <c r="XV444" s="5"/>
      <c r="XW444" s="5"/>
    </row>
    <row r="445" spans="39:647" x14ac:dyDescent="0.2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c r="PI445" s="5"/>
      <c r="PJ445" s="5"/>
      <c r="PK445" s="5"/>
      <c r="PL445" s="5"/>
      <c r="PM445" s="5"/>
      <c r="PN445" s="5"/>
      <c r="PO445" s="5"/>
      <c r="PP445" s="5"/>
      <c r="PQ445" s="5"/>
      <c r="PR445" s="5"/>
      <c r="PS445" s="5"/>
      <c r="PT445" s="5"/>
      <c r="PU445" s="5"/>
      <c r="PV445" s="5"/>
      <c r="PW445" s="5"/>
      <c r="PX445" s="5"/>
      <c r="PY445" s="5"/>
      <c r="PZ445" s="5"/>
      <c r="QA445" s="5"/>
      <c r="QB445" s="5"/>
      <c r="QC445" s="5"/>
      <c r="QD445" s="5"/>
      <c r="QE445" s="5"/>
      <c r="QF445" s="5"/>
      <c r="QG445" s="5"/>
      <c r="QH445" s="5"/>
      <c r="QI445" s="5"/>
      <c r="QJ445" s="5"/>
      <c r="QK445" s="5"/>
      <c r="QL445" s="5"/>
      <c r="QM445" s="5"/>
      <c r="QN445" s="5"/>
      <c r="QO445" s="5"/>
      <c r="QP445" s="5"/>
      <c r="QQ445" s="5"/>
      <c r="QR445" s="5"/>
      <c r="QS445" s="5"/>
      <c r="QT445" s="5"/>
      <c r="QU445" s="5"/>
      <c r="QV445" s="5"/>
      <c r="QW445" s="5"/>
      <c r="QX445" s="5"/>
      <c r="QY445" s="5"/>
      <c r="QZ445" s="5"/>
      <c r="RA445" s="5"/>
      <c r="RB445" s="5"/>
      <c r="RC445" s="5"/>
      <c r="RD445" s="5"/>
      <c r="RE445" s="5"/>
      <c r="RF445" s="5"/>
      <c r="RG445" s="5"/>
      <c r="RH445" s="5"/>
      <c r="RI445" s="5"/>
      <c r="RJ445" s="5"/>
      <c r="RK445" s="5"/>
      <c r="RL445" s="5"/>
      <c r="RM445" s="5"/>
      <c r="RN445" s="5"/>
      <c r="RO445" s="5"/>
      <c r="RP445" s="5"/>
      <c r="RQ445" s="5"/>
      <c r="RR445" s="5"/>
      <c r="RS445" s="5"/>
      <c r="RT445" s="5"/>
      <c r="RU445" s="5"/>
      <c r="RV445" s="5"/>
      <c r="RW445" s="5"/>
      <c r="RX445" s="5"/>
      <c r="RY445" s="5"/>
      <c r="RZ445" s="5"/>
      <c r="SA445" s="5"/>
      <c r="SB445" s="5"/>
      <c r="SC445" s="5"/>
      <c r="SD445" s="5"/>
      <c r="SE445" s="5"/>
      <c r="SF445" s="5"/>
      <c r="SG445" s="5"/>
      <c r="SH445" s="5"/>
      <c r="SI445" s="5"/>
      <c r="SJ445" s="5"/>
      <c r="SK445" s="5"/>
      <c r="SL445" s="5"/>
      <c r="SM445" s="5"/>
      <c r="SN445" s="5"/>
      <c r="SO445" s="5"/>
      <c r="SP445" s="5"/>
      <c r="SQ445" s="5"/>
      <c r="SR445" s="5"/>
      <c r="SS445" s="5"/>
      <c r="ST445" s="5"/>
      <c r="SU445" s="5"/>
      <c r="SV445" s="5"/>
      <c r="SW445" s="5"/>
      <c r="SX445" s="5"/>
      <c r="SY445" s="5"/>
      <c r="SZ445" s="5"/>
      <c r="TA445" s="5"/>
      <c r="TB445" s="5"/>
      <c r="TC445" s="5"/>
      <c r="TD445" s="5"/>
      <c r="TE445" s="5"/>
      <c r="TF445" s="5"/>
      <c r="TG445" s="5"/>
      <c r="TH445" s="5"/>
      <c r="TI445" s="5"/>
      <c r="TJ445" s="5"/>
      <c r="TK445" s="5"/>
      <c r="TL445" s="5"/>
      <c r="TM445" s="5"/>
      <c r="TN445" s="5"/>
      <c r="TO445" s="5"/>
      <c r="TP445" s="5"/>
      <c r="TQ445" s="5"/>
      <c r="TR445" s="5"/>
      <c r="TS445" s="5"/>
      <c r="TT445" s="5"/>
      <c r="TU445" s="5"/>
      <c r="TV445" s="5"/>
      <c r="TW445" s="5"/>
      <c r="TX445" s="5"/>
      <c r="TY445" s="5"/>
      <c r="TZ445" s="5"/>
      <c r="UA445" s="5"/>
      <c r="UB445" s="5"/>
      <c r="UC445" s="5"/>
      <c r="UD445" s="5"/>
      <c r="UE445" s="5"/>
      <c r="UF445" s="5"/>
      <c r="UG445" s="5"/>
      <c r="UH445" s="5"/>
      <c r="UI445" s="5"/>
      <c r="UJ445" s="5"/>
      <c r="UK445" s="5"/>
      <c r="UL445" s="5"/>
      <c r="UM445" s="5"/>
      <c r="UN445" s="5"/>
      <c r="UO445" s="5"/>
      <c r="UP445" s="5"/>
      <c r="UQ445" s="5"/>
      <c r="UR445" s="5"/>
      <c r="US445" s="5"/>
      <c r="UT445" s="5"/>
      <c r="UU445" s="5"/>
      <c r="UV445" s="5"/>
      <c r="UW445" s="5"/>
      <c r="UX445" s="5"/>
      <c r="UY445" s="5"/>
      <c r="UZ445" s="5"/>
      <c r="VA445" s="5"/>
      <c r="VB445" s="5"/>
      <c r="VC445" s="5"/>
      <c r="VD445" s="5"/>
      <c r="VE445" s="5"/>
      <c r="VF445" s="5"/>
      <c r="VG445" s="5"/>
      <c r="VH445" s="5"/>
      <c r="VI445" s="5"/>
      <c r="VJ445" s="5"/>
      <c r="VK445" s="5"/>
      <c r="VL445" s="5"/>
      <c r="VM445" s="5"/>
      <c r="VN445" s="5"/>
      <c r="VO445" s="5"/>
      <c r="VP445" s="5"/>
      <c r="VQ445" s="5"/>
      <c r="VR445" s="5"/>
      <c r="VS445" s="5"/>
      <c r="VT445" s="5"/>
      <c r="VU445" s="5"/>
      <c r="VV445" s="5"/>
      <c r="VW445" s="5"/>
      <c r="VX445" s="5"/>
      <c r="VY445" s="5"/>
      <c r="VZ445" s="5"/>
      <c r="WA445" s="5"/>
      <c r="WB445" s="5"/>
      <c r="WC445" s="5"/>
      <c r="WD445" s="5"/>
      <c r="WE445" s="5"/>
      <c r="WF445" s="5"/>
      <c r="WG445" s="5"/>
      <c r="WH445" s="5"/>
      <c r="WI445" s="5"/>
      <c r="WJ445" s="5"/>
      <c r="WK445" s="5"/>
      <c r="WL445" s="5"/>
      <c r="WM445" s="5"/>
      <c r="WN445" s="5"/>
      <c r="WO445" s="5"/>
      <c r="WP445" s="5"/>
      <c r="WQ445" s="5"/>
      <c r="WR445" s="5"/>
      <c r="WS445" s="5"/>
      <c r="WT445" s="5"/>
      <c r="WU445" s="5"/>
      <c r="WV445" s="5"/>
      <c r="WW445" s="5"/>
      <c r="WX445" s="5"/>
      <c r="WY445" s="5"/>
      <c r="WZ445" s="5"/>
      <c r="XA445" s="5"/>
      <c r="XB445" s="5"/>
      <c r="XC445" s="5"/>
      <c r="XD445" s="5"/>
      <c r="XE445" s="5"/>
      <c r="XF445" s="5"/>
      <c r="XG445" s="5"/>
      <c r="XH445" s="5"/>
      <c r="XI445" s="5"/>
      <c r="XJ445" s="5"/>
      <c r="XK445" s="5"/>
      <c r="XL445" s="5"/>
      <c r="XM445" s="5"/>
      <c r="XN445" s="5"/>
      <c r="XO445" s="5"/>
      <c r="XP445" s="5"/>
      <c r="XQ445" s="5"/>
      <c r="XR445" s="5"/>
      <c r="XS445" s="5"/>
      <c r="XT445" s="5"/>
      <c r="XU445" s="5"/>
      <c r="XV445" s="5"/>
      <c r="XW445" s="5"/>
    </row>
    <row r="446" spans="39:647" x14ac:dyDescent="0.2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c r="PI446" s="5"/>
      <c r="PJ446" s="5"/>
      <c r="PK446" s="5"/>
      <c r="PL446" s="5"/>
      <c r="PM446" s="5"/>
      <c r="PN446" s="5"/>
      <c r="PO446" s="5"/>
      <c r="PP446" s="5"/>
      <c r="PQ446" s="5"/>
      <c r="PR446" s="5"/>
      <c r="PS446" s="5"/>
      <c r="PT446" s="5"/>
      <c r="PU446" s="5"/>
      <c r="PV446" s="5"/>
      <c r="PW446" s="5"/>
      <c r="PX446" s="5"/>
      <c r="PY446" s="5"/>
      <c r="PZ446" s="5"/>
      <c r="QA446" s="5"/>
      <c r="QB446" s="5"/>
      <c r="QC446" s="5"/>
      <c r="QD446" s="5"/>
      <c r="QE446" s="5"/>
      <c r="QF446" s="5"/>
      <c r="QG446" s="5"/>
      <c r="QH446" s="5"/>
      <c r="QI446" s="5"/>
      <c r="QJ446" s="5"/>
      <c r="QK446" s="5"/>
      <c r="QL446" s="5"/>
      <c r="QM446" s="5"/>
      <c r="QN446" s="5"/>
      <c r="QO446" s="5"/>
      <c r="QP446" s="5"/>
      <c r="QQ446" s="5"/>
      <c r="QR446" s="5"/>
      <c r="QS446" s="5"/>
      <c r="QT446" s="5"/>
      <c r="QU446" s="5"/>
      <c r="QV446" s="5"/>
      <c r="QW446" s="5"/>
      <c r="QX446" s="5"/>
      <c r="QY446" s="5"/>
      <c r="QZ446" s="5"/>
      <c r="RA446" s="5"/>
      <c r="RB446" s="5"/>
      <c r="RC446" s="5"/>
      <c r="RD446" s="5"/>
      <c r="RE446" s="5"/>
      <c r="RF446" s="5"/>
      <c r="RG446" s="5"/>
      <c r="RH446" s="5"/>
      <c r="RI446" s="5"/>
      <c r="RJ446" s="5"/>
      <c r="RK446" s="5"/>
      <c r="RL446" s="5"/>
      <c r="RM446" s="5"/>
      <c r="RN446" s="5"/>
      <c r="RO446" s="5"/>
      <c r="RP446" s="5"/>
      <c r="RQ446" s="5"/>
      <c r="RR446" s="5"/>
      <c r="RS446" s="5"/>
      <c r="RT446" s="5"/>
      <c r="RU446" s="5"/>
      <c r="RV446" s="5"/>
      <c r="RW446" s="5"/>
      <c r="RX446" s="5"/>
      <c r="RY446" s="5"/>
      <c r="RZ446" s="5"/>
      <c r="SA446" s="5"/>
      <c r="SB446" s="5"/>
      <c r="SC446" s="5"/>
      <c r="SD446" s="5"/>
      <c r="SE446" s="5"/>
      <c r="SF446" s="5"/>
      <c r="SG446" s="5"/>
      <c r="SH446" s="5"/>
      <c r="SI446" s="5"/>
      <c r="SJ446" s="5"/>
      <c r="SK446" s="5"/>
      <c r="SL446" s="5"/>
      <c r="SM446" s="5"/>
      <c r="SN446" s="5"/>
      <c r="SO446" s="5"/>
      <c r="SP446" s="5"/>
      <c r="SQ446" s="5"/>
      <c r="SR446" s="5"/>
      <c r="SS446" s="5"/>
      <c r="ST446" s="5"/>
      <c r="SU446" s="5"/>
      <c r="SV446" s="5"/>
      <c r="SW446" s="5"/>
      <c r="SX446" s="5"/>
      <c r="SY446" s="5"/>
      <c r="SZ446" s="5"/>
      <c r="TA446" s="5"/>
      <c r="TB446" s="5"/>
      <c r="TC446" s="5"/>
      <c r="TD446" s="5"/>
      <c r="TE446" s="5"/>
      <c r="TF446" s="5"/>
      <c r="TG446" s="5"/>
      <c r="TH446" s="5"/>
      <c r="TI446" s="5"/>
      <c r="TJ446" s="5"/>
      <c r="TK446" s="5"/>
      <c r="TL446" s="5"/>
      <c r="TM446" s="5"/>
      <c r="TN446" s="5"/>
      <c r="TO446" s="5"/>
      <c r="TP446" s="5"/>
      <c r="TQ446" s="5"/>
      <c r="TR446" s="5"/>
      <c r="TS446" s="5"/>
      <c r="TT446" s="5"/>
      <c r="TU446" s="5"/>
      <c r="TV446" s="5"/>
      <c r="TW446" s="5"/>
      <c r="TX446" s="5"/>
      <c r="TY446" s="5"/>
      <c r="TZ446" s="5"/>
      <c r="UA446" s="5"/>
      <c r="UB446" s="5"/>
      <c r="UC446" s="5"/>
      <c r="UD446" s="5"/>
      <c r="UE446" s="5"/>
      <c r="UF446" s="5"/>
      <c r="UG446" s="5"/>
      <c r="UH446" s="5"/>
      <c r="UI446" s="5"/>
      <c r="UJ446" s="5"/>
      <c r="UK446" s="5"/>
      <c r="UL446" s="5"/>
      <c r="UM446" s="5"/>
      <c r="UN446" s="5"/>
      <c r="UO446" s="5"/>
      <c r="UP446" s="5"/>
      <c r="UQ446" s="5"/>
      <c r="UR446" s="5"/>
      <c r="US446" s="5"/>
      <c r="UT446" s="5"/>
      <c r="UU446" s="5"/>
      <c r="UV446" s="5"/>
      <c r="UW446" s="5"/>
      <c r="UX446" s="5"/>
      <c r="UY446" s="5"/>
      <c r="UZ446" s="5"/>
      <c r="VA446" s="5"/>
      <c r="VB446" s="5"/>
      <c r="VC446" s="5"/>
      <c r="VD446" s="5"/>
      <c r="VE446" s="5"/>
      <c r="VF446" s="5"/>
      <c r="VG446" s="5"/>
      <c r="VH446" s="5"/>
      <c r="VI446" s="5"/>
      <c r="VJ446" s="5"/>
      <c r="VK446" s="5"/>
      <c r="VL446" s="5"/>
      <c r="VM446" s="5"/>
      <c r="VN446" s="5"/>
      <c r="VO446" s="5"/>
      <c r="VP446" s="5"/>
      <c r="VQ446" s="5"/>
      <c r="VR446" s="5"/>
      <c r="VS446" s="5"/>
      <c r="VT446" s="5"/>
      <c r="VU446" s="5"/>
      <c r="VV446" s="5"/>
      <c r="VW446" s="5"/>
      <c r="VX446" s="5"/>
      <c r="VY446" s="5"/>
      <c r="VZ446" s="5"/>
      <c r="WA446" s="5"/>
      <c r="WB446" s="5"/>
      <c r="WC446" s="5"/>
      <c r="WD446" s="5"/>
      <c r="WE446" s="5"/>
      <c r="WF446" s="5"/>
      <c r="WG446" s="5"/>
      <c r="WH446" s="5"/>
      <c r="WI446" s="5"/>
      <c r="WJ446" s="5"/>
      <c r="WK446" s="5"/>
      <c r="WL446" s="5"/>
      <c r="WM446" s="5"/>
      <c r="WN446" s="5"/>
      <c r="WO446" s="5"/>
      <c r="WP446" s="5"/>
      <c r="WQ446" s="5"/>
      <c r="WR446" s="5"/>
      <c r="WS446" s="5"/>
      <c r="WT446" s="5"/>
      <c r="WU446" s="5"/>
      <c r="WV446" s="5"/>
      <c r="WW446" s="5"/>
      <c r="WX446" s="5"/>
      <c r="WY446" s="5"/>
      <c r="WZ446" s="5"/>
      <c r="XA446" s="5"/>
      <c r="XB446" s="5"/>
      <c r="XC446" s="5"/>
      <c r="XD446" s="5"/>
      <c r="XE446" s="5"/>
      <c r="XF446" s="5"/>
      <c r="XG446" s="5"/>
      <c r="XH446" s="5"/>
      <c r="XI446" s="5"/>
      <c r="XJ446" s="5"/>
      <c r="XK446" s="5"/>
      <c r="XL446" s="5"/>
      <c r="XM446" s="5"/>
      <c r="XN446" s="5"/>
      <c r="XO446" s="5"/>
      <c r="XP446" s="5"/>
      <c r="XQ446" s="5"/>
      <c r="XR446" s="5"/>
      <c r="XS446" s="5"/>
      <c r="XT446" s="5"/>
      <c r="XU446" s="5"/>
      <c r="XV446" s="5"/>
      <c r="XW446" s="5"/>
    </row>
    <row r="447" spans="39:647" x14ac:dyDescent="0.2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c r="PI447" s="5"/>
      <c r="PJ447" s="5"/>
      <c r="PK447" s="5"/>
      <c r="PL447" s="5"/>
      <c r="PM447" s="5"/>
      <c r="PN447" s="5"/>
      <c r="PO447" s="5"/>
      <c r="PP447" s="5"/>
      <c r="PQ447" s="5"/>
      <c r="PR447" s="5"/>
      <c r="PS447" s="5"/>
      <c r="PT447" s="5"/>
      <c r="PU447" s="5"/>
      <c r="PV447" s="5"/>
      <c r="PW447" s="5"/>
      <c r="PX447" s="5"/>
      <c r="PY447" s="5"/>
      <c r="PZ447" s="5"/>
      <c r="QA447" s="5"/>
      <c r="QB447" s="5"/>
      <c r="QC447" s="5"/>
      <c r="QD447" s="5"/>
      <c r="QE447" s="5"/>
      <c r="QF447" s="5"/>
      <c r="QG447" s="5"/>
      <c r="QH447" s="5"/>
      <c r="QI447" s="5"/>
      <c r="QJ447" s="5"/>
      <c r="QK447" s="5"/>
      <c r="QL447" s="5"/>
      <c r="QM447" s="5"/>
      <c r="QN447" s="5"/>
      <c r="QO447" s="5"/>
      <c r="QP447" s="5"/>
      <c r="QQ447" s="5"/>
      <c r="QR447" s="5"/>
      <c r="QS447" s="5"/>
      <c r="QT447" s="5"/>
      <c r="QU447" s="5"/>
      <c r="QV447" s="5"/>
      <c r="QW447" s="5"/>
      <c r="QX447" s="5"/>
      <c r="QY447" s="5"/>
      <c r="QZ447" s="5"/>
      <c r="RA447" s="5"/>
      <c r="RB447" s="5"/>
      <c r="RC447" s="5"/>
      <c r="RD447" s="5"/>
      <c r="RE447" s="5"/>
      <c r="RF447" s="5"/>
      <c r="RG447" s="5"/>
      <c r="RH447" s="5"/>
      <c r="RI447" s="5"/>
      <c r="RJ447" s="5"/>
      <c r="RK447" s="5"/>
      <c r="RL447" s="5"/>
      <c r="RM447" s="5"/>
      <c r="RN447" s="5"/>
      <c r="RO447" s="5"/>
      <c r="RP447" s="5"/>
      <c r="RQ447" s="5"/>
      <c r="RR447" s="5"/>
      <c r="RS447" s="5"/>
      <c r="RT447" s="5"/>
      <c r="RU447" s="5"/>
      <c r="RV447" s="5"/>
      <c r="RW447" s="5"/>
      <c r="RX447" s="5"/>
      <c r="RY447" s="5"/>
      <c r="RZ447" s="5"/>
      <c r="SA447" s="5"/>
      <c r="SB447" s="5"/>
      <c r="SC447" s="5"/>
      <c r="SD447" s="5"/>
      <c r="SE447" s="5"/>
      <c r="SF447" s="5"/>
      <c r="SG447" s="5"/>
      <c r="SH447" s="5"/>
      <c r="SI447" s="5"/>
      <c r="SJ447" s="5"/>
      <c r="SK447" s="5"/>
      <c r="SL447" s="5"/>
      <c r="SM447" s="5"/>
      <c r="SN447" s="5"/>
      <c r="SO447" s="5"/>
      <c r="SP447" s="5"/>
      <c r="SQ447" s="5"/>
      <c r="SR447" s="5"/>
      <c r="SS447" s="5"/>
      <c r="ST447" s="5"/>
      <c r="SU447" s="5"/>
      <c r="SV447" s="5"/>
      <c r="SW447" s="5"/>
      <c r="SX447" s="5"/>
      <c r="SY447" s="5"/>
      <c r="SZ447" s="5"/>
      <c r="TA447" s="5"/>
      <c r="TB447" s="5"/>
      <c r="TC447" s="5"/>
      <c r="TD447" s="5"/>
      <c r="TE447" s="5"/>
      <c r="TF447" s="5"/>
      <c r="TG447" s="5"/>
      <c r="TH447" s="5"/>
      <c r="TI447" s="5"/>
      <c r="TJ447" s="5"/>
      <c r="TK447" s="5"/>
      <c r="TL447" s="5"/>
      <c r="TM447" s="5"/>
      <c r="TN447" s="5"/>
      <c r="TO447" s="5"/>
      <c r="TP447" s="5"/>
      <c r="TQ447" s="5"/>
      <c r="TR447" s="5"/>
      <c r="TS447" s="5"/>
      <c r="TT447" s="5"/>
      <c r="TU447" s="5"/>
      <c r="TV447" s="5"/>
      <c r="TW447" s="5"/>
      <c r="TX447" s="5"/>
      <c r="TY447" s="5"/>
      <c r="TZ447" s="5"/>
      <c r="UA447" s="5"/>
      <c r="UB447" s="5"/>
      <c r="UC447" s="5"/>
      <c r="UD447" s="5"/>
      <c r="UE447" s="5"/>
      <c r="UF447" s="5"/>
      <c r="UG447" s="5"/>
      <c r="UH447" s="5"/>
      <c r="UI447" s="5"/>
      <c r="UJ447" s="5"/>
      <c r="UK447" s="5"/>
      <c r="UL447" s="5"/>
      <c r="UM447" s="5"/>
      <c r="UN447" s="5"/>
      <c r="UO447" s="5"/>
      <c r="UP447" s="5"/>
      <c r="UQ447" s="5"/>
      <c r="UR447" s="5"/>
      <c r="US447" s="5"/>
      <c r="UT447" s="5"/>
      <c r="UU447" s="5"/>
      <c r="UV447" s="5"/>
      <c r="UW447" s="5"/>
      <c r="UX447" s="5"/>
      <c r="UY447" s="5"/>
      <c r="UZ447" s="5"/>
      <c r="VA447" s="5"/>
      <c r="VB447" s="5"/>
      <c r="VC447" s="5"/>
      <c r="VD447" s="5"/>
      <c r="VE447" s="5"/>
      <c r="VF447" s="5"/>
      <c r="VG447" s="5"/>
      <c r="VH447" s="5"/>
      <c r="VI447" s="5"/>
      <c r="VJ447" s="5"/>
      <c r="VK447" s="5"/>
      <c r="VL447" s="5"/>
      <c r="VM447" s="5"/>
      <c r="VN447" s="5"/>
      <c r="VO447" s="5"/>
      <c r="VP447" s="5"/>
      <c r="VQ447" s="5"/>
      <c r="VR447" s="5"/>
      <c r="VS447" s="5"/>
      <c r="VT447" s="5"/>
      <c r="VU447" s="5"/>
      <c r="VV447" s="5"/>
      <c r="VW447" s="5"/>
      <c r="VX447" s="5"/>
      <c r="VY447" s="5"/>
      <c r="VZ447" s="5"/>
      <c r="WA447" s="5"/>
      <c r="WB447" s="5"/>
      <c r="WC447" s="5"/>
      <c r="WD447" s="5"/>
      <c r="WE447" s="5"/>
      <c r="WF447" s="5"/>
      <c r="WG447" s="5"/>
      <c r="WH447" s="5"/>
      <c r="WI447" s="5"/>
      <c r="WJ447" s="5"/>
      <c r="WK447" s="5"/>
      <c r="WL447" s="5"/>
      <c r="WM447" s="5"/>
      <c r="WN447" s="5"/>
      <c r="WO447" s="5"/>
      <c r="WP447" s="5"/>
      <c r="WQ447" s="5"/>
      <c r="WR447" s="5"/>
      <c r="WS447" s="5"/>
      <c r="WT447" s="5"/>
      <c r="WU447" s="5"/>
      <c r="WV447" s="5"/>
      <c r="WW447" s="5"/>
      <c r="WX447" s="5"/>
      <c r="WY447" s="5"/>
      <c r="WZ447" s="5"/>
      <c r="XA447" s="5"/>
      <c r="XB447" s="5"/>
      <c r="XC447" s="5"/>
      <c r="XD447" s="5"/>
      <c r="XE447" s="5"/>
      <c r="XF447" s="5"/>
      <c r="XG447" s="5"/>
      <c r="XH447" s="5"/>
      <c r="XI447" s="5"/>
      <c r="XJ447" s="5"/>
      <c r="XK447" s="5"/>
      <c r="XL447" s="5"/>
      <c r="XM447" s="5"/>
      <c r="XN447" s="5"/>
      <c r="XO447" s="5"/>
      <c r="XP447" s="5"/>
      <c r="XQ447" s="5"/>
      <c r="XR447" s="5"/>
      <c r="XS447" s="5"/>
      <c r="XT447" s="5"/>
      <c r="XU447" s="5"/>
      <c r="XV447" s="5"/>
      <c r="XW447" s="5"/>
    </row>
    <row r="448" spans="39:647" x14ac:dyDescent="0.2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c r="PI448" s="5"/>
      <c r="PJ448" s="5"/>
      <c r="PK448" s="5"/>
      <c r="PL448" s="5"/>
      <c r="PM448" s="5"/>
      <c r="PN448" s="5"/>
      <c r="PO448" s="5"/>
      <c r="PP448" s="5"/>
      <c r="PQ448" s="5"/>
      <c r="PR448" s="5"/>
      <c r="PS448" s="5"/>
      <c r="PT448" s="5"/>
      <c r="PU448" s="5"/>
      <c r="PV448" s="5"/>
      <c r="PW448" s="5"/>
      <c r="PX448" s="5"/>
      <c r="PY448" s="5"/>
      <c r="PZ448" s="5"/>
      <c r="QA448" s="5"/>
      <c r="QB448" s="5"/>
      <c r="QC448" s="5"/>
      <c r="QD448" s="5"/>
      <c r="QE448" s="5"/>
      <c r="QF448" s="5"/>
      <c r="QG448" s="5"/>
      <c r="QH448" s="5"/>
      <c r="QI448" s="5"/>
      <c r="QJ448" s="5"/>
      <c r="QK448" s="5"/>
      <c r="QL448" s="5"/>
      <c r="QM448" s="5"/>
      <c r="QN448" s="5"/>
      <c r="QO448" s="5"/>
      <c r="QP448" s="5"/>
      <c r="QQ448" s="5"/>
      <c r="QR448" s="5"/>
      <c r="QS448" s="5"/>
      <c r="QT448" s="5"/>
      <c r="QU448" s="5"/>
      <c r="QV448" s="5"/>
      <c r="QW448" s="5"/>
      <c r="QX448" s="5"/>
      <c r="QY448" s="5"/>
      <c r="QZ448" s="5"/>
      <c r="RA448" s="5"/>
      <c r="RB448" s="5"/>
      <c r="RC448" s="5"/>
      <c r="RD448" s="5"/>
      <c r="RE448" s="5"/>
      <c r="RF448" s="5"/>
      <c r="RG448" s="5"/>
      <c r="RH448" s="5"/>
      <c r="RI448" s="5"/>
      <c r="RJ448" s="5"/>
      <c r="RK448" s="5"/>
      <c r="RL448" s="5"/>
      <c r="RM448" s="5"/>
      <c r="RN448" s="5"/>
      <c r="RO448" s="5"/>
      <c r="RP448" s="5"/>
      <c r="RQ448" s="5"/>
      <c r="RR448" s="5"/>
      <c r="RS448" s="5"/>
      <c r="RT448" s="5"/>
      <c r="RU448" s="5"/>
      <c r="RV448" s="5"/>
      <c r="RW448" s="5"/>
      <c r="RX448" s="5"/>
      <c r="RY448" s="5"/>
      <c r="RZ448" s="5"/>
      <c r="SA448" s="5"/>
      <c r="SB448" s="5"/>
      <c r="SC448" s="5"/>
      <c r="SD448" s="5"/>
      <c r="SE448" s="5"/>
      <c r="SF448" s="5"/>
      <c r="SG448" s="5"/>
      <c r="SH448" s="5"/>
      <c r="SI448" s="5"/>
      <c r="SJ448" s="5"/>
      <c r="SK448" s="5"/>
      <c r="SL448" s="5"/>
      <c r="SM448" s="5"/>
      <c r="SN448" s="5"/>
      <c r="SO448" s="5"/>
      <c r="SP448" s="5"/>
      <c r="SQ448" s="5"/>
      <c r="SR448" s="5"/>
      <c r="SS448" s="5"/>
      <c r="ST448" s="5"/>
      <c r="SU448" s="5"/>
      <c r="SV448" s="5"/>
      <c r="SW448" s="5"/>
      <c r="SX448" s="5"/>
      <c r="SY448" s="5"/>
      <c r="SZ448" s="5"/>
      <c r="TA448" s="5"/>
      <c r="TB448" s="5"/>
      <c r="TC448" s="5"/>
      <c r="TD448" s="5"/>
      <c r="TE448" s="5"/>
      <c r="TF448" s="5"/>
      <c r="TG448" s="5"/>
      <c r="TH448" s="5"/>
      <c r="TI448" s="5"/>
      <c r="TJ448" s="5"/>
      <c r="TK448" s="5"/>
      <c r="TL448" s="5"/>
      <c r="TM448" s="5"/>
      <c r="TN448" s="5"/>
      <c r="TO448" s="5"/>
      <c r="TP448" s="5"/>
      <c r="TQ448" s="5"/>
      <c r="TR448" s="5"/>
      <c r="TS448" s="5"/>
      <c r="TT448" s="5"/>
      <c r="TU448" s="5"/>
      <c r="TV448" s="5"/>
      <c r="TW448" s="5"/>
      <c r="TX448" s="5"/>
      <c r="TY448" s="5"/>
      <c r="TZ448" s="5"/>
      <c r="UA448" s="5"/>
      <c r="UB448" s="5"/>
      <c r="UC448" s="5"/>
      <c r="UD448" s="5"/>
      <c r="UE448" s="5"/>
      <c r="UF448" s="5"/>
      <c r="UG448" s="5"/>
      <c r="UH448" s="5"/>
      <c r="UI448" s="5"/>
      <c r="UJ448" s="5"/>
      <c r="UK448" s="5"/>
      <c r="UL448" s="5"/>
      <c r="UM448" s="5"/>
      <c r="UN448" s="5"/>
      <c r="UO448" s="5"/>
      <c r="UP448" s="5"/>
      <c r="UQ448" s="5"/>
      <c r="UR448" s="5"/>
      <c r="US448" s="5"/>
      <c r="UT448" s="5"/>
      <c r="UU448" s="5"/>
      <c r="UV448" s="5"/>
      <c r="UW448" s="5"/>
      <c r="UX448" s="5"/>
      <c r="UY448" s="5"/>
      <c r="UZ448" s="5"/>
      <c r="VA448" s="5"/>
      <c r="VB448" s="5"/>
      <c r="VC448" s="5"/>
      <c r="VD448" s="5"/>
      <c r="VE448" s="5"/>
      <c r="VF448" s="5"/>
      <c r="VG448" s="5"/>
      <c r="VH448" s="5"/>
      <c r="VI448" s="5"/>
      <c r="VJ448" s="5"/>
      <c r="VK448" s="5"/>
      <c r="VL448" s="5"/>
      <c r="VM448" s="5"/>
      <c r="VN448" s="5"/>
      <c r="VO448" s="5"/>
      <c r="VP448" s="5"/>
      <c r="VQ448" s="5"/>
      <c r="VR448" s="5"/>
      <c r="VS448" s="5"/>
      <c r="VT448" s="5"/>
      <c r="VU448" s="5"/>
      <c r="VV448" s="5"/>
      <c r="VW448" s="5"/>
      <c r="VX448" s="5"/>
      <c r="VY448" s="5"/>
      <c r="VZ448" s="5"/>
      <c r="WA448" s="5"/>
      <c r="WB448" s="5"/>
      <c r="WC448" s="5"/>
      <c r="WD448" s="5"/>
      <c r="WE448" s="5"/>
      <c r="WF448" s="5"/>
      <c r="WG448" s="5"/>
      <c r="WH448" s="5"/>
      <c r="WI448" s="5"/>
      <c r="WJ448" s="5"/>
      <c r="WK448" s="5"/>
      <c r="WL448" s="5"/>
      <c r="WM448" s="5"/>
      <c r="WN448" s="5"/>
      <c r="WO448" s="5"/>
      <c r="WP448" s="5"/>
      <c r="WQ448" s="5"/>
      <c r="WR448" s="5"/>
      <c r="WS448" s="5"/>
      <c r="WT448" s="5"/>
      <c r="WU448" s="5"/>
      <c r="WV448" s="5"/>
      <c r="WW448" s="5"/>
      <c r="WX448" s="5"/>
      <c r="WY448" s="5"/>
      <c r="WZ448" s="5"/>
      <c r="XA448" s="5"/>
      <c r="XB448" s="5"/>
      <c r="XC448" s="5"/>
      <c r="XD448" s="5"/>
      <c r="XE448" s="5"/>
      <c r="XF448" s="5"/>
      <c r="XG448" s="5"/>
      <c r="XH448" s="5"/>
      <c r="XI448" s="5"/>
      <c r="XJ448" s="5"/>
      <c r="XK448" s="5"/>
      <c r="XL448" s="5"/>
      <c r="XM448" s="5"/>
      <c r="XN448" s="5"/>
      <c r="XO448" s="5"/>
      <c r="XP448" s="5"/>
      <c r="XQ448" s="5"/>
      <c r="XR448" s="5"/>
      <c r="XS448" s="5"/>
      <c r="XT448" s="5"/>
      <c r="XU448" s="5"/>
      <c r="XV448" s="5"/>
      <c r="XW448" s="5"/>
    </row>
    <row r="449" spans="39:647" x14ac:dyDescent="0.2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c r="PI449" s="5"/>
      <c r="PJ449" s="5"/>
      <c r="PK449" s="5"/>
      <c r="PL449" s="5"/>
      <c r="PM449" s="5"/>
      <c r="PN449" s="5"/>
      <c r="PO449" s="5"/>
      <c r="PP449" s="5"/>
      <c r="PQ449" s="5"/>
      <c r="PR449" s="5"/>
      <c r="PS449" s="5"/>
      <c r="PT449" s="5"/>
      <c r="PU449" s="5"/>
      <c r="PV449" s="5"/>
      <c r="PW449" s="5"/>
      <c r="PX449" s="5"/>
      <c r="PY449" s="5"/>
      <c r="PZ449" s="5"/>
      <c r="QA449" s="5"/>
      <c r="QB449" s="5"/>
      <c r="QC449" s="5"/>
      <c r="QD449" s="5"/>
      <c r="QE449" s="5"/>
      <c r="QF449" s="5"/>
      <c r="QG449" s="5"/>
      <c r="QH449" s="5"/>
      <c r="QI449" s="5"/>
      <c r="QJ449" s="5"/>
      <c r="QK449" s="5"/>
      <c r="QL449" s="5"/>
      <c r="QM449" s="5"/>
      <c r="QN449" s="5"/>
      <c r="QO449" s="5"/>
      <c r="QP449" s="5"/>
      <c r="QQ449" s="5"/>
      <c r="QR449" s="5"/>
      <c r="QS449" s="5"/>
      <c r="QT449" s="5"/>
      <c r="QU449" s="5"/>
      <c r="QV449" s="5"/>
      <c r="QW449" s="5"/>
      <c r="QX449" s="5"/>
      <c r="QY449" s="5"/>
      <c r="QZ449" s="5"/>
      <c r="RA449" s="5"/>
      <c r="RB449" s="5"/>
      <c r="RC449" s="5"/>
      <c r="RD449" s="5"/>
      <c r="RE449" s="5"/>
      <c r="RF449" s="5"/>
      <c r="RG449" s="5"/>
      <c r="RH449" s="5"/>
      <c r="RI449" s="5"/>
      <c r="RJ449" s="5"/>
      <c r="RK449" s="5"/>
      <c r="RL449" s="5"/>
      <c r="RM449" s="5"/>
      <c r="RN449" s="5"/>
      <c r="RO449" s="5"/>
      <c r="RP449" s="5"/>
      <c r="RQ449" s="5"/>
      <c r="RR449" s="5"/>
      <c r="RS449" s="5"/>
      <c r="RT449" s="5"/>
      <c r="RU449" s="5"/>
      <c r="RV449" s="5"/>
      <c r="RW449" s="5"/>
      <c r="RX449" s="5"/>
      <c r="RY449" s="5"/>
      <c r="RZ449" s="5"/>
      <c r="SA449" s="5"/>
      <c r="SB449" s="5"/>
      <c r="SC449" s="5"/>
      <c r="SD449" s="5"/>
      <c r="SE449" s="5"/>
      <c r="SF449" s="5"/>
      <c r="SG449" s="5"/>
      <c r="SH449" s="5"/>
      <c r="SI449" s="5"/>
      <c r="SJ449" s="5"/>
      <c r="SK449" s="5"/>
      <c r="SL449" s="5"/>
      <c r="SM449" s="5"/>
      <c r="SN449" s="5"/>
      <c r="SO449" s="5"/>
      <c r="SP449" s="5"/>
      <c r="SQ449" s="5"/>
      <c r="SR449" s="5"/>
      <c r="SS449" s="5"/>
      <c r="ST449" s="5"/>
      <c r="SU449" s="5"/>
      <c r="SV449" s="5"/>
      <c r="SW449" s="5"/>
      <c r="SX449" s="5"/>
      <c r="SY449" s="5"/>
      <c r="SZ449" s="5"/>
      <c r="TA449" s="5"/>
      <c r="TB449" s="5"/>
      <c r="TC449" s="5"/>
      <c r="TD449" s="5"/>
      <c r="TE449" s="5"/>
      <c r="TF449" s="5"/>
      <c r="TG449" s="5"/>
      <c r="TH449" s="5"/>
      <c r="TI449" s="5"/>
      <c r="TJ449" s="5"/>
      <c r="TK449" s="5"/>
      <c r="TL449" s="5"/>
      <c r="TM449" s="5"/>
      <c r="TN449" s="5"/>
      <c r="TO449" s="5"/>
      <c r="TP449" s="5"/>
      <c r="TQ449" s="5"/>
      <c r="TR449" s="5"/>
      <c r="TS449" s="5"/>
      <c r="TT449" s="5"/>
      <c r="TU449" s="5"/>
      <c r="TV449" s="5"/>
      <c r="TW449" s="5"/>
      <c r="TX449" s="5"/>
      <c r="TY449" s="5"/>
      <c r="TZ449" s="5"/>
      <c r="UA449" s="5"/>
      <c r="UB449" s="5"/>
      <c r="UC449" s="5"/>
      <c r="UD449" s="5"/>
      <c r="UE449" s="5"/>
      <c r="UF449" s="5"/>
      <c r="UG449" s="5"/>
      <c r="UH449" s="5"/>
      <c r="UI449" s="5"/>
      <c r="UJ449" s="5"/>
      <c r="UK449" s="5"/>
      <c r="UL449" s="5"/>
      <c r="UM449" s="5"/>
      <c r="UN449" s="5"/>
      <c r="UO449" s="5"/>
      <c r="UP449" s="5"/>
      <c r="UQ449" s="5"/>
      <c r="UR449" s="5"/>
      <c r="US449" s="5"/>
      <c r="UT449" s="5"/>
      <c r="UU449" s="5"/>
      <c r="UV449" s="5"/>
      <c r="UW449" s="5"/>
      <c r="UX449" s="5"/>
      <c r="UY449" s="5"/>
      <c r="UZ449" s="5"/>
      <c r="VA449" s="5"/>
      <c r="VB449" s="5"/>
      <c r="VC449" s="5"/>
      <c r="VD449" s="5"/>
      <c r="VE449" s="5"/>
      <c r="VF449" s="5"/>
      <c r="VG449" s="5"/>
      <c r="VH449" s="5"/>
      <c r="VI449" s="5"/>
      <c r="VJ449" s="5"/>
      <c r="VK449" s="5"/>
      <c r="VL449" s="5"/>
      <c r="VM449" s="5"/>
      <c r="VN449" s="5"/>
      <c r="VO449" s="5"/>
      <c r="VP449" s="5"/>
      <c r="VQ449" s="5"/>
      <c r="VR449" s="5"/>
      <c r="VS449" s="5"/>
      <c r="VT449" s="5"/>
      <c r="VU449" s="5"/>
      <c r="VV449" s="5"/>
      <c r="VW449" s="5"/>
      <c r="VX449" s="5"/>
      <c r="VY449" s="5"/>
      <c r="VZ449" s="5"/>
      <c r="WA449" s="5"/>
      <c r="WB449" s="5"/>
      <c r="WC449" s="5"/>
      <c r="WD449" s="5"/>
      <c r="WE449" s="5"/>
      <c r="WF449" s="5"/>
      <c r="WG449" s="5"/>
      <c r="WH449" s="5"/>
      <c r="WI449" s="5"/>
      <c r="WJ449" s="5"/>
      <c r="WK449" s="5"/>
      <c r="WL449" s="5"/>
      <c r="WM449" s="5"/>
      <c r="WN449" s="5"/>
      <c r="WO449" s="5"/>
      <c r="WP449" s="5"/>
      <c r="WQ449" s="5"/>
      <c r="WR449" s="5"/>
      <c r="WS449" s="5"/>
      <c r="WT449" s="5"/>
      <c r="WU449" s="5"/>
      <c r="WV449" s="5"/>
      <c r="WW449" s="5"/>
      <c r="WX449" s="5"/>
      <c r="WY449" s="5"/>
      <c r="WZ449" s="5"/>
      <c r="XA449" s="5"/>
      <c r="XB449" s="5"/>
      <c r="XC449" s="5"/>
      <c r="XD449" s="5"/>
      <c r="XE449" s="5"/>
      <c r="XF449" s="5"/>
      <c r="XG449" s="5"/>
      <c r="XH449" s="5"/>
      <c r="XI449" s="5"/>
      <c r="XJ449" s="5"/>
      <c r="XK449" s="5"/>
      <c r="XL449" s="5"/>
      <c r="XM449" s="5"/>
      <c r="XN449" s="5"/>
      <c r="XO449" s="5"/>
      <c r="XP449" s="5"/>
      <c r="XQ449" s="5"/>
      <c r="XR449" s="5"/>
      <c r="XS449" s="5"/>
      <c r="XT449" s="5"/>
      <c r="XU449" s="5"/>
      <c r="XV449" s="5"/>
      <c r="XW449" s="5"/>
    </row>
    <row r="450" spans="39:647" x14ac:dyDescent="0.2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c r="PI450" s="5"/>
      <c r="PJ450" s="5"/>
      <c r="PK450" s="5"/>
      <c r="PL450" s="5"/>
      <c r="PM450" s="5"/>
      <c r="PN450" s="5"/>
      <c r="PO450" s="5"/>
      <c r="PP450" s="5"/>
      <c r="PQ450" s="5"/>
      <c r="PR450" s="5"/>
      <c r="PS450" s="5"/>
      <c r="PT450" s="5"/>
      <c r="PU450" s="5"/>
      <c r="PV450" s="5"/>
      <c r="PW450" s="5"/>
      <c r="PX450" s="5"/>
      <c r="PY450" s="5"/>
      <c r="PZ450" s="5"/>
      <c r="QA450" s="5"/>
      <c r="QB450" s="5"/>
      <c r="QC450" s="5"/>
      <c r="QD450" s="5"/>
      <c r="QE450" s="5"/>
      <c r="QF450" s="5"/>
      <c r="QG450" s="5"/>
      <c r="QH450" s="5"/>
      <c r="QI450" s="5"/>
      <c r="QJ450" s="5"/>
      <c r="QK450" s="5"/>
      <c r="QL450" s="5"/>
      <c r="QM450" s="5"/>
      <c r="QN450" s="5"/>
      <c r="QO450" s="5"/>
      <c r="QP450" s="5"/>
      <c r="QQ450" s="5"/>
      <c r="QR450" s="5"/>
      <c r="QS450" s="5"/>
      <c r="QT450" s="5"/>
      <c r="QU450" s="5"/>
      <c r="QV450" s="5"/>
      <c r="QW450" s="5"/>
      <c r="QX450" s="5"/>
      <c r="QY450" s="5"/>
      <c r="QZ450" s="5"/>
      <c r="RA450" s="5"/>
      <c r="RB450" s="5"/>
      <c r="RC450" s="5"/>
      <c r="RD450" s="5"/>
      <c r="RE450" s="5"/>
      <c r="RF450" s="5"/>
      <c r="RG450" s="5"/>
      <c r="RH450" s="5"/>
      <c r="RI450" s="5"/>
      <c r="RJ450" s="5"/>
      <c r="RK450" s="5"/>
      <c r="RL450" s="5"/>
      <c r="RM450" s="5"/>
      <c r="RN450" s="5"/>
      <c r="RO450" s="5"/>
      <c r="RP450" s="5"/>
      <c r="RQ450" s="5"/>
      <c r="RR450" s="5"/>
      <c r="RS450" s="5"/>
      <c r="RT450" s="5"/>
      <c r="RU450" s="5"/>
      <c r="RV450" s="5"/>
      <c r="RW450" s="5"/>
      <c r="RX450" s="5"/>
      <c r="RY450" s="5"/>
      <c r="RZ450" s="5"/>
      <c r="SA450" s="5"/>
      <c r="SB450" s="5"/>
      <c r="SC450" s="5"/>
      <c r="SD450" s="5"/>
      <c r="SE450" s="5"/>
      <c r="SF450" s="5"/>
      <c r="SG450" s="5"/>
      <c r="SH450" s="5"/>
      <c r="SI450" s="5"/>
      <c r="SJ450" s="5"/>
      <c r="SK450" s="5"/>
      <c r="SL450" s="5"/>
      <c r="SM450" s="5"/>
      <c r="SN450" s="5"/>
      <c r="SO450" s="5"/>
      <c r="SP450" s="5"/>
      <c r="SQ450" s="5"/>
      <c r="SR450" s="5"/>
      <c r="SS450" s="5"/>
      <c r="ST450" s="5"/>
      <c r="SU450" s="5"/>
      <c r="SV450" s="5"/>
      <c r="SW450" s="5"/>
      <c r="SX450" s="5"/>
      <c r="SY450" s="5"/>
      <c r="SZ450" s="5"/>
      <c r="TA450" s="5"/>
      <c r="TB450" s="5"/>
      <c r="TC450" s="5"/>
      <c r="TD450" s="5"/>
      <c r="TE450" s="5"/>
      <c r="TF450" s="5"/>
      <c r="TG450" s="5"/>
      <c r="TH450" s="5"/>
      <c r="TI450" s="5"/>
      <c r="TJ450" s="5"/>
      <c r="TK450" s="5"/>
      <c r="TL450" s="5"/>
      <c r="TM450" s="5"/>
      <c r="TN450" s="5"/>
      <c r="TO450" s="5"/>
      <c r="TP450" s="5"/>
      <c r="TQ450" s="5"/>
      <c r="TR450" s="5"/>
      <c r="TS450" s="5"/>
      <c r="TT450" s="5"/>
      <c r="TU450" s="5"/>
      <c r="TV450" s="5"/>
      <c r="TW450" s="5"/>
      <c r="TX450" s="5"/>
      <c r="TY450" s="5"/>
      <c r="TZ450" s="5"/>
      <c r="UA450" s="5"/>
      <c r="UB450" s="5"/>
      <c r="UC450" s="5"/>
      <c r="UD450" s="5"/>
      <c r="UE450" s="5"/>
      <c r="UF450" s="5"/>
      <c r="UG450" s="5"/>
      <c r="UH450" s="5"/>
      <c r="UI450" s="5"/>
      <c r="UJ450" s="5"/>
      <c r="UK450" s="5"/>
      <c r="UL450" s="5"/>
      <c r="UM450" s="5"/>
      <c r="UN450" s="5"/>
      <c r="UO450" s="5"/>
      <c r="UP450" s="5"/>
      <c r="UQ450" s="5"/>
      <c r="UR450" s="5"/>
      <c r="US450" s="5"/>
      <c r="UT450" s="5"/>
      <c r="UU450" s="5"/>
      <c r="UV450" s="5"/>
      <c r="UW450" s="5"/>
      <c r="UX450" s="5"/>
      <c r="UY450" s="5"/>
      <c r="UZ450" s="5"/>
      <c r="VA450" s="5"/>
      <c r="VB450" s="5"/>
      <c r="VC450" s="5"/>
      <c r="VD450" s="5"/>
      <c r="VE450" s="5"/>
      <c r="VF450" s="5"/>
      <c r="VG450" s="5"/>
      <c r="VH450" s="5"/>
      <c r="VI450" s="5"/>
      <c r="VJ450" s="5"/>
      <c r="VK450" s="5"/>
      <c r="VL450" s="5"/>
      <c r="VM450" s="5"/>
      <c r="VN450" s="5"/>
      <c r="VO450" s="5"/>
      <c r="VP450" s="5"/>
      <c r="VQ450" s="5"/>
      <c r="VR450" s="5"/>
      <c r="VS450" s="5"/>
      <c r="VT450" s="5"/>
      <c r="VU450" s="5"/>
      <c r="VV450" s="5"/>
      <c r="VW450" s="5"/>
      <c r="VX450" s="5"/>
      <c r="VY450" s="5"/>
      <c r="VZ450" s="5"/>
      <c r="WA450" s="5"/>
      <c r="WB450" s="5"/>
      <c r="WC450" s="5"/>
      <c r="WD450" s="5"/>
      <c r="WE450" s="5"/>
      <c r="WF450" s="5"/>
      <c r="WG450" s="5"/>
      <c r="WH450" s="5"/>
      <c r="WI450" s="5"/>
      <c r="WJ450" s="5"/>
      <c r="WK450" s="5"/>
      <c r="WL450" s="5"/>
      <c r="WM450" s="5"/>
      <c r="WN450" s="5"/>
      <c r="WO450" s="5"/>
      <c r="WP450" s="5"/>
      <c r="WQ450" s="5"/>
      <c r="WR450" s="5"/>
      <c r="WS450" s="5"/>
      <c r="WT450" s="5"/>
      <c r="WU450" s="5"/>
      <c r="WV450" s="5"/>
      <c r="WW450" s="5"/>
      <c r="WX450" s="5"/>
      <c r="WY450" s="5"/>
      <c r="WZ450" s="5"/>
      <c r="XA450" s="5"/>
      <c r="XB450" s="5"/>
      <c r="XC450" s="5"/>
      <c r="XD450" s="5"/>
      <c r="XE450" s="5"/>
      <c r="XF450" s="5"/>
      <c r="XG450" s="5"/>
      <c r="XH450" s="5"/>
      <c r="XI450" s="5"/>
      <c r="XJ450" s="5"/>
      <c r="XK450" s="5"/>
      <c r="XL450" s="5"/>
      <c r="XM450" s="5"/>
      <c r="XN450" s="5"/>
      <c r="XO450" s="5"/>
      <c r="XP450" s="5"/>
      <c r="XQ450" s="5"/>
      <c r="XR450" s="5"/>
      <c r="XS450" s="5"/>
      <c r="XT450" s="5"/>
      <c r="XU450" s="5"/>
      <c r="XV450" s="5"/>
      <c r="XW450" s="5"/>
    </row>
    <row r="451" spans="39:647" x14ac:dyDescent="0.2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c r="PI451" s="5"/>
      <c r="PJ451" s="5"/>
      <c r="PK451" s="5"/>
      <c r="PL451" s="5"/>
      <c r="PM451" s="5"/>
      <c r="PN451" s="5"/>
      <c r="PO451" s="5"/>
      <c r="PP451" s="5"/>
      <c r="PQ451" s="5"/>
      <c r="PR451" s="5"/>
      <c r="PS451" s="5"/>
      <c r="PT451" s="5"/>
      <c r="PU451" s="5"/>
      <c r="PV451" s="5"/>
      <c r="PW451" s="5"/>
      <c r="PX451" s="5"/>
      <c r="PY451" s="5"/>
      <c r="PZ451" s="5"/>
      <c r="QA451" s="5"/>
      <c r="QB451" s="5"/>
      <c r="QC451" s="5"/>
      <c r="QD451" s="5"/>
      <c r="QE451" s="5"/>
      <c r="QF451" s="5"/>
      <c r="QG451" s="5"/>
      <c r="QH451" s="5"/>
      <c r="QI451" s="5"/>
      <c r="QJ451" s="5"/>
      <c r="QK451" s="5"/>
      <c r="QL451" s="5"/>
      <c r="QM451" s="5"/>
      <c r="QN451" s="5"/>
      <c r="QO451" s="5"/>
      <c r="QP451" s="5"/>
      <c r="QQ451" s="5"/>
      <c r="QR451" s="5"/>
      <c r="QS451" s="5"/>
      <c r="QT451" s="5"/>
      <c r="QU451" s="5"/>
      <c r="QV451" s="5"/>
      <c r="QW451" s="5"/>
      <c r="QX451" s="5"/>
      <c r="QY451" s="5"/>
      <c r="QZ451" s="5"/>
      <c r="RA451" s="5"/>
      <c r="RB451" s="5"/>
      <c r="RC451" s="5"/>
      <c r="RD451" s="5"/>
      <c r="RE451" s="5"/>
      <c r="RF451" s="5"/>
      <c r="RG451" s="5"/>
      <c r="RH451" s="5"/>
      <c r="RI451" s="5"/>
      <c r="RJ451" s="5"/>
      <c r="RK451" s="5"/>
      <c r="RL451" s="5"/>
      <c r="RM451" s="5"/>
      <c r="RN451" s="5"/>
      <c r="RO451" s="5"/>
      <c r="RP451" s="5"/>
      <c r="RQ451" s="5"/>
      <c r="RR451" s="5"/>
      <c r="RS451" s="5"/>
      <c r="RT451" s="5"/>
      <c r="RU451" s="5"/>
      <c r="RV451" s="5"/>
      <c r="RW451" s="5"/>
      <c r="RX451" s="5"/>
      <c r="RY451" s="5"/>
      <c r="RZ451" s="5"/>
      <c r="SA451" s="5"/>
      <c r="SB451" s="5"/>
      <c r="SC451" s="5"/>
      <c r="SD451" s="5"/>
      <c r="SE451" s="5"/>
      <c r="SF451" s="5"/>
      <c r="SG451" s="5"/>
      <c r="SH451" s="5"/>
      <c r="SI451" s="5"/>
      <c r="SJ451" s="5"/>
      <c r="SK451" s="5"/>
      <c r="SL451" s="5"/>
      <c r="SM451" s="5"/>
      <c r="SN451" s="5"/>
      <c r="SO451" s="5"/>
      <c r="SP451" s="5"/>
      <c r="SQ451" s="5"/>
      <c r="SR451" s="5"/>
      <c r="SS451" s="5"/>
      <c r="ST451" s="5"/>
      <c r="SU451" s="5"/>
      <c r="SV451" s="5"/>
      <c r="SW451" s="5"/>
      <c r="SX451" s="5"/>
      <c r="SY451" s="5"/>
      <c r="SZ451" s="5"/>
      <c r="TA451" s="5"/>
      <c r="TB451" s="5"/>
      <c r="TC451" s="5"/>
      <c r="TD451" s="5"/>
      <c r="TE451" s="5"/>
      <c r="TF451" s="5"/>
      <c r="TG451" s="5"/>
      <c r="TH451" s="5"/>
      <c r="TI451" s="5"/>
      <c r="TJ451" s="5"/>
      <c r="TK451" s="5"/>
      <c r="TL451" s="5"/>
      <c r="TM451" s="5"/>
      <c r="TN451" s="5"/>
      <c r="TO451" s="5"/>
      <c r="TP451" s="5"/>
      <c r="TQ451" s="5"/>
      <c r="TR451" s="5"/>
      <c r="TS451" s="5"/>
      <c r="TT451" s="5"/>
      <c r="TU451" s="5"/>
      <c r="TV451" s="5"/>
      <c r="TW451" s="5"/>
      <c r="TX451" s="5"/>
      <c r="TY451" s="5"/>
      <c r="TZ451" s="5"/>
      <c r="UA451" s="5"/>
      <c r="UB451" s="5"/>
      <c r="UC451" s="5"/>
      <c r="UD451" s="5"/>
      <c r="UE451" s="5"/>
      <c r="UF451" s="5"/>
      <c r="UG451" s="5"/>
      <c r="UH451" s="5"/>
      <c r="UI451" s="5"/>
      <c r="UJ451" s="5"/>
      <c r="UK451" s="5"/>
      <c r="UL451" s="5"/>
      <c r="UM451" s="5"/>
      <c r="UN451" s="5"/>
      <c r="UO451" s="5"/>
      <c r="UP451" s="5"/>
      <c r="UQ451" s="5"/>
      <c r="UR451" s="5"/>
      <c r="US451" s="5"/>
      <c r="UT451" s="5"/>
      <c r="UU451" s="5"/>
      <c r="UV451" s="5"/>
      <c r="UW451" s="5"/>
      <c r="UX451" s="5"/>
      <c r="UY451" s="5"/>
      <c r="UZ451" s="5"/>
      <c r="VA451" s="5"/>
      <c r="VB451" s="5"/>
      <c r="VC451" s="5"/>
      <c r="VD451" s="5"/>
      <c r="VE451" s="5"/>
      <c r="VF451" s="5"/>
      <c r="VG451" s="5"/>
      <c r="VH451" s="5"/>
      <c r="VI451" s="5"/>
      <c r="VJ451" s="5"/>
      <c r="VK451" s="5"/>
      <c r="VL451" s="5"/>
      <c r="VM451" s="5"/>
      <c r="VN451" s="5"/>
      <c r="VO451" s="5"/>
      <c r="VP451" s="5"/>
      <c r="VQ451" s="5"/>
      <c r="VR451" s="5"/>
      <c r="VS451" s="5"/>
      <c r="VT451" s="5"/>
      <c r="VU451" s="5"/>
      <c r="VV451" s="5"/>
      <c r="VW451" s="5"/>
      <c r="VX451" s="5"/>
      <c r="VY451" s="5"/>
      <c r="VZ451" s="5"/>
      <c r="WA451" s="5"/>
      <c r="WB451" s="5"/>
      <c r="WC451" s="5"/>
      <c r="WD451" s="5"/>
      <c r="WE451" s="5"/>
      <c r="WF451" s="5"/>
      <c r="WG451" s="5"/>
      <c r="WH451" s="5"/>
      <c r="WI451" s="5"/>
      <c r="WJ451" s="5"/>
      <c r="WK451" s="5"/>
      <c r="WL451" s="5"/>
      <c r="WM451" s="5"/>
      <c r="WN451" s="5"/>
      <c r="WO451" s="5"/>
      <c r="WP451" s="5"/>
      <c r="WQ451" s="5"/>
      <c r="WR451" s="5"/>
      <c r="WS451" s="5"/>
      <c r="WT451" s="5"/>
      <c r="WU451" s="5"/>
      <c r="WV451" s="5"/>
      <c r="WW451" s="5"/>
      <c r="WX451" s="5"/>
      <c r="WY451" s="5"/>
      <c r="WZ451" s="5"/>
      <c r="XA451" s="5"/>
      <c r="XB451" s="5"/>
      <c r="XC451" s="5"/>
      <c r="XD451" s="5"/>
      <c r="XE451" s="5"/>
      <c r="XF451" s="5"/>
      <c r="XG451" s="5"/>
      <c r="XH451" s="5"/>
      <c r="XI451" s="5"/>
      <c r="XJ451" s="5"/>
      <c r="XK451" s="5"/>
      <c r="XL451" s="5"/>
      <c r="XM451" s="5"/>
      <c r="XN451" s="5"/>
      <c r="XO451" s="5"/>
      <c r="XP451" s="5"/>
      <c r="XQ451" s="5"/>
      <c r="XR451" s="5"/>
      <c r="XS451" s="5"/>
      <c r="XT451" s="5"/>
      <c r="XU451" s="5"/>
      <c r="XV451" s="5"/>
      <c r="XW451" s="5"/>
    </row>
    <row r="452" spans="39:647" x14ac:dyDescent="0.2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c r="PI452" s="5"/>
      <c r="PJ452" s="5"/>
      <c r="PK452" s="5"/>
      <c r="PL452" s="5"/>
      <c r="PM452" s="5"/>
      <c r="PN452" s="5"/>
      <c r="PO452" s="5"/>
      <c r="PP452" s="5"/>
      <c r="PQ452" s="5"/>
      <c r="PR452" s="5"/>
      <c r="PS452" s="5"/>
      <c r="PT452" s="5"/>
      <c r="PU452" s="5"/>
      <c r="PV452" s="5"/>
      <c r="PW452" s="5"/>
      <c r="PX452" s="5"/>
      <c r="PY452" s="5"/>
      <c r="PZ452" s="5"/>
      <c r="QA452" s="5"/>
      <c r="QB452" s="5"/>
      <c r="QC452" s="5"/>
      <c r="QD452" s="5"/>
      <c r="QE452" s="5"/>
      <c r="QF452" s="5"/>
      <c r="QG452" s="5"/>
      <c r="QH452" s="5"/>
      <c r="QI452" s="5"/>
      <c r="QJ452" s="5"/>
      <c r="QK452" s="5"/>
      <c r="QL452" s="5"/>
      <c r="QM452" s="5"/>
      <c r="QN452" s="5"/>
      <c r="QO452" s="5"/>
      <c r="QP452" s="5"/>
      <c r="QQ452" s="5"/>
      <c r="QR452" s="5"/>
      <c r="QS452" s="5"/>
      <c r="QT452" s="5"/>
      <c r="QU452" s="5"/>
      <c r="QV452" s="5"/>
      <c r="QW452" s="5"/>
      <c r="QX452" s="5"/>
      <c r="QY452" s="5"/>
      <c r="QZ452" s="5"/>
      <c r="RA452" s="5"/>
      <c r="RB452" s="5"/>
      <c r="RC452" s="5"/>
      <c r="RD452" s="5"/>
      <c r="RE452" s="5"/>
      <c r="RF452" s="5"/>
      <c r="RG452" s="5"/>
      <c r="RH452" s="5"/>
      <c r="RI452" s="5"/>
      <c r="RJ452" s="5"/>
      <c r="RK452" s="5"/>
      <c r="RL452" s="5"/>
      <c r="RM452" s="5"/>
      <c r="RN452" s="5"/>
      <c r="RO452" s="5"/>
      <c r="RP452" s="5"/>
      <c r="RQ452" s="5"/>
      <c r="RR452" s="5"/>
      <c r="RS452" s="5"/>
      <c r="RT452" s="5"/>
      <c r="RU452" s="5"/>
      <c r="RV452" s="5"/>
      <c r="RW452" s="5"/>
      <c r="RX452" s="5"/>
      <c r="RY452" s="5"/>
      <c r="RZ452" s="5"/>
      <c r="SA452" s="5"/>
      <c r="SB452" s="5"/>
      <c r="SC452" s="5"/>
      <c r="SD452" s="5"/>
      <c r="SE452" s="5"/>
      <c r="SF452" s="5"/>
      <c r="SG452" s="5"/>
      <c r="SH452" s="5"/>
      <c r="SI452" s="5"/>
      <c r="SJ452" s="5"/>
      <c r="SK452" s="5"/>
      <c r="SL452" s="5"/>
      <c r="SM452" s="5"/>
      <c r="SN452" s="5"/>
      <c r="SO452" s="5"/>
      <c r="SP452" s="5"/>
      <c r="SQ452" s="5"/>
      <c r="SR452" s="5"/>
      <c r="SS452" s="5"/>
      <c r="ST452" s="5"/>
      <c r="SU452" s="5"/>
      <c r="SV452" s="5"/>
      <c r="SW452" s="5"/>
      <c r="SX452" s="5"/>
      <c r="SY452" s="5"/>
      <c r="SZ452" s="5"/>
      <c r="TA452" s="5"/>
      <c r="TB452" s="5"/>
      <c r="TC452" s="5"/>
      <c r="TD452" s="5"/>
      <c r="TE452" s="5"/>
      <c r="TF452" s="5"/>
      <c r="TG452" s="5"/>
      <c r="TH452" s="5"/>
      <c r="TI452" s="5"/>
      <c r="TJ452" s="5"/>
      <c r="TK452" s="5"/>
      <c r="TL452" s="5"/>
      <c r="TM452" s="5"/>
      <c r="TN452" s="5"/>
      <c r="TO452" s="5"/>
      <c r="TP452" s="5"/>
      <c r="TQ452" s="5"/>
      <c r="TR452" s="5"/>
      <c r="TS452" s="5"/>
      <c r="TT452" s="5"/>
      <c r="TU452" s="5"/>
      <c r="TV452" s="5"/>
      <c r="TW452" s="5"/>
      <c r="TX452" s="5"/>
      <c r="TY452" s="5"/>
      <c r="TZ452" s="5"/>
      <c r="UA452" s="5"/>
      <c r="UB452" s="5"/>
      <c r="UC452" s="5"/>
      <c r="UD452" s="5"/>
      <c r="UE452" s="5"/>
      <c r="UF452" s="5"/>
      <c r="UG452" s="5"/>
      <c r="UH452" s="5"/>
      <c r="UI452" s="5"/>
      <c r="UJ452" s="5"/>
      <c r="UK452" s="5"/>
      <c r="UL452" s="5"/>
      <c r="UM452" s="5"/>
      <c r="UN452" s="5"/>
      <c r="UO452" s="5"/>
      <c r="UP452" s="5"/>
      <c r="UQ452" s="5"/>
      <c r="UR452" s="5"/>
      <c r="US452" s="5"/>
      <c r="UT452" s="5"/>
      <c r="UU452" s="5"/>
      <c r="UV452" s="5"/>
      <c r="UW452" s="5"/>
      <c r="UX452" s="5"/>
      <c r="UY452" s="5"/>
      <c r="UZ452" s="5"/>
      <c r="VA452" s="5"/>
      <c r="VB452" s="5"/>
      <c r="VC452" s="5"/>
      <c r="VD452" s="5"/>
      <c r="VE452" s="5"/>
      <c r="VF452" s="5"/>
      <c r="VG452" s="5"/>
      <c r="VH452" s="5"/>
      <c r="VI452" s="5"/>
      <c r="VJ452" s="5"/>
      <c r="VK452" s="5"/>
      <c r="VL452" s="5"/>
      <c r="VM452" s="5"/>
      <c r="VN452" s="5"/>
      <c r="VO452" s="5"/>
      <c r="VP452" s="5"/>
      <c r="VQ452" s="5"/>
      <c r="VR452" s="5"/>
      <c r="VS452" s="5"/>
      <c r="VT452" s="5"/>
      <c r="VU452" s="5"/>
      <c r="VV452" s="5"/>
      <c r="VW452" s="5"/>
      <c r="VX452" s="5"/>
      <c r="VY452" s="5"/>
      <c r="VZ452" s="5"/>
      <c r="WA452" s="5"/>
      <c r="WB452" s="5"/>
      <c r="WC452" s="5"/>
      <c r="WD452" s="5"/>
      <c r="WE452" s="5"/>
      <c r="WF452" s="5"/>
      <c r="WG452" s="5"/>
      <c r="WH452" s="5"/>
      <c r="WI452" s="5"/>
      <c r="WJ452" s="5"/>
      <c r="WK452" s="5"/>
      <c r="WL452" s="5"/>
      <c r="WM452" s="5"/>
      <c r="WN452" s="5"/>
      <c r="WO452" s="5"/>
      <c r="WP452" s="5"/>
      <c r="WQ452" s="5"/>
      <c r="WR452" s="5"/>
      <c r="WS452" s="5"/>
      <c r="WT452" s="5"/>
      <c r="WU452" s="5"/>
      <c r="WV452" s="5"/>
      <c r="WW452" s="5"/>
      <c r="WX452" s="5"/>
      <c r="WY452" s="5"/>
      <c r="WZ452" s="5"/>
      <c r="XA452" s="5"/>
      <c r="XB452" s="5"/>
      <c r="XC452" s="5"/>
      <c r="XD452" s="5"/>
      <c r="XE452" s="5"/>
      <c r="XF452" s="5"/>
      <c r="XG452" s="5"/>
      <c r="XH452" s="5"/>
      <c r="XI452" s="5"/>
      <c r="XJ452" s="5"/>
      <c r="XK452" s="5"/>
      <c r="XL452" s="5"/>
      <c r="XM452" s="5"/>
      <c r="XN452" s="5"/>
      <c r="XO452" s="5"/>
      <c r="XP452" s="5"/>
      <c r="XQ452" s="5"/>
      <c r="XR452" s="5"/>
      <c r="XS452" s="5"/>
      <c r="XT452" s="5"/>
      <c r="XU452" s="5"/>
      <c r="XV452" s="5"/>
      <c r="XW452" s="5"/>
    </row>
    <row r="453" spans="39:647" x14ac:dyDescent="0.2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c r="PI453" s="5"/>
      <c r="PJ453" s="5"/>
      <c r="PK453" s="5"/>
      <c r="PL453" s="5"/>
      <c r="PM453" s="5"/>
      <c r="PN453" s="5"/>
      <c r="PO453" s="5"/>
      <c r="PP453" s="5"/>
      <c r="PQ453" s="5"/>
      <c r="PR453" s="5"/>
      <c r="PS453" s="5"/>
      <c r="PT453" s="5"/>
      <c r="PU453" s="5"/>
      <c r="PV453" s="5"/>
      <c r="PW453" s="5"/>
      <c r="PX453" s="5"/>
      <c r="PY453" s="5"/>
      <c r="PZ453" s="5"/>
      <c r="QA453" s="5"/>
      <c r="QB453" s="5"/>
      <c r="QC453" s="5"/>
      <c r="QD453" s="5"/>
      <c r="QE453" s="5"/>
      <c r="QF453" s="5"/>
      <c r="QG453" s="5"/>
      <c r="QH453" s="5"/>
      <c r="QI453" s="5"/>
      <c r="QJ453" s="5"/>
      <c r="QK453" s="5"/>
      <c r="QL453" s="5"/>
      <c r="QM453" s="5"/>
      <c r="QN453" s="5"/>
      <c r="QO453" s="5"/>
      <c r="QP453" s="5"/>
      <c r="QQ453" s="5"/>
      <c r="QR453" s="5"/>
      <c r="QS453" s="5"/>
      <c r="QT453" s="5"/>
      <c r="QU453" s="5"/>
      <c r="QV453" s="5"/>
      <c r="QW453" s="5"/>
      <c r="QX453" s="5"/>
      <c r="QY453" s="5"/>
      <c r="QZ453" s="5"/>
      <c r="RA453" s="5"/>
      <c r="RB453" s="5"/>
      <c r="RC453" s="5"/>
      <c r="RD453" s="5"/>
      <c r="RE453" s="5"/>
      <c r="RF453" s="5"/>
      <c r="RG453" s="5"/>
      <c r="RH453" s="5"/>
      <c r="RI453" s="5"/>
      <c r="RJ453" s="5"/>
      <c r="RK453" s="5"/>
      <c r="RL453" s="5"/>
      <c r="RM453" s="5"/>
      <c r="RN453" s="5"/>
      <c r="RO453" s="5"/>
      <c r="RP453" s="5"/>
      <c r="RQ453" s="5"/>
      <c r="RR453" s="5"/>
      <c r="RS453" s="5"/>
      <c r="RT453" s="5"/>
      <c r="RU453" s="5"/>
      <c r="RV453" s="5"/>
      <c r="RW453" s="5"/>
      <c r="RX453" s="5"/>
      <c r="RY453" s="5"/>
      <c r="RZ453" s="5"/>
      <c r="SA453" s="5"/>
      <c r="SB453" s="5"/>
      <c r="SC453" s="5"/>
      <c r="SD453" s="5"/>
      <c r="SE453" s="5"/>
      <c r="SF453" s="5"/>
      <c r="SG453" s="5"/>
      <c r="SH453" s="5"/>
      <c r="SI453" s="5"/>
      <c r="SJ453" s="5"/>
      <c r="SK453" s="5"/>
      <c r="SL453" s="5"/>
      <c r="SM453" s="5"/>
      <c r="SN453" s="5"/>
      <c r="SO453" s="5"/>
      <c r="SP453" s="5"/>
      <c r="SQ453" s="5"/>
      <c r="SR453" s="5"/>
      <c r="SS453" s="5"/>
      <c r="ST453" s="5"/>
      <c r="SU453" s="5"/>
      <c r="SV453" s="5"/>
      <c r="SW453" s="5"/>
      <c r="SX453" s="5"/>
      <c r="SY453" s="5"/>
      <c r="SZ453" s="5"/>
      <c r="TA453" s="5"/>
      <c r="TB453" s="5"/>
      <c r="TC453" s="5"/>
      <c r="TD453" s="5"/>
      <c r="TE453" s="5"/>
      <c r="TF453" s="5"/>
      <c r="TG453" s="5"/>
      <c r="TH453" s="5"/>
      <c r="TI453" s="5"/>
      <c r="TJ453" s="5"/>
      <c r="TK453" s="5"/>
      <c r="TL453" s="5"/>
      <c r="TM453" s="5"/>
      <c r="TN453" s="5"/>
      <c r="TO453" s="5"/>
      <c r="TP453" s="5"/>
      <c r="TQ453" s="5"/>
      <c r="TR453" s="5"/>
      <c r="TS453" s="5"/>
      <c r="TT453" s="5"/>
      <c r="TU453" s="5"/>
      <c r="TV453" s="5"/>
      <c r="TW453" s="5"/>
      <c r="TX453" s="5"/>
      <c r="TY453" s="5"/>
      <c r="TZ453" s="5"/>
      <c r="UA453" s="5"/>
      <c r="UB453" s="5"/>
      <c r="UC453" s="5"/>
      <c r="UD453" s="5"/>
      <c r="UE453" s="5"/>
      <c r="UF453" s="5"/>
      <c r="UG453" s="5"/>
      <c r="UH453" s="5"/>
      <c r="UI453" s="5"/>
      <c r="UJ453" s="5"/>
      <c r="UK453" s="5"/>
      <c r="UL453" s="5"/>
      <c r="UM453" s="5"/>
      <c r="UN453" s="5"/>
      <c r="UO453" s="5"/>
      <c r="UP453" s="5"/>
      <c r="UQ453" s="5"/>
      <c r="UR453" s="5"/>
      <c r="US453" s="5"/>
      <c r="UT453" s="5"/>
      <c r="UU453" s="5"/>
      <c r="UV453" s="5"/>
      <c r="UW453" s="5"/>
      <c r="UX453" s="5"/>
      <c r="UY453" s="5"/>
      <c r="UZ453" s="5"/>
      <c r="VA453" s="5"/>
      <c r="VB453" s="5"/>
      <c r="VC453" s="5"/>
      <c r="VD453" s="5"/>
      <c r="VE453" s="5"/>
      <c r="VF453" s="5"/>
      <c r="VG453" s="5"/>
      <c r="VH453" s="5"/>
      <c r="VI453" s="5"/>
      <c r="VJ453" s="5"/>
      <c r="VK453" s="5"/>
      <c r="VL453" s="5"/>
      <c r="VM453" s="5"/>
      <c r="VN453" s="5"/>
      <c r="VO453" s="5"/>
      <c r="VP453" s="5"/>
      <c r="VQ453" s="5"/>
      <c r="VR453" s="5"/>
      <c r="VS453" s="5"/>
      <c r="VT453" s="5"/>
      <c r="VU453" s="5"/>
      <c r="VV453" s="5"/>
      <c r="VW453" s="5"/>
      <c r="VX453" s="5"/>
      <c r="VY453" s="5"/>
      <c r="VZ453" s="5"/>
      <c r="WA453" s="5"/>
      <c r="WB453" s="5"/>
      <c r="WC453" s="5"/>
      <c r="WD453" s="5"/>
      <c r="WE453" s="5"/>
      <c r="WF453" s="5"/>
      <c r="WG453" s="5"/>
      <c r="WH453" s="5"/>
      <c r="WI453" s="5"/>
      <c r="WJ453" s="5"/>
      <c r="WK453" s="5"/>
      <c r="WL453" s="5"/>
      <c r="WM453" s="5"/>
      <c r="WN453" s="5"/>
      <c r="WO453" s="5"/>
      <c r="WP453" s="5"/>
      <c r="WQ453" s="5"/>
      <c r="WR453" s="5"/>
      <c r="WS453" s="5"/>
      <c r="WT453" s="5"/>
      <c r="WU453" s="5"/>
      <c r="WV453" s="5"/>
      <c r="WW453" s="5"/>
      <c r="WX453" s="5"/>
      <c r="WY453" s="5"/>
      <c r="WZ453" s="5"/>
      <c r="XA453" s="5"/>
      <c r="XB453" s="5"/>
      <c r="XC453" s="5"/>
      <c r="XD453" s="5"/>
      <c r="XE453" s="5"/>
      <c r="XF453" s="5"/>
      <c r="XG453" s="5"/>
      <c r="XH453" s="5"/>
      <c r="XI453" s="5"/>
      <c r="XJ453" s="5"/>
      <c r="XK453" s="5"/>
      <c r="XL453" s="5"/>
      <c r="XM453" s="5"/>
      <c r="XN453" s="5"/>
      <c r="XO453" s="5"/>
      <c r="XP453" s="5"/>
      <c r="XQ453" s="5"/>
      <c r="XR453" s="5"/>
      <c r="XS453" s="5"/>
      <c r="XT453" s="5"/>
      <c r="XU453" s="5"/>
      <c r="XV453" s="5"/>
      <c r="XW453" s="5"/>
    </row>
    <row r="454" spans="39:647" x14ac:dyDescent="0.2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c r="PI454" s="5"/>
      <c r="PJ454" s="5"/>
      <c r="PK454" s="5"/>
      <c r="PL454" s="5"/>
      <c r="PM454" s="5"/>
      <c r="PN454" s="5"/>
      <c r="PO454" s="5"/>
      <c r="PP454" s="5"/>
      <c r="PQ454" s="5"/>
      <c r="PR454" s="5"/>
      <c r="PS454" s="5"/>
      <c r="PT454" s="5"/>
      <c r="PU454" s="5"/>
      <c r="PV454" s="5"/>
      <c r="PW454" s="5"/>
      <c r="PX454" s="5"/>
      <c r="PY454" s="5"/>
      <c r="PZ454" s="5"/>
      <c r="QA454" s="5"/>
      <c r="QB454" s="5"/>
      <c r="QC454" s="5"/>
      <c r="QD454" s="5"/>
      <c r="QE454" s="5"/>
      <c r="QF454" s="5"/>
      <c r="QG454" s="5"/>
      <c r="QH454" s="5"/>
      <c r="QI454" s="5"/>
      <c r="QJ454" s="5"/>
      <c r="QK454" s="5"/>
      <c r="QL454" s="5"/>
      <c r="QM454" s="5"/>
      <c r="QN454" s="5"/>
      <c r="QO454" s="5"/>
      <c r="QP454" s="5"/>
      <c r="QQ454" s="5"/>
      <c r="QR454" s="5"/>
      <c r="QS454" s="5"/>
      <c r="QT454" s="5"/>
      <c r="QU454" s="5"/>
      <c r="QV454" s="5"/>
      <c r="QW454" s="5"/>
      <c r="QX454" s="5"/>
      <c r="QY454" s="5"/>
      <c r="QZ454" s="5"/>
      <c r="RA454" s="5"/>
      <c r="RB454" s="5"/>
      <c r="RC454" s="5"/>
      <c r="RD454" s="5"/>
      <c r="RE454" s="5"/>
      <c r="RF454" s="5"/>
      <c r="RG454" s="5"/>
      <c r="RH454" s="5"/>
      <c r="RI454" s="5"/>
      <c r="RJ454" s="5"/>
      <c r="RK454" s="5"/>
      <c r="RL454" s="5"/>
      <c r="RM454" s="5"/>
      <c r="RN454" s="5"/>
      <c r="RO454" s="5"/>
      <c r="RP454" s="5"/>
      <c r="RQ454" s="5"/>
      <c r="RR454" s="5"/>
      <c r="RS454" s="5"/>
      <c r="RT454" s="5"/>
      <c r="RU454" s="5"/>
      <c r="RV454" s="5"/>
      <c r="RW454" s="5"/>
      <c r="RX454" s="5"/>
      <c r="RY454" s="5"/>
      <c r="RZ454" s="5"/>
      <c r="SA454" s="5"/>
      <c r="SB454" s="5"/>
      <c r="SC454" s="5"/>
      <c r="SD454" s="5"/>
      <c r="SE454" s="5"/>
      <c r="SF454" s="5"/>
      <c r="SG454" s="5"/>
      <c r="SH454" s="5"/>
      <c r="SI454" s="5"/>
      <c r="SJ454" s="5"/>
      <c r="SK454" s="5"/>
      <c r="SL454" s="5"/>
      <c r="SM454" s="5"/>
      <c r="SN454" s="5"/>
      <c r="SO454" s="5"/>
      <c r="SP454" s="5"/>
      <c r="SQ454" s="5"/>
      <c r="SR454" s="5"/>
      <c r="SS454" s="5"/>
      <c r="ST454" s="5"/>
      <c r="SU454" s="5"/>
      <c r="SV454" s="5"/>
      <c r="SW454" s="5"/>
      <c r="SX454" s="5"/>
      <c r="SY454" s="5"/>
      <c r="SZ454" s="5"/>
      <c r="TA454" s="5"/>
      <c r="TB454" s="5"/>
      <c r="TC454" s="5"/>
      <c r="TD454" s="5"/>
      <c r="TE454" s="5"/>
      <c r="TF454" s="5"/>
      <c r="TG454" s="5"/>
      <c r="TH454" s="5"/>
      <c r="TI454" s="5"/>
      <c r="TJ454" s="5"/>
      <c r="TK454" s="5"/>
      <c r="TL454" s="5"/>
      <c r="TM454" s="5"/>
      <c r="TN454" s="5"/>
      <c r="TO454" s="5"/>
      <c r="TP454" s="5"/>
      <c r="TQ454" s="5"/>
      <c r="TR454" s="5"/>
      <c r="TS454" s="5"/>
      <c r="TT454" s="5"/>
      <c r="TU454" s="5"/>
      <c r="TV454" s="5"/>
      <c r="TW454" s="5"/>
      <c r="TX454" s="5"/>
      <c r="TY454" s="5"/>
      <c r="TZ454" s="5"/>
      <c r="UA454" s="5"/>
      <c r="UB454" s="5"/>
      <c r="UC454" s="5"/>
      <c r="UD454" s="5"/>
      <c r="UE454" s="5"/>
      <c r="UF454" s="5"/>
      <c r="UG454" s="5"/>
      <c r="UH454" s="5"/>
      <c r="UI454" s="5"/>
      <c r="UJ454" s="5"/>
      <c r="UK454" s="5"/>
      <c r="UL454" s="5"/>
      <c r="UM454" s="5"/>
      <c r="UN454" s="5"/>
      <c r="UO454" s="5"/>
      <c r="UP454" s="5"/>
      <c r="UQ454" s="5"/>
      <c r="UR454" s="5"/>
      <c r="US454" s="5"/>
      <c r="UT454" s="5"/>
      <c r="UU454" s="5"/>
      <c r="UV454" s="5"/>
      <c r="UW454" s="5"/>
      <c r="UX454" s="5"/>
      <c r="UY454" s="5"/>
      <c r="UZ454" s="5"/>
      <c r="VA454" s="5"/>
      <c r="VB454" s="5"/>
      <c r="VC454" s="5"/>
      <c r="VD454" s="5"/>
      <c r="VE454" s="5"/>
      <c r="VF454" s="5"/>
      <c r="VG454" s="5"/>
      <c r="VH454" s="5"/>
      <c r="VI454" s="5"/>
      <c r="VJ454" s="5"/>
      <c r="VK454" s="5"/>
      <c r="VL454" s="5"/>
      <c r="VM454" s="5"/>
      <c r="VN454" s="5"/>
      <c r="VO454" s="5"/>
      <c r="VP454" s="5"/>
      <c r="VQ454" s="5"/>
      <c r="VR454" s="5"/>
      <c r="VS454" s="5"/>
      <c r="VT454" s="5"/>
      <c r="VU454" s="5"/>
      <c r="VV454" s="5"/>
      <c r="VW454" s="5"/>
      <c r="VX454" s="5"/>
      <c r="VY454" s="5"/>
      <c r="VZ454" s="5"/>
      <c r="WA454" s="5"/>
      <c r="WB454" s="5"/>
      <c r="WC454" s="5"/>
      <c r="WD454" s="5"/>
      <c r="WE454" s="5"/>
      <c r="WF454" s="5"/>
      <c r="WG454" s="5"/>
      <c r="WH454" s="5"/>
      <c r="WI454" s="5"/>
      <c r="WJ454" s="5"/>
      <c r="WK454" s="5"/>
      <c r="WL454" s="5"/>
      <c r="WM454" s="5"/>
      <c r="WN454" s="5"/>
      <c r="WO454" s="5"/>
      <c r="WP454" s="5"/>
      <c r="WQ454" s="5"/>
      <c r="WR454" s="5"/>
      <c r="WS454" s="5"/>
      <c r="WT454" s="5"/>
      <c r="WU454" s="5"/>
      <c r="WV454" s="5"/>
      <c r="WW454" s="5"/>
      <c r="WX454" s="5"/>
      <c r="WY454" s="5"/>
      <c r="WZ454" s="5"/>
      <c r="XA454" s="5"/>
      <c r="XB454" s="5"/>
      <c r="XC454" s="5"/>
      <c r="XD454" s="5"/>
      <c r="XE454" s="5"/>
      <c r="XF454" s="5"/>
      <c r="XG454" s="5"/>
      <c r="XH454" s="5"/>
      <c r="XI454" s="5"/>
      <c r="XJ454" s="5"/>
      <c r="XK454" s="5"/>
      <c r="XL454" s="5"/>
      <c r="XM454" s="5"/>
      <c r="XN454" s="5"/>
      <c r="XO454" s="5"/>
      <c r="XP454" s="5"/>
      <c r="XQ454" s="5"/>
      <c r="XR454" s="5"/>
      <c r="XS454" s="5"/>
      <c r="XT454" s="5"/>
      <c r="XU454" s="5"/>
      <c r="XV454" s="5"/>
      <c r="XW454" s="5"/>
    </row>
    <row r="455" spans="39:647" x14ac:dyDescent="0.2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c r="PI455" s="5"/>
      <c r="PJ455" s="5"/>
      <c r="PK455" s="5"/>
      <c r="PL455" s="5"/>
      <c r="PM455" s="5"/>
      <c r="PN455" s="5"/>
      <c r="PO455" s="5"/>
      <c r="PP455" s="5"/>
      <c r="PQ455" s="5"/>
      <c r="PR455" s="5"/>
      <c r="PS455" s="5"/>
      <c r="PT455" s="5"/>
      <c r="PU455" s="5"/>
      <c r="PV455" s="5"/>
      <c r="PW455" s="5"/>
      <c r="PX455" s="5"/>
      <c r="PY455" s="5"/>
      <c r="PZ455" s="5"/>
      <c r="QA455" s="5"/>
      <c r="QB455" s="5"/>
      <c r="QC455" s="5"/>
      <c r="QD455" s="5"/>
      <c r="QE455" s="5"/>
      <c r="QF455" s="5"/>
      <c r="QG455" s="5"/>
      <c r="QH455" s="5"/>
      <c r="QI455" s="5"/>
      <c r="QJ455" s="5"/>
      <c r="QK455" s="5"/>
      <c r="QL455" s="5"/>
      <c r="QM455" s="5"/>
      <c r="QN455" s="5"/>
      <c r="QO455" s="5"/>
      <c r="QP455" s="5"/>
      <c r="QQ455" s="5"/>
      <c r="QR455" s="5"/>
      <c r="QS455" s="5"/>
      <c r="QT455" s="5"/>
      <c r="QU455" s="5"/>
      <c r="QV455" s="5"/>
      <c r="QW455" s="5"/>
      <c r="QX455" s="5"/>
      <c r="QY455" s="5"/>
      <c r="QZ455" s="5"/>
      <c r="RA455" s="5"/>
      <c r="RB455" s="5"/>
      <c r="RC455" s="5"/>
      <c r="RD455" s="5"/>
      <c r="RE455" s="5"/>
      <c r="RF455" s="5"/>
      <c r="RG455" s="5"/>
      <c r="RH455" s="5"/>
      <c r="RI455" s="5"/>
      <c r="RJ455" s="5"/>
      <c r="RK455" s="5"/>
      <c r="RL455" s="5"/>
      <c r="RM455" s="5"/>
      <c r="RN455" s="5"/>
      <c r="RO455" s="5"/>
      <c r="RP455" s="5"/>
      <c r="RQ455" s="5"/>
      <c r="RR455" s="5"/>
      <c r="RS455" s="5"/>
      <c r="RT455" s="5"/>
      <c r="RU455" s="5"/>
      <c r="RV455" s="5"/>
      <c r="RW455" s="5"/>
      <c r="RX455" s="5"/>
      <c r="RY455" s="5"/>
      <c r="RZ455" s="5"/>
      <c r="SA455" s="5"/>
      <c r="SB455" s="5"/>
      <c r="SC455" s="5"/>
      <c r="SD455" s="5"/>
      <c r="SE455" s="5"/>
      <c r="SF455" s="5"/>
      <c r="SG455" s="5"/>
      <c r="SH455" s="5"/>
      <c r="SI455" s="5"/>
      <c r="SJ455" s="5"/>
      <c r="SK455" s="5"/>
      <c r="SL455" s="5"/>
      <c r="SM455" s="5"/>
      <c r="SN455" s="5"/>
      <c r="SO455" s="5"/>
      <c r="SP455" s="5"/>
      <c r="SQ455" s="5"/>
      <c r="SR455" s="5"/>
      <c r="SS455" s="5"/>
      <c r="ST455" s="5"/>
      <c r="SU455" s="5"/>
      <c r="SV455" s="5"/>
      <c r="SW455" s="5"/>
      <c r="SX455" s="5"/>
      <c r="SY455" s="5"/>
      <c r="SZ455" s="5"/>
      <c r="TA455" s="5"/>
      <c r="TB455" s="5"/>
      <c r="TC455" s="5"/>
      <c r="TD455" s="5"/>
      <c r="TE455" s="5"/>
      <c r="TF455" s="5"/>
      <c r="TG455" s="5"/>
      <c r="TH455" s="5"/>
      <c r="TI455" s="5"/>
      <c r="TJ455" s="5"/>
      <c r="TK455" s="5"/>
      <c r="TL455" s="5"/>
      <c r="TM455" s="5"/>
      <c r="TN455" s="5"/>
      <c r="TO455" s="5"/>
      <c r="TP455" s="5"/>
      <c r="TQ455" s="5"/>
      <c r="TR455" s="5"/>
      <c r="TS455" s="5"/>
      <c r="TT455" s="5"/>
      <c r="TU455" s="5"/>
      <c r="TV455" s="5"/>
      <c r="TW455" s="5"/>
      <c r="TX455" s="5"/>
      <c r="TY455" s="5"/>
      <c r="TZ455" s="5"/>
      <c r="UA455" s="5"/>
      <c r="UB455" s="5"/>
      <c r="UC455" s="5"/>
      <c r="UD455" s="5"/>
      <c r="UE455" s="5"/>
      <c r="UF455" s="5"/>
      <c r="UG455" s="5"/>
      <c r="UH455" s="5"/>
      <c r="UI455" s="5"/>
      <c r="UJ455" s="5"/>
      <c r="UK455" s="5"/>
      <c r="UL455" s="5"/>
      <c r="UM455" s="5"/>
      <c r="UN455" s="5"/>
      <c r="UO455" s="5"/>
      <c r="UP455" s="5"/>
      <c r="UQ455" s="5"/>
      <c r="UR455" s="5"/>
      <c r="US455" s="5"/>
      <c r="UT455" s="5"/>
      <c r="UU455" s="5"/>
      <c r="UV455" s="5"/>
      <c r="UW455" s="5"/>
      <c r="UX455" s="5"/>
      <c r="UY455" s="5"/>
      <c r="UZ455" s="5"/>
      <c r="VA455" s="5"/>
      <c r="VB455" s="5"/>
      <c r="VC455" s="5"/>
      <c r="VD455" s="5"/>
      <c r="VE455" s="5"/>
      <c r="VF455" s="5"/>
      <c r="VG455" s="5"/>
      <c r="VH455" s="5"/>
      <c r="VI455" s="5"/>
      <c r="VJ455" s="5"/>
      <c r="VK455" s="5"/>
      <c r="VL455" s="5"/>
      <c r="VM455" s="5"/>
      <c r="VN455" s="5"/>
      <c r="VO455" s="5"/>
      <c r="VP455" s="5"/>
      <c r="VQ455" s="5"/>
      <c r="VR455" s="5"/>
      <c r="VS455" s="5"/>
      <c r="VT455" s="5"/>
      <c r="VU455" s="5"/>
      <c r="VV455" s="5"/>
      <c r="VW455" s="5"/>
      <c r="VX455" s="5"/>
      <c r="VY455" s="5"/>
      <c r="VZ455" s="5"/>
      <c r="WA455" s="5"/>
      <c r="WB455" s="5"/>
      <c r="WC455" s="5"/>
      <c r="WD455" s="5"/>
      <c r="WE455" s="5"/>
      <c r="WF455" s="5"/>
      <c r="WG455" s="5"/>
      <c r="WH455" s="5"/>
      <c r="WI455" s="5"/>
      <c r="WJ455" s="5"/>
      <c r="WK455" s="5"/>
      <c r="WL455" s="5"/>
      <c r="WM455" s="5"/>
      <c r="WN455" s="5"/>
      <c r="WO455" s="5"/>
      <c r="WP455" s="5"/>
      <c r="WQ455" s="5"/>
      <c r="WR455" s="5"/>
      <c r="WS455" s="5"/>
      <c r="WT455" s="5"/>
      <c r="WU455" s="5"/>
      <c r="WV455" s="5"/>
      <c r="WW455" s="5"/>
      <c r="WX455" s="5"/>
      <c r="WY455" s="5"/>
      <c r="WZ455" s="5"/>
      <c r="XA455" s="5"/>
      <c r="XB455" s="5"/>
      <c r="XC455" s="5"/>
      <c r="XD455" s="5"/>
      <c r="XE455" s="5"/>
      <c r="XF455" s="5"/>
      <c r="XG455" s="5"/>
      <c r="XH455" s="5"/>
      <c r="XI455" s="5"/>
      <c r="XJ455" s="5"/>
      <c r="XK455" s="5"/>
      <c r="XL455" s="5"/>
      <c r="XM455" s="5"/>
      <c r="XN455" s="5"/>
      <c r="XO455" s="5"/>
      <c r="XP455" s="5"/>
      <c r="XQ455" s="5"/>
      <c r="XR455" s="5"/>
      <c r="XS455" s="5"/>
      <c r="XT455" s="5"/>
      <c r="XU455" s="5"/>
      <c r="XV455" s="5"/>
      <c r="XW455" s="5"/>
    </row>
    <row r="456" spans="39:647" x14ac:dyDescent="0.2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c r="PI456" s="5"/>
      <c r="PJ456" s="5"/>
      <c r="PK456" s="5"/>
      <c r="PL456" s="5"/>
      <c r="PM456" s="5"/>
      <c r="PN456" s="5"/>
      <c r="PO456" s="5"/>
      <c r="PP456" s="5"/>
      <c r="PQ456" s="5"/>
      <c r="PR456" s="5"/>
      <c r="PS456" s="5"/>
      <c r="PT456" s="5"/>
      <c r="PU456" s="5"/>
      <c r="PV456" s="5"/>
      <c r="PW456" s="5"/>
      <c r="PX456" s="5"/>
      <c r="PY456" s="5"/>
      <c r="PZ456" s="5"/>
      <c r="QA456" s="5"/>
      <c r="QB456" s="5"/>
      <c r="QC456" s="5"/>
      <c r="QD456" s="5"/>
      <c r="QE456" s="5"/>
      <c r="QF456" s="5"/>
      <c r="QG456" s="5"/>
      <c r="QH456" s="5"/>
      <c r="QI456" s="5"/>
      <c r="QJ456" s="5"/>
      <c r="QK456" s="5"/>
      <c r="QL456" s="5"/>
      <c r="QM456" s="5"/>
      <c r="QN456" s="5"/>
      <c r="QO456" s="5"/>
      <c r="QP456" s="5"/>
      <c r="QQ456" s="5"/>
      <c r="QR456" s="5"/>
      <c r="QS456" s="5"/>
      <c r="QT456" s="5"/>
      <c r="QU456" s="5"/>
      <c r="QV456" s="5"/>
      <c r="QW456" s="5"/>
      <c r="QX456" s="5"/>
      <c r="QY456" s="5"/>
      <c r="QZ456" s="5"/>
      <c r="RA456" s="5"/>
      <c r="RB456" s="5"/>
      <c r="RC456" s="5"/>
      <c r="RD456" s="5"/>
      <c r="RE456" s="5"/>
      <c r="RF456" s="5"/>
      <c r="RG456" s="5"/>
      <c r="RH456" s="5"/>
      <c r="RI456" s="5"/>
      <c r="RJ456" s="5"/>
      <c r="RK456" s="5"/>
      <c r="RL456" s="5"/>
      <c r="RM456" s="5"/>
      <c r="RN456" s="5"/>
      <c r="RO456" s="5"/>
      <c r="RP456" s="5"/>
      <c r="RQ456" s="5"/>
      <c r="RR456" s="5"/>
      <c r="RS456" s="5"/>
      <c r="RT456" s="5"/>
      <c r="RU456" s="5"/>
      <c r="RV456" s="5"/>
      <c r="RW456" s="5"/>
      <c r="RX456" s="5"/>
      <c r="RY456" s="5"/>
      <c r="RZ456" s="5"/>
      <c r="SA456" s="5"/>
      <c r="SB456" s="5"/>
      <c r="SC456" s="5"/>
      <c r="SD456" s="5"/>
      <c r="SE456" s="5"/>
      <c r="SF456" s="5"/>
      <c r="SG456" s="5"/>
      <c r="SH456" s="5"/>
      <c r="SI456" s="5"/>
      <c r="SJ456" s="5"/>
      <c r="SK456" s="5"/>
      <c r="SL456" s="5"/>
      <c r="SM456" s="5"/>
      <c r="SN456" s="5"/>
      <c r="SO456" s="5"/>
      <c r="SP456" s="5"/>
      <c r="SQ456" s="5"/>
      <c r="SR456" s="5"/>
      <c r="SS456" s="5"/>
      <c r="ST456" s="5"/>
      <c r="SU456" s="5"/>
      <c r="SV456" s="5"/>
      <c r="SW456" s="5"/>
      <c r="SX456" s="5"/>
      <c r="SY456" s="5"/>
      <c r="SZ456" s="5"/>
      <c r="TA456" s="5"/>
      <c r="TB456" s="5"/>
      <c r="TC456" s="5"/>
      <c r="TD456" s="5"/>
      <c r="TE456" s="5"/>
      <c r="TF456" s="5"/>
      <c r="TG456" s="5"/>
      <c r="TH456" s="5"/>
      <c r="TI456" s="5"/>
      <c r="TJ456" s="5"/>
      <c r="TK456" s="5"/>
      <c r="TL456" s="5"/>
      <c r="TM456" s="5"/>
      <c r="TN456" s="5"/>
      <c r="TO456" s="5"/>
      <c r="TP456" s="5"/>
      <c r="TQ456" s="5"/>
      <c r="TR456" s="5"/>
      <c r="TS456" s="5"/>
      <c r="TT456" s="5"/>
      <c r="TU456" s="5"/>
      <c r="TV456" s="5"/>
      <c r="TW456" s="5"/>
      <c r="TX456" s="5"/>
      <c r="TY456" s="5"/>
      <c r="TZ456" s="5"/>
      <c r="UA456" s="5"/>
      <c r="UB456" s="5"/>
      <c r="UC456" s="5"/>
      <c r="UD456" s="5"/>
      <c r="UE456" s="5"/>
      <c r="UF456" s="5"/>
      <c r="UG456" s="5"/>
      <c r="UH456" s="5"/>
      <c r="UI456" s="5"/>
      <c r="UJ456" s="5"/>
      <c r="UK456" s="5"/>
      <c r="UL456" s="5"/>
      <c r="UM456" s="5"/>
      <c r="UN456" s="5"/>
      <c r="UO456" s="5"/>
      <c r="UP456" s="5"/>
      <c r="UQ456" s="5"/>
      <c r="UR456" s="5"/>
      <c r="US456" s="5"/>
      <c r="UT456" s="5"/>
      <c r="UU456" s="5"/>
      <c r="UV456" s="5"/>
      <c r="UW456" s="5"/>
      <c r="UX456" s="5"/>
      <c r="UY456" s="5"/>
      <c r="UZ456" s="5"/>
      <c r="VA456" s="5"/>
      <c r="VB456" s="5"/>
      <c r="VC456" s="5"/>
      <c r="VD456" s="5"/>
      <c r="VE456" s="5"/>
      <c r="VF456" s="5"/>
      <c r="VG456" s="5"/>
      <c r="VH456" s="5"/>
      <c r="VI456" s="5"/>
      <c r="VJ456" s="5"/>
      <c r="VK456" s="5"/>
      <c r="VL456" s="5"/>
      <c r="VM456" s="5"/>
      <c r="VN456" s="5"/>
      <c r="VO456" s="5"/>
      <c r="VP456" s="5"/>
      <c r="VQ456" s="5"/>
      <c r="VR456" s="5"/>
      <c r="VS456" s="5"/>
      <c r="VT456" s="5"/>
      <c r="VU456" s="5"/>
      <c r="VV456" s="5"/>
      <c r="VW456" s="5"/>
      <c r="VX456" s="5"/>
      <c r="VY456" s="5"/>
      <c r="VZ456" s="5"/>
      <c r="WA456" s="5"/>
      <c r="WB456" s="5"/>
      <c r="WC456" s="5"/>
      <c r="WD456" s="5"/>
      <c r="WE456" s="5"/>
      <c r="WF456" s="5"/>
      <c r="WG456" s="5"/>
      <c r="WH456" s="5"/>
      <c r="WI456" s="5"/>
      <c r="WJ456" s="5"/>
      <c r="WK456" s="5"/>
      <c r="WL456" s="5"/>
      <c r="WM456" s="5"/>
      <c r="WN456" s="5"/>
      <c r="WO456" s="5"/>
      <c r="WP456" s="5"/>
      <c r="WQ456" s="5"/>
      <c r="WR456" s="5"/>
      <c r="WS456" s="5"/>
      <c r="WT456" s="5"/>
      <c r="WU456" s="5"/>
      <c r="WV456" s="5"/>
      <c r="WW456" s="5"/>
      <c r="WX456" s="5"/>
      <c r="WY456" s="5"/>
      <c r="WZ456" s="5"/>
      <c r="XA456" s="5"/>
      <c r="XB456" s="5"/>
      <c r="XC456" s="5"/>
      <c r="XD456" s="5"/>
      <c r="XE456" s="5"/>
      <c r="XF456" s="5"/>
      <c r="XG456" s="5"/>
      <c r="XH456" s="5"/>
      <c r="XI456" s="5"/>
      <c r="XJ456" s="5"/>
      <c r="XK456" s="5"/>
      <c r="XL456" s="5"/>
      <c r="XM456" s="5"/>
      <c r="XN456" s="5"/>
      <c r="XO456" s="5"/>
      <c r="XP456" s="5"/>
      <c r="XQ456" s="5"/>
      <c r="XR456" s="5"/>
      <c r="XS456" s="5"/>
      <c r="XT456" s="5"/>
      <c r="XU456" s="5"/>
      <c r="XV456" s="5"/>
      <c r="XW456" s="5"/>
    </row>
    <row r="457" spans="39:647" x14ac:dyDescent="0.2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c r="PI457" s="5"/>
      <c r="PJ457" s="5"/>
      <c r="PK457" s="5"/>
      <c r="PL457" s="5"/>
      <c r="PM457" s="5"/>
      <c r="PN457" s="5"/>
      <c r="PO457" s="5"/>
      <c r="PP457" s="5"/>
      <c r="PQ457" s="5"/>
      <c r="PR457" s="5"/>
      <c r="PS457" s="5"/>
      <c r="PT457" s="5"/>
      <c r="PU457" s="5"/>
      <c r="PV457" s="5"/>
      <c r="PW457" s="5"/>
      <c r="PX457" s="5"/>
      <c r="PY457" s="5"/>
      <c r="PZ457" s="5"/>
      <c r="QA457" s="5"/>
      <c r="QB457" s="5"/>
      <c r="QC457" s="5"/>
      <c r="QD457" s="5"/>
      <c r="QE457" s="5"/>
      <c r="QF457" s="5"/>
      <c r="QG457" s="5"/>
      <c r="QH457" s="5"/>
      <c r="QI457" s="5"/>
      <c r="QJ457" s="5"/>
      <c r="QK457" s="5"/>
      <c r="QL457" s="5"/>
      <c r="QM457" s="5"/>
      <c r="QN457" s="5"/>
      <c r="QO457" s="5"/>
      <c r="QP457" s="5"/>
      <c r="QQ457" s="5"/>
      <c r="QR457" s="5"/>
      <c r="QS457" s="5"/>
      <c r="QT457" s="5"/>
      <c r="QU457" s="5"/>
      <c r="QV457" s="5"/>
      <c r="QW457" s="5"/>
      <c r="QX457" s="5"/>
      <c r="QY457" s="5"/>
      <c r="QZ457" s="5"/>
      <c r="RA457" s="5"/>
      <c r="RB457" s="5"/>
      <c r="RC457" s="5"/>
      <c r="RD457" s="5"/>
      <c r="RE457" s="5"/>
      <c r="RF457" s="5"/>
      <c r="RG457" s="5"/>
      <c r="RH457" s="5"/>
      <c r="RI457" s="5"/>
      <c r="RJ457" s="5"/>
      <c r="RK457" s="5"/>
      <c r="RL457" s="5"/>
      <c r="RM457" s="5"/>
      <c r="RN457" s="5"/>
      <c r="RO457" s="5"/>
      <c r="RP457" s="5"/>
      <c r="RQ457" s="5"/>
      <c r="RR457" s="5"/>
      <c r="RS457" s="5"/>
      <c r="RT457" s="5"/>
      <c r="RU457" s="5"/>
      <c r="RV457" s="5"/>
      <c r="RW457" s="5"/>
      <c r="RX457" s="5"/>
      <c r="RY457" s="5"/>
      <c r="RZ457" s="5"/>
      <c r="SA457" s="5"/>
      <c r="SB457" s="5"/>
      <c r="SC457" s="5"/>
      <c r="SD457" s="5"/>
      <c r="SE457" s="5"/>
      <c r="SF457" s="5"/>
      <c r="SG457" s="5"/>
      <c r="SH457" s="5"/>
      <c r="SI457" s="5"/>
      <c r="SJ457" s="5"/>
      <c r="SK457" s="5"/>
      <c r="SL457" s="5"/>
      <c r="SM457" s="5"/>
      <c r="SN457" s="5"/>
      <c r="SO457" s="5"/>
      <c r="SP457" s="5"/>
      <c r="SQ457" s="5"/>
      <c r="SR457" s="5"/>
      <c r="SS457" s="5"/>
      <c r="ST457" s="5"/>
      <c r="SU457" s="5"/>
      <c r="SV457" s="5"/>
      <c r="SW457" s="5"/>
      <c r="SX457" s="5"/>
      <c r="SY457" s="5"/>
      <c r="SZ457" s="5"/>
      <c r="TA457" s="5"/>
      <c r="TB457" s="5"/>
      <c r="TC457" s="5"/>
      <c r="TD457" s="5"/>
      <c r="TE457" s="5"/>
      <c r="TF457" s="5"/>
      <c r="TG457" s="5"/>
      <c r="TH457" s="5"/>
      <c r="TI457" s="5"/>
      <c r="TJ457" s="5"/>
      <c r="TK457" s="5"/>
      <c r="TL457" s="5"/>
      <c r="TM457" s="5"/>
      <c r="TN457" s="5"/>
      <c r="TO457" s="5"/>
      <c r="TP457" s="5"/>
      <c r="TQ457" s="5"/>
      <c r="TR457" s="5"/>
      <c r="TS457" s="5"/>
      <c r="TT457" s="5"/>
      <c r="TU457" s="5"/>
      <c r="TV457" s="5"/>
      <c r="TW457" s="5"/>
      <c r="TX457" s="5"/>
      <c r="TY457" s="5"/>
      <c r="TZ457" s="5"/>
      <c r="UA457" s="5"/>
      <c r="UB457" s="5"/>
      <c r="UC457" s="5"/>
      <c r="UD457" s="5"/>
      <c r="UE457" s="5"/>
      <c r="UF457" s="5"/>
      <c r="UG457" s="5"/>
      <c r="UH457" s="5"/>
      <c r="UI457" s="5"/>
      <c r="UJ457" s="5"/>
      <c r="UK457" s="5"/>
      <c r="UL457" s="5"/>
      <c r="UM457" s="5"/>
      <c r="UN457" s="5"/>
      <c r="UO457" s="5"/>
      <c r="UP457" s="5"/>
      <c r="UQ457" s="5"/>
      <c r="UR457" s="5"/>
      <c r="US457" s="5"/>
      <c r="UT457" s="5"/>
      <c r="UU457" s="5"/>
      <c r="UV457" s="5"/>
      <c r="UW457" s="5"/>
      <c r="UX457" s="5"/>
      <c r="UY457" s="5"/>
      <c r="UZ457" s="5"/>
      <c r="VA457" s="5"/>
      <c r="VB457" s="5"/>
      <c r="VC457" s="5"/>
      <c r="VD457" s="5"/>
      <c r="VE457" s="5"/>
      <c r="VF457" s="5"/>
      <c r="VG457" s="5"/>
      <c r="VH457" s="5"/>
      <c r="VI457" s="5"/>
      <c r="VJ457" s="5"/>
      <c r="VK457" s="5"/>
      <c r="VL457" s="5"/>
      <c r="VM457" s="5"/>
      <c r="VN457" s="5"/>
      <c r="VO457" s="5"/>
      <c r="VP457" s="5"/>
      <c r="VQ457" s="5"/>
      <c r="VR457" s="5"/>
      <c r="VS457" s="5"/>
      <c r="VT457" s="5"/>
      <c r="VU457" s="5"/>
      <c r="VV457" s="5"/>
      <c r="VW457" s="5"/>
      <c r="VX457" s="5"/>
      <c r="VY457" s="5"/>
      <c r="VZ457" s="5"/>
      <c r="WA457" s="5"/>
      <c r="WB457" s="5"/>
      <c r="WC457" s="5"/>
      <c r="WD457" s="5"/>
      <c r="WE457" s="5"/>
      <c r="WF457" s="5"/>
      <c r="WG457" s="5"/>
      <c r="WH457" s="5"/>
      <c r="WI457" s="5"/>
      <c r="WJ457" s="5"/>
      <c r="WK457" s="5"/>
      <c r="WL457" s="5"/>
      <c r="WM457" s="5"/>
      <c r="WN457" s="5"/>
      <c r="WO457" s="5"/>
      <c r="WP457" s="5"/>
      <c r="WQ457" s="5"/>
      <c r="WR457" s="5"/>
      <c r="WS457" s="5"/>
      <c r="WT457" s="5"/>
      <c r="WU457" s="5"/>
      <c r="WV457" s="5"/>
      <c r="WW457" s="5"/>
      <c r="WX457" s="5"/>
      <c r="WY457" s="5"/>
      <c r="WZ457" s="5"/>
      <c r="XA457" s="5"/>
      <c r="XB457" s="5"/>
      <c r="XC457" s="5"/>
      <c r="XD457" s="5"/>
      <c r="XE457" s="5"/>
      <c r="XF457" s="5"/>
      <c r="XG457" s="5"/>
      <c r="XH457" s="5"/>
      <c r="XI457" s="5"/>
      <c r="XJ457" s="5"/>
      <c r="XK457" s="5"/>
      <c r="XL457" s="5"/>
      <c r="XM457" s="5"/>
      <c r="XN457" s="5"/>
      <c r="XO457" s="5"/>
      <c r="XP457" s="5"/>
      <c r="XQ457" s="5"/>
      <c r="XR457" s="5"/>
      <c r="XS457" s="5"/>
      <c r="XT457" s="5"/>
      <c r="XU457" s="5"/>
      <c r="XV457" s="5"/>
      <c r="XW457" s="5"/>
    </row>
    <row r="458" spans="39:647" x14ac:dyDescent="0.2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c r="PI458" s="5"/>
      <c r="PJ458" s="5"/>
      <c r="PK458" s="5"/>
      <c r="PL458" s="5"/>
      <c r="PM458" s="5"/>
      <c r="PN458" s="5"/>
      <c r="PO458" s="5"/>
      <c r="PP458" s="5"/>
      <c r="PQ458" s="5"/>
      <c r="PR458" s="5"/>
      <c r="PS458" s="5"/>
      <c r="PT458" s="5"/>
      <c r="PU458" s="5"/>
      <c r="PV458" s="5"/>
      <c r="PW458" s="5"/>
      <c r="PX458" s="5"/>
      <c r="PY458" s="5"/>
      <c r="PZ458" s="5"/>
      <c r="QA458" s="5"/>
      <c r="QB458" s="5"/>
      <c r="QC458" s="5"/>
      <c r="QD458" s="5"/>
      <c r="QE458" s="5"/>
      <c r="QF458" s="5"/>
      <c r="QG458" s="5"/>
      <c r="QH458" s="5"/>
      <c r="QI458" s="5"/>
      <c r="QJ458" s="5"/>
      <c r="QK458" s="5"/>
      <c r="QL458" s="5"/>
      <c r="QM458" s="5"/>
      <c r="QN458" s="5"/>
      <c r="QO458" s="5"/>
      <c r="QP458" s="5"/>
      <c r="QQ458" s="5"/>
      <c r="QR458" s="5"/>
      <c r="QS458" s="5"/>
      <c r="QT458" s="5"/>
      <c r="QU458" s="5"/>
      <c r="QV458" s="5"/>
      <c r="QW458" s="5"/>
      <c r="QX458" s="5"/>
      <c r="QY458" s="5"/>
      <c r="QZ458" s="5"/>
      <c r="RA458" s="5"/>
      <c r="RB458" s="5"/>
      <c r="RC458" s="5"/>
      <c r="RD458" s="5"/>
      <c r="RE458" s="5"/>
      <c r="RF458" s="5"/>
      <c r="RG458" s="5"/>
      <c r="RH458" s="5"/>
      <c r="RI458" s="5"/>
      <c r="RJ458" s="5"/>
      <c r="RK458" s="5"/>
      <c r="RL458" s="5"/>
      <c r="RM458" s="5"/>
      <c r="RN458" s="5"/>
      <c r="RO458" s="5"/>
      <c r="RP458" s="5"/>
      <c r="RQ458" s="5"/>
      <c r="RR458" s="5"/>
      <c r="RS458" s="5"/>
      <c r="RT458" s="5"/>
      <c r="RU458" s="5"/>
      <c r="RV458" s="5"/>
      <c r="RW458" s="5"/>
      <c r="RX458" s="5"/>
      <c r="RY458" s="5"/>
      <c r="RZ458" s="5"/>
      <c r="SA458" s="5"/>
      <c r="SB458" s="5"/>
      <c r="SC458" s="5"/>
      <c r="SD458" s="5"/>
      <c r="SE458" s="5"/>
      <c r="SF458" s="5"/>
      <c r="SG458" s="5"/>
      <c r="SH458" s="5"/>
      <c r="SI458" s="5"/>
      <c r="SJ458" s="5"/>
      <c r="SK458" s="5"/>
      <c r="SL458" s="5"/>
      <c r="SM458" s="5"/>
      <c r="SN458" s="5"/>
      <c r="SO458" s="5"/>
      <c r="SP458" s="5"/>
      <c r="SQ458" s="5"/>
      <c r="SR458" s="5"/>
      <c r="SS458" s="5"/>
      <c r="ST458" s="5"/>
      <c r="SU458" s="5"/>
      <c r="SV458" s="5"/>
      <c r="SW458" s="5"/>
      <c r="SX458" s="5"/>
      <c r="SY458" s="5"/>
      <c r="SZ458" s="5"/>
      <c r="TA458" s="5"/>
      <c r="TB458" s="5"/>
      <c r="TC458" s="5"/>
      <c r="TD458" s="5"/>
      <c r="TE458" s="5"/>
      <c r="TF458" s="5"/>
      <c r="TG458" s="5"/>
      <c r="TH458" s="5"/>
      <c r="TI458" s="5"/>
      <c r="TJ458" s="5"/>
      <c r="TK458" s="5"/>
      <c r="TL458" s="5"/>
      <c r="TM458" s="5"/>
      <c r="TN458" s="5"/>
      <c r="TO458" s="5"/>
      <c r="TP458" s="5"/>
      <c r="TQ458" s="5"/>
      <c r="TR458" s="5"/>
      <c r="TS458" s="5"/>
      <c r="TT458" s="5"/>
      <c r="TU458" s="5"/>
      <c r="TV458" s="5"/>
      <c r="TW458" s="5"/>
      <c r="TX458" s="5"/>
      <c r="TY458" s="5"/>
      <c r="TZ458" s="5"/>
      <c r="UA458" s="5"/>
      <c r="UB458" s="5"/>
      <c r="UC458" s="5"/>
      <c r="UD458" s="5"/>
      <c r="UE458" s="5"/>
      <c r="UF458" s="5"/>
      <c r="UG458" s="5"/>
      <c r="UH458" s="5"/>
      <c r="UI458" s="5"/>
      <c r="UJ458" s="5"/>
      <c r="UK458" s="5"/>
      <c r="UL458" s="5"/>
      <c r="UM458" s="5"/>
      <c r="UN458" s="5"/>
      <c r="UO458" s="5"/>
      <c r="UP458" s="5"/>
      <c r="UQ458" s="5"/>
      <c r="UR458" s="5"/>
      <c r="US458" s="5"/>
      <c r="UT458" s="5"/>
      <c r="UU458" s="5"/>
      <c r="UV458" s="5"/>
      <c r="UW458" s="5"/>
      <c r="UX458" s="5"/>
      <c r="UY458" s="5"/>
      <c r="UZ458" s="5"/>
      <c r="VA458" s="5"/>
      <c r="VB458" s="5"/>
      <c r="VC458" s="5"/>
      <c r="VD458" s="5"/>
      <c r="VE458" s="5"/>
      <c r="VF458" s="5"/>
      <c r="VG458" s="5"/>
      <c r="VH458" s="5"/>
      <c r="VI458" s="5"/>
      <c r="VJ458" s="5"/>
      <c r="VK458" s="5"/>
      <c r="VL458" s="5"/>
      <c r="VM458" s="5"/>
      <c r="VN458" s="5"/>
      <c r="VO458" s="5"/>
      <c r="VP458" s="5"/>
      <c r="VQ458" s="5"/>
      <c r="VR458" s="5"/>
      <c r="VS458" s="5"/>
      <c r="VT458" s="5"/>
      <c r="VU458" s="5"/>
      <c r="VV458" s="5"/>
      <c r="VW458" s="5"/>
      <c r="VX458" s="5"/>
      <c r="VY458" s="5"/>
      <c r="VZ458" s="5"/>
      <c r="WA458" s="5"/>
      <c r="WB458" s="5"/>
      <c r="WC458" s="5"/>
      <c r="WD458" s="5"/>
      <c r="WE458" s="5"/>
      <c r="WF458" s="5"/>
      <c r="WG458" s="5"/>
      <c r="WH458" s="5"/>
      <c r="WI458" s="5"/>
      <c r="WJ458" s="5"/>
      <c r="WK458" s="5"/>
      <c r="WL458" s="5"/>
      <c r="WM458" s="5"/>
      <c r="WN458" s="5"/>
      <c r="WO458" s="5"/>
      <c r="WP458" s="5"/>
      <c r="WQ458" s="5"/>
      <c r="WR458" s="5"/>
      <c r="WS458" s="5"/>
      <c r="WT458" s="5"/>
      <c r="WU458" s="5"/>
      <c r="WV458" s="5"/>
      <c r="WW458" s="5"/>
      <c r="WX458" s="5"/>
      <c r="WY458" s="5"/>
      <c r="WZ458" s="5"/>
      <c r="XA458" s="5"/>
      <c r="XB458" s="5"/>
      <c r="XC458" s="5"/>
      <c r="XD458" s="5"/>
      <c r="XE458" s="5"/>
      <c r="XF458" s="5"/>
      <c r="XG458" s="5"/>
      <c r="XH458" s="5"/>
      <c r="XI458" s="5"/>
      <c r="XJ458" s="5"/>
      <c r="XK458" s="5"/>
      <c r="XL458" s="5"/>
      <c r="XM458" s="5"/>
      <c r="XN458" s="5"/>
      <c r="XO458" s="5"/>
      <c r="XP458" s="5"/>
      <c r="XQ458" s="5"/>
      <c r="XR458" s="5"/>
      <c r="XS458" s="5"/>
      <c r="XT458" s="5"/>
      <c r="XU458" s="5"/>
      <c r="XV458" s="5"/>
      <c r="XW458" s="5"/>
    </row>
    <row r="459" spans="39:647" x14ac:dyDescent="0.2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c r="PI459" s="5"/>
      <c r="PJ459" s="5"/>
      <c r="PK459" s="5"/>
      <c r="PL459" s="5"/>
      <c r="PM459" s="5"/>
      <c r="PN459" s="5"/>
      <c r="PO459" s="5"/>
      <c r="PP459" s="5"/>
      <c r="PQ459" s="5"/>
      <c r="PR459" s="5"/>
      <c r="PS459" s="5"/>
      <c r="PT459" s="5"/>
      <c r="PU459" s="5"/>
      <c r="PV459" s="5"/>
      <c r="PW459" s="5"/>
      <c r="PX459" s="5"/>
      <c r="PY459" s="5"/>
      <c r="PZ459" s="5"/>
      <c r="QA459" s="5"/>
      <c r="QB459" s="5"/>
      <c r="QC459" s="5"/>
      <c r="QD459" s="5"/>
      <c r="QE459" s="5"/>
      <c r="QF459" s="5"/>
      <c r="QG459" s="5"/>
      <c r="QH459" s="5"/>
      <c r="QI459" s="5"/>
      <c r="QJ459" s="5"/>
      <c r="QK459" s="5"/>
      <c r="QL459" s="5"/>
      <c r="QM459" s="5"/>
      <c r="QN459" s="5"/>
      <c r="QO459" s="5"/>
      <c r="QP459" s="5"/>
      <c r="QQ459" s="5"/>
      <c r="QR459" s="5"/>
      <c r="QS459" s="5"/>
      <c r="QT459" s="5"/>
      <c r="QU459" s="5"/>
      <c r="QV459" s="5"/>
      <c r="QW459" s="5"/>
      <c r="QX459" s="5"/>
      <c r="QY459" s="5"/>
      <c r="QZ459" s="5"/>
      <c r="RA459" s="5"/>
      <c r="RB459" s="5"/>
      <c r="RC459" s="5"/>
      <c r="RD459" s="5"/>
      <c r="RE459" s="5"/>
      <c r="RF459" s="5"/>
      <c r="RG459" s="5"/>
      <c r="RH459" s="5"/>
      <c r="RI459" s="5"/>
      <c r="RJ459" s="5"/>
      <c r="RK459" s="5"/>
      <c r="RL459" s="5"/>
      <c r="RM459" s="5"/>
      <c r="RN459" s="5"/>
      <c r="RO459" s="5"/>
      <c r="RP459" s="5"/>
      <c r="RQ459" s="5"/>
      <c r="RR459" s="5"/>
      <c r="RS459" s="5"/>
      <c r="RT459" s="5"/>
      <c r="RU459" s="5"/>
      <c r="RV459" s="5"/>
      <c r="RW459" s="5"/>
      <c r="RX459" s="5"/>
      <c r="RY459" s="5"/>
      <c r="RZ459" s="5"/>
      <c r="SA459" s="5"/>
      <c r="SB459" s="5"/>
      <c r="SC459" s="5"/>
      <c r="SD459" s="5"/>
      <c r="SE459" s="5"/>
      <c r="SF459" s="5"/>
      <c r="SG459" s="5"/>
      <c r="SH459" s="5"/>
      <c r="SI459" s="5"/>
      <c r="SJ459" s="5"/>
      <c r="SK459" s="5"/>
      <c r="SL459" s="5"/>
      <c r="SM459" s="5"/>
      <c r="SN459" s="5"/>
      <c r="SO459" s="5"/>
      <c r="SP459" s="5"/>
      <c r="SQ459" s="5"/>
      <c r="SR459" s="5"/>
      <c r="SS459" s="5"/>
      <c r="ST459" s="5"/>
      <c r="SU459" s="5"/>
      <c r="SV459" s="5"/>
      <c r="SW459" s="5"/>
      <c r="SX459" s="5"/>
      <c r="SY459" s="5"/>
      <c r="SZ459" s="5"/>
      <c r="TA459" s="5"/>
      <c r="TB459" s="5"/>
      <c r="TC459" s="5"/>
      <c r="TD459" s="5"/>
      <c r="TE459" s="5"/>
      <c r="TF459" s="5"/>
      <c r="TG459" s="5"/>
      <c r="TH459" s="5"/>
      <c r="TI459" s="5"/>
      <c r="TJ459" s="5"/>
      <c r="TK459" s="5"/>
      <c r="TL459" s="5"/>
      <c r="TM459" s="5"/>
      <c r="TN459" s="5"/>
      <c r="TO459" s="5"/>
      <c r="TP459" s="5"/>
      <c r="TQ459" s="5"/>
      <c r="TR459" s="5"/>
      <c r="TS459" s="5"/>
      <c r="TT459" s="5"/>
      <c r="TU459" s="5"/>
      <c r="TV459" s="5"/>
      <c r="TW459" s="5"/>
      <c r="TX459" s="5"/>
      <c r="TY459" s="5"/>
      <c r="TZ459" s="5"/>
      <c r="UA459" s="5"/>
      <c r="UB459" s="5"/>
      <c r="UC459" s="5"/>
      <c r="UD459" s="5"/>
      <c r="UE459" s="5"/>
      <c r="UF459" s="5"/>
      <c r="UG459" s="5"/>
      <c r="UH459" s="5"/>
      <c r="UI459" s="5"/>
      <c r="UJ459" s="5"/>
      <c r="UK459" s="5"/>
      <c r="UL459" s="5"/>
      <c r="UM459" s="5"/>
      <c r="UN459" s="5"/>
      <c r="UO459" s="5"/>
      <c r="UP459" s="5"/>
      <c r="UQ459" s="5"/>
      <c r="UR459" s="5"/>
      <c r="US459" s="5"/>
      <c r="UT459" s="5"/>
      <c r="UU459" s="5"/>
      <c r="UV459" s="5"/>
      <c r="UW459" s="5"/>
      <c r="UX459" s="5"/>
      <c r="UY459" s="5"/>
      <c r="UZ459" s="5"/>
      <c r="VA459" s="5"/>
      <c r="VB459" s="5"/>
      <c r="VC459" s="5"/>
      <c r="VD459" s="5"/>
      <c r="VE459" s="5"/>
      <c r="VF459" s="5"/>
      <c r="VG459" s="5"/>
      <c r="VH459" s="5"/>
      <c r="VI459" s="5"/>
      <c r="VJ459" s="5"/>
      <c r="VK459" s="5"/>
      <c r="VL459" s="5"/>
      <c r="VM459" s="5"/>
      <c r="VN459" s="5"/>
      <c r="VO459" s="5"/>
      <c r="VP459" s="5"/>
      <c r="VQ459" s="5"/>
      <c r="VR459" s="5"/>
      <c r="VS459" s="5"/>
      <c r="VT459" s="5"/>
      <c r="VU459" s="5"/>
      <c r="VV459" s="5"/>
      <c r="VW459" s="5"/>
      <c r="VX459" s="5"/>
      <c r="VY459" s="5"/>
      <c r="VZ459" s="5"/>
      <c r="WA459" s="5"/>
      <c r="WB459" s="5"/>
      <c r="WC459" s="5"/>
      <c r="WD459" s="5"/>
      <c r="WE459" s="5"/>
      <c r="WF459" s="5"/>
      <c r="WG459" s="5"/>
      <c r="WH459" s="5"/>
      <c r="WI459" s="5"/>
      <c r="WJ459" s="5"/>
      <c r="WK459" s="5"/>
      <c r="WL459" s="5"/>
      <c r="WM459" s="5"/>
      <c r="WN459" s="5"/>
      <c r="WO459" s="5"/>
      <c r="WP459" s="5"/>
      <c r="WQ459" s="5"/>
      <c r="WR459" s="5"/>
      <c r="WS459" s="5"/>
      <c r="WT459" s="5"/>
      <c r="WU459" s="5"/>
      <c r="WV459" s="5"/>
      <c r="WW459" s="5"/>
      <c r="WX459" s="5"/>
      <c r="WY459" s="5"/>
      <c r="WZ459" s="5"/>
      <c r="XA459" s="5"/>
      <c r="XB459" s="5"/>
      <c r="XC459" s="5"/>
      <c r="XD459" s="5"/>
      <c r="XE459" s="5"/>
      <c r="XF459" s="5"/>
      <c r="XG459" s="5"/>
      <c r="XH459" s="5"/>
      <c r="XI459" s="5"/>
      <c r="XJ459" s="5"/>
      <c r="XK459" s="5"/>
      <c r="XL459" s="5"/>
      <c r="XM459" s="5"/>
      <c r="XN459" s="5"/>
      <c r="XO459" s="5"/>
      <c r="XP459" s="5"/>
      <c r="XQ459" s="5"/>
      <c r="XR459" s="5"/>
      <c r="XS459" s="5"/>
      <c r="XT459" s="5"/>
      <c r="XU459" s="5"/>
      <c r="XV459" s="5"/>
      <c r="XW459" s="5"/>
    </row>
    <row r="460" spans="39:647" x14ac:dyDescent="0.2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c r="PI460" s="5"/>
      <c r="PJ460" s="5"/>
      <c r="PK460" s="5"/>
      <c r="PL460" s="5"/>
      <c r="PM460" s="5"/>
      <c r="PN460" s="5"/>
      <c r="PO460" s="5"/>
      <c r="PP460" s="5"/>
      <c r="PQ460" s="5"/>
      <c r="PR460" s="5"/>
      <c r="PS460" s="5"/>
      <c r="PT460" s="5"/>
      <c r="PU460" s="5"/>
      <c r="PV460" s="5"/>
      <c r="PW460" s="5"/>
      <c r="PX460" s="5"/>
      <c r="PY460" s="5"/>
      <c r="PZ460" s="5"/>
      <c r="QA460" s="5"/>
      <c r="QB460" s="5"/>
      <c r="QC460" s="5"/>
      <c r="QD460" s="5"/>
      <c r="QE460" s="5"/>
      <c r="QF460" s="5"/>
      <c r="QG460" s="5"/>
      <c r="QH460" s="5"/>
      <c r="QI460" s="5"/>
      <c r="QJ460" s="5"/>
      <c r="QK460" s="5"/>
      <c r="QL460" s="5"/>
      <c r="QM460" s="5"/>
      <c r="QN460" s="5"/>
      <c r="QO460" s="5"/>
      <c r="QP460" s="5"/>
      <c r="QQ460" s="5"/>
      <c r="QR460" s="5"/>
      <c r="QS460" s="5"/>
      <c r="QT460" s="5"/>
      <c r="QU460" s="5"/>
      <c r="QV460" s="5"/>
      <c r="QW460" s="5"/>
      <c r="QX460" s="5"/>
      <c r="QY460" s="5"/>
      <c r="QZ460" s="5"/>
      <c r="RA460" s="5"/>
      <c r="RB460" s="5"/>
      <c r="RC460" s="5"/>
      <c r="RD460" s="5"/>
      <c r="RE460" s="5"/>
      <c r="RF460" s="5"/>
      <c r="RG460" s="5"/>
      <c r="RH460" s="5"/>
      <c r="RI460" s="5"/>
      <c r="RJ460" s="5"/>
      <c r="RK460" s="5"/>
      <c r="RL460" s="5"/>
      <c r="RM460" s="5"/>
      <c r="RN460" s="5"/>
      <c r="RO460" s="5"/>
      <c r="RP460" s="5"/>
      <c r="RQ460" s="5"/>
      <c r="RR460" s="5"/>
      <c r="RS460" s="5"/>
      <c r="RT460" s="5"/>
      <c r="RU460" s="5"/>
      <c r="RV460" s="5"/>
      <c r="RW460" s="5"/>
      <c r="RX460" s="5"/>
      <c r="RY460" s="5"/>
      <c r="RZ460" s="5"/>
      <c r="SA460" s="5"/>
      <c r="SB460" s="5"/>
      <c r="SC460" s="5"/>
      <c r="SD460" s="5"/>
      <c r="SE460" s="5"/>
      <c r="SF460" s="5"/>
      <c r="SG460" s="5"/>
      <c r="SH460" s="5"/>
      <c r="SI460" s="5"/>
      <c r="SJ460" s="5"/>
      <c r="SK460" s="5"/>
      <c r="SL460" s="5"/>
      <c r="SM460" s="5"/>
      <c r="SN460" s="5"/>
      <c r="SO460" s="5"/>
      <c r="SP460" s="5"/>
      <c r="SQ460" s="5"/>
      <c r="SR460" s="5"/>
      <c r="SS460" s="5"/>
      <c r="ST460" s="5"/>
      <c r="SU460" s="5"/>
      <c r="SV460" s="5"/>
      <c r="SW460" s="5"/>
      <c r="SX460" s="5"/>
      <c r="SY460" s="5"/>
      <c r="SZ460" s="5"/>
      <c r="TA460" s="5"/>
      <c r="TB460" s="5"/>
      <c r="TC460" s="5"/>
      <c r="TD460" s="5"/>
      <c r="TE460" s="5"/>
      <c r="TF460" s="5"/>
      <c r="TG460" s="5"/>
      <c r="TH460" s="5"/>
      <c r="TI460" s="5"/>
      <c r="TJ460" s="5"/>
      <c r="TK460" s="5"/>
      <c r="TL460" s="5"/>
      <c r="TM460" s="5"/>
      <c r="TN460" s="5"/>
      <c r="TO460" s="5"/>
      <c r="TP460" s="5"/>
      <c r="TQ460" s="5"/>
      <c r="TR460" s="5"/>
      <c r="TS460" s="5"/>
      <c r="TT460" s="5"/>
      <c r="TU460" s="5"/>
      <c r="TV460" s="5"/>
      <c r="TW460" s="5"/>
      <c r="TX460" s="5"/>
      <c r="TY460" s="5"/>
      <c r="TZ460" s="5"/>
      <c r="UA460" s="5"/>
      <c r="UB460" s="5"/>
      <c r="UC460" s="5"/>
      <c r="UD460" s="5"/>
      <c r="UE460" s="5"/>
      <c r="UF460" s="5"/>
      <c r="UG460" s="5"/>
      <c r="UH460" s="5"/>
      <c r="UI460" s="5"/>
      <c r="UJ460" s="5"/>
      <c r="UK460" s="5"/>
      <c r="UL460" s="5"/>
      <c r="UM460" s="5"/>
      <c r="UN460" s="5"/>
      <c r="UO460" s="5"/>
      <c r="UP460" s="5"/>
      <c r="UQ460" s="5"/>
      <c r="UR460" s="5"/>
      <c r="US460" s="5"/>
      <c r="UT460" s="5"/>
      <c r="UU460" s="5"/>
      <c r="UV460" s="5"/>
      <c r="UW460" s="5"/>
      <c r="UX460" s="5"/>
      <c r="UY460" s="5"/>
      <c r="UZ460" s="5"/>
      <c r="VA460" s="5"/>
      <c r="VB460" s="5"/>
      <c r="VC460" s="5"/>
      <c r="VD460" s="5"/>
      <c r="VE460" s="5"/>
      <c r="VF460" s="5"/>
      <c r="VG460" s="5"/>
      <c r="VH460" s="5"/>
      <c r="VI460" s="5"/>
      <c r="VJ460" s="5"/>
      <c r="VK460" s="5"/>
      <c r="VL460" s="5"/>
      <c r="VM460" s="5"/>
      <c r="VN460" s="5"/>
      <c r="VO460" s="5"/>
      <c r="VP460" s="5"/>
      <c r="VQ460" s="5"/>
      <c r="VR460" s="5"/>
      <c r="VS460" s="5"/>
      <c r="VT460" s="5"/>
      <c r="VU460" s="5"/>
      <c r="VV460" s="5"/>
      <c r="VW460" s="5"/>
      <c r="VX460" s="5"/>
      <c r="VY460" s="5"/>
      <c r="VZ460" s="5"/>
      <c r="WA460" s="5"/>
      <c r="WB460" s="5"/>
      <c r="WC460" s="5"/>
      <c r="WD460" s="5"/>
      <c r="WE460" s="5"/>
      <c r="WF460" s="5"/>
      <c r="WG460" s="5"/>
      <c r="WH460" s="5"/>
      <c r="WI460" s="5"/>
      <c r="WJ460" s="5"/>
      <c r="WK460" s="5"/>
      <c r="WL460" s="5"/>
      <c r="WM460" s="5"/>
      <c r="WN460" s="5"/>
      <c r="WO460" s="5"/>
      <c r="WP460" s="5"/>
      <c r="WQ460" s="5"/>
      <c r="WR460" s="5"/>
      <c r="WS460" s="5"/>
      <c r="WT460" s="5"/>
      <c r="WU460" s="5"/>
      <c r="WV460" s="5"/>
      <c r="WW460" s="5"/>
      <c r="WX460" s="5"/>
      <c r="WY460" s="5"/>
      <c r="WZ460" s="5"/>
      <c r="XA460" s="5"/>
      <c r="XB460" s="5"/>
      <c r="XC460" s="5"/>
      <c r="XD460" s="5"/>
      <c r="XE460" s="5"/>
      <c r="XF460" s="5"/>
      <c r="XG460" s="5"/>
      <c r="XH460" s="5"/>
      <c r="XI460" s="5"/>
      <c r="XJ460" s="5"/>
      <c r="XK460" s="5"/>
      <c r="XL460" s="5"/>
      <c r="XM460" s="5"/>
      <c r="XN460" s="5"/>
      <c r="XO460" s="5"/>
      <c r="XP460" s="5"/>
      <c r="XQ460" s="5"/>
      <c r="XR460" s="5"/>
      <c r="XS460" s="5"/>
      <c r="XT460" s="5"/>
      <c r="XU460" s="5"/>
      <c r="XV460" s="5"/>
      <c r="XW460" s="5"/>
    </row>
    <row r="461" spans="39:647" x14ac:dyDescent="0.2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c r="PI461" s="5"/>
      <c r="PJ461" s="5"/>
      <c r="PK461" s="5"/>
      <c r="PL461" s="5"/>
      <c r="PM461" s="5"/>
      <c r="PN461" s="5"/>
      <c r="PO461" s="5"/>
      <c r="PP461" s="5"/>
      <c r="PQ461" s="5"/>
      <c r="PR461" s="5"/>
      <c r="PS461" s="5"/>
      <c r="PT461" s="5"/>
      <c r="PU461" s="5"/>
      <c r="PV461" s="5"/>
      <c r="PW461" s="5"/>
      <c r="PX461" s="5"/>
      <c r="PY461" s="5"/>
      <c r="PZ461" s="5"/>
      <c r="QA461" s="5"/>
      <c r="QB461" s="5"/>
      <c r="QC461" s="5"/>
      <c r="QD461" s="5"/>
      <c r="QE461" s="5"/>
      <c r="QF461" s="5"/>
      <c r="QG461" s="5"/>
      <c r="QH461" s="5"/>
      <c r="QI461" s="5"/>
      <c r="QJ461" s="5"/>
      <c r="QK461" s="5"/>
      <c r="QL461" s="5"/>
      <c r="QM461" s="5"/>
      <c r="QN461" s="5"/>
      <c r="QO461" s="5"/>
      <c r="QP461" s="5"/>
      <c r="QQ461" s="5"/>
      <c r="QR461" s="5"/>
      <c r="QS461" s="5"/>
      <c r="QT461" s="5"/>
      <c r="QU461" s="5"/>
      <c r="QV461" s="5"/>
      <c r="QW461" s="5"/>
      <c r="QX461" s="5"/>
      <c r="QY461" s="5"/>
      <c r="QZ461" s="5"/>
      <c r="RA461" s="5"/>
      <c r="RB461" s="5"/>
      <c r="RC461" s="5"/>
      <c r="RD461" s="5"/>
      <c r="RE461" s="5"/>
      <c r="RF461" s="5"/>
      <c r="RG461" s="5"/>
      <c r="RH461" s="5"/>
      <c r="RI461" s="5"/>
      <c r="RJ461" s="5"/>
      <c r="RK461" s="5"/>
      <c r="RL461" s="5"/>
      <c r="RM461" s="5"/>
      <c r="RN461" s="5"/>
      <c r="RO461" s="5"/>
      <c r="RP461" s="5"/>
      <c r="RQ461" s="5"/>
      <c r="RR461" s="5"/>
      <c r="RS461" s="5"/>
      <c r="RT461" s="5"/>
      <c r="RU461" s="5"/>
      <c r="RV461" s="5"/>
      <c r="RW461" s="5"/>
      <c r="RX461" s="5"/>
      <c r="RY461" s="5"/>
      <c r="RZ461" s="5"/>
      <c r="SA461" s="5"/>
      <c r="SB461" s="5"/>
      <c r="SC461" s="5"/>
      <c r="SD461" s="5"/>
      <c r="SE461" s="5"/>
      <c r="SF461" s="5"/>
      <c r="SG461" s="5"/>
      <c r="SH461" s="5"/>
      <c r="SI461" s="5"/>
      <c r="SJ461" s="5"/>
      <c r="SK461" s="5"/>
      <c r="SL461" s="5"/>
      <c r="SM461" s="5"/>
      <c r="SN461" s="5"/>
      <c r="SO461" s="5"/>
      <c r="SP461" s="5"/>
      <c r="SQ461" s="5"/>
      <c r="SR461" s="5"/>
      <c r="SS461" s="5"/>
      <c r="ST461" s="5"/>
      <c r="SU461" s="5"/>
      <c r="SV461" s="5"/>
      <c r="SW461" s="5"/>
      <c r="SX461" s="5"/>
      <c r="SY461" s="5"/>
      <c r="SZ461" s="5"/>
      <c r="TA461" s="5"/>
      <c r="TB461" s="5"/>
      <c r="TC461" s="5"/>
      <c r="TD461" s="5"/>
      <c r="TE461" s="5"/>
      <c r="TF461" s="5"/>
      <c r="TG461" s="5"/>
      <c r="TH461" s="5"/>
      <c r="TI461" s="5"/>
      <c r="TJ461" s="5"/>
      <c r="TK461" s="5"/>
      <c r="TL461" s="5"/>
      <c r="TM461" s="5"/>
      <c r="TN461" s="5"/>
      <c r="TO461" s="5"/>
      <c r="TP461" s="5"/>
      <c r="TQ461" s="5"/>
      <c r="TR461" s="5"/>
      <c r="TS461" s="5"/>
      <c r="TT461" s="5"/>
      <c r="TU461" s="5"/>
      <c r="TV461" s="5"/>
      <c r="TW461" s="5"/>
      <c r="TX461" s="5"/>
      <c r="TY461" s="5"/>
      <c r="TZ461" s="5"/>
      <c r="UA461" s="5"/>
      <c r="UB461" s="5"/>
      <c r="UC461" s="5"/>
      <c r="UD461" s="5"/>
      <c r="UE461" s="5"/>
      <c r="UF461" s="5"/>
      <c r="UG461" s="5"/>
      <c r="UH461" s="5"/>
      <c r="UI461" s="5"/>
      <c r="UJ461" s="5"/>
      <c r="UK461" s="5"/>
      <c r="UL461" s="5"/>
      <c r="UM461" s="5"/>
      <c r="UN461" s="5"/>
      <c r="UO461" s="5"/>
      <c r="UP461" s="5"/>
      <c r="UQ461" s="5"/>
      <c r="UR461" s="5"/>
      <c r="US461" s="5"/>
      <c r="UT461" s="5"/>
      <c r="UU461" s="5"/>
      <c r="UV461" s="5"/>
      <c r="UW461" s="5"/>
      <c r="UX461" s="5"/>
      <c r="UY461" s="5"/>
      <c r="UZ461" s="5"/>
      <c r="VA461" s="5"/>
      <c r="VB461" s="5"/>
      <c r="VC461" s="5"/>
      <c r="VD461" s="5"/>
      <c r="VE461" s="5"/>
      <c r="VF461" s="5"/>
      <c r="VG461" s="5"/>
      <c r="VH461" s="5"/>
      <c r="VI461" s="5"/>
      <c r="VJ461" s="5"/>
      <c r="VK461" s="5"/>
      <c r="VL461" s="5"/>
      <c r="VM461" s="5"/>
      <c r="VN461" s="5"/>
      <c r="VO461" s="5"/>
      <c r="VP461" s="5"/>
      <c r="VQ461" s="5"/>
      <c r="VR461" s="5"/>
      <c r="VS461" s="5"/>
      <c r="VT461" s="5"/>
      <c r="VU461" s="5"/>
      <c r="VV461" s="5"/>
      <c r="VW461" s="5"/>
      <c r="VX461" s="5"/>
      <c r="VY461" s="5"/>
      <c r="VZ461" s="5"/>
      <c r="WA461" s="5"/>
      <c r="WB461" s="5"/>
      <c r="WC461" s="5"/>
      <c r="WD461" s="5"/>
      <c r="WE461" s="5"/>
      <c r="WF461" s="5"/>
      <c r="WG461" s="5"/>
      <c r="WH461" s="5"/>
      <c r="WI461" s="5"/>
      <c r="WJ461" s="5"/>
      <c r="WK461" s="5"/>
      <c r="WL461" s="5"/>
      <c r="WM461" s="5"/>
      <c r="WN461" s="5"/>
      <c r="WO461" s="5"/>
      <c r="WP461" s="5"/>
      <c r="WQ461" s="5"/>
      <c r="WR461" s="5"/>
      <c r="WS461" s="5"/>
      <c r="WT461" s="5"/>
      <c r="WU461" s="5"/>
      <c r="WV461" s="5"/>
      <c r="WW461" s="5"/>
      <c r="WX461" s="5"/>
      <c r="WY461" s="5"/>
      <c r="WZ461" s="5"/>
      <c r="XA461" s="5"/>
      <c r="XB461" s="5"/>
      <c r="XC461" s="5"/>
      <c r="XD461" s="5"/>
      <c r="XE461" s="5"/>
      <c r="XF461" s="5"/>
      <c r="XG461" s="5"/>
      <c r="XH461" s="5"/>
      <c r="XI461" s="5"/>
      <c r="XJ461" s="5"/>
      <c r="XK461" s="5"/>
      <c r="XL461" s="5"/>
      <c r="XM461" s="5"/>
      <c r="XN461" s="5"/>
      <c r="XO461" s="5"/>
      <c r="XP461" s="5"/>
      <c r="XQ461" s="5"/>
      <c r="XR461" s="5"/>
      <c r="XS461" s="5"/>
      <c r="XT461" s="5"/>
      <c r="XU461" s="5"/>
      <c r="XV461" s="5"/>
      <c r="XW461" s="5"/>
    </row>
    <row r="462" spans="39:647" x14ac:dyDescent="0.2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c r="PI462" s="5"/>
      <c r="PJ462" s="5"/>
      <c r="PK462" s="5"/>
      <c r="PL462" s="5"/>
      <c r="PM462" s="5"/>
      <c r="PN462" s="5"/>
      <c r="PO462" s="5"/>
      <c r="PP462" s="5"/>
      <c r="PQ462" s="5"/>
      <c r="PR462" s="5"/>
      <c r="PS462" s="5"/>
      <c r="PT462" s="5"/>
      <c r="PU462" s="5"/>
      <c r="PV462" s="5"/>
      <c r="PW462" s="5"/>
      <c r="PX462" s="5"/>
      <c r="PY462" s="5"/>
      <c r="PZ462" s="5"/>
      <c r="QA462" s="5"/>
      <c r="QB462" s="5"/>
      <c r="QC462" s="5"/>
      <c r="QD462" s="5"/>
      <c r="QE462" s="5"/>
      <c r="QF462" s="5"/>
      <c r="QG462" s="5"/>
      <c r="QH462" s="5"/>
      <c r="QI462" s="5"/>
      <c r="QJ462" s="5"/>
      <c r="QK462" s="5"/>
      <c r="QL462" s="5"/>
      <c r="QM462" s="5"/>
      <c r="QN462" s="5"/>
      <c r="QO462" s="5"/>
      <c r="QP462" s="5"/>
      <c r="QQ462" s="5"/>
      <c r="QR462" s="5"/>
      <c r="QS462" s="5"/>
      <c r="QT462" s="5"/>
      <c r="QU462" s="5"/>
      <c r="QV462" s="5"/>
      <c r="QW462" s="5"/>
      <c r="QX462" s="5"/>
      <c r="QY462" s="5"/>
      <c r="QZ462" s="5"/>
      <c r="RA462" s="5"/>
      <c r="RB462" s="5"/>
      <c r="RC462" s="5"/>
      <c r="RD462" s="5"/>
      <c r="RE462" s="5"/>
      <c r="RF462" s="5"/>
      <c r="RG462" s="5"/>
      <c r="RH462" s="5"/>
      <c r="RI462" s="5"/>
      <c r="RJ462" s="5"/>
      <c r="RK462" s="5"/>
      <c r="RL462" s="5"/>
      <c r="RM462" s="5"/>
      <c r="RN462" s="5"/>
      <c r="RO462" s="5"/>
      <c r="RP462" s="5"/>
      <c r="RQ462" s="5"/>
      <c r="RR462" s="5"/>
      <c r="RS462" s="5"/>
      <c r="RT462" s="5"/>
      <c r="RU462" s="5"/>
      <c r="RV462" s="5"/>
      <c r="RW462" s="5"/>
      <c r="RX462" s="5"/>
      <c r="RY462" s="5"/>
      <c r="RZ462" s="5"/>
      <c r="SA462" s="5"/>
      <c r="SB462" s="5"/>
      <c r="SC462" s="5"/>
      <c r="SD462" s="5"/>
      <c r="SE462" s="5"/>
      <c r="SF462" s="5"/>
      <c r="SG462" s="5"/>
      <c r="SH462" s="5"/>
      <c r="SI462" s="5"/>
      <c r="SJ462" s="5"/>
      <c r="SK462" s="5"/>
      <c r="SL462" s="5"/>
      <c r="SM462" s="5"/>
      <c r="SN462" s="5"/>
      <c r="SO462" s="5"/>
      <c r="SP462" s="5"/>
      <c r="SQ462" s="5"/>
      <c r="SR462" s="5"/>
      <c r="SS462" s="5"/>
      <c r="ST462" s="5"/>
      <c r="SU462" s="5"/>
      <c r="SV462" s="5"/>
      <c r="SW462" s="5"/>
      <c r="SX462" s="5"/>
      <c r="SY462" s="5"/>
      <c r="SZ462" s="5"/>
      <c r="TA462" s="5"/>
      <c r="TB462" s="5"/>
      <c r="TC462" s="5"/>
      <c r="TD462" s="5"/>
      <c r="TE462" s="5"/>
      <c r="TF462" s="5"/>
      <c r="TG462" s="5"/>
      <c r="TH462" s="5"/>
      <c r="TI462" s="5"/>
      <c r="TJ462" s="5"/>
      <c r="TK462" s="5"/>
      <c r="TL462" s="5"/>
      <c r="TM462" s="5"/>
      <c r="TN462" s="5"/>
      <c r="TO462" s="5"/>
      <c r="TP462" s="5"/>
      <c r="TQ462" s="5"/>
      <c r="TR462" s="5"/>
      <c r="TS462" s="5"/>
      <c r="TT462" s="5"/>
      <c r="TU462" s="5"/>
      <c r="TV462" s="5"/>
      <c r="TW462" s="5"/>
      <c r="TX462" s="5"/>
      <c r="TY462" s="5"/>
      <c r="TZ462" s="5"/>
      <c r="UA462" s="5"/>
      <c r="UB462" s="5"/>
      <c r="UC462" s="5"/>
      <c r="UD462" s="5"/>
      <c r="UE462" s="5"/>
      <c r="UF462" s="5"/>
      <c r="UG462" s="5"/>
      <c r="UH462" s="5"/>
      <c r="UI462" s="5"/>
      <c r="UJ462" s="5"/>
      <c r="UK462" s="5"/>
      <c r="UL462" s="5"/>
      <c r="UM462" s="5"/>
      <c r="UN462" s="5"/>
      <c r="UO462" s="5"/>
      <c r="UP462" s="5"/>
      <c r="UQ462" s="5"/>
      <c r="UR462" s="5"/>
      <c r="US462" s="5"/>
      <c r="UT462" s="5"/>
      <c r="UU462" s="5"/>
      <c r="UV462" s="5"/>
      <c r="UW462" s="5"/>
      <c r="UX462" s="5"/>
      <c r="UY462" s="5"/>
      <c r="UZ462" s="5"/>
      <c r="VA462" s="5"/>
      <c r="VB462" s="5"/>
      <c r="VC462" s="5"/>
      <c r="VD462" s="5"/>
      <c r="VE462" s="5"/>
      <c r="VF462" s="5"/>
      <c r="VG462" s="5"/>
      <c r="VH462" s="5"/>
      <c r="VI462" s="5"/>
      <c r="VJ462" s="5"/>
      <c r="VK462" s="5"/>
      <c r="VL462" s="5"/>
      <c r="VM462" s="5"/>
      <c r="VN462" s="5"/>
      <c r="VO462" s="5"/>
      <c r="VP462" s="5"/>
      <c r="VQ462" s="5"/>
      <c r="VR462" s="5"/>
      <c r="VS462" s="5"/>
      <c r="VT462" s="5"/>
      <c r="VU462" s="5"/>
      <c r="VV462" s="5"/>
      <c r="VW462" s="5"/>
      <c r="VX462" s="5"/>
      <c r="VY462" s="5"/>
      <c r="VZ462" s="5"/>
      <c r="WA462" s="5"/>
      <c r="WB462" s="5"/>
      <c r="WC462" s="5"/>
      <c r="WD462" s="5"/>
      <c r="WE462" s="5"/>
      <c r="WF462" s="5"/>
      <c r="WG462" s="5"/>
      <c r="WH462" s="5"/>
      <c r="WI462" s="5"/>
      <c r="WJ462" s="5"/>
      <c r="WK462" s="5"/>
      <c r="WL462" s="5"/>
      <c r="WM462" s="5"/>
      <c r="WN462" s="5"/>
      <c r="WO462" s="5"/>
      <c r="WP462" s="5"/>
      <c r="WQ462" s="5"/>
      <c r="WR462" s="5"/>
      <c r="WS462" s="5"/>
      <c r="WT462" s="5"/>
      <c r="WU462" s="5"/>
      <c r="WV462" s="5"/>
      <c r="WW462" s="5"/>
      <c r="WX462" s="5"/>
      <c r="WY462" s="5"/>
      <c r="WZ462" s="5"/>
      <c r="XA462" s="5"/>
      <c r="XB462" s="5"/>
      <c r="XC462" s="5"/>
      <c r="XD462" s="5"/>
      <c r="XE462" s="5"/>
      <c r="XF462" s="5"/>
      <c r="XG462" s="5"/>
      <c r="XH462" s="5"/>
      <c r="XI462" s="5"/>
      <c r="XJ462" s="5"/>
      <c r="XK462" s="5"/>
      <c r="XL462" s="5"/>
      <c r="XM462" s="5"/>
      <c r="XN462" s="5"/>
      <c r="XO462" s="5"/>
      <c r="XP462" s="5"/>
      <c r="XQ462" s="5"/>
      <c r="XR462" s="5"/>
      <c r="XS462" s="5"/>
      <c r="XT462" s="5"/>
      <c r="XU462" s="5"/>
      <c r="XV462" s="5"/>
      <c r="XW462" s="5"/>
    </row>
    <row r="463" spans="39:647" x14ac:dyDescent="0.2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row>
    <row r="464" spans="39:647" x14ac:dyDescent="0.2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c r="PI464" s="5"/>
      <c r="PJ464" s="5"/>
      <c r="PK464" s="5"/>
      <c r="PL464" s="5"/>
      <c r="PM464" s="5"/>
      <c r="PN464" s="5"/>
      <c r="PO464" s="5"/>
      <c r="PP464" s="5"/>
      <c r="PQ464" s="5"/>
      <c r="PR464" s="5"/>
      <c r="PS464" s="5"/>
      <c r="PT464" s="5"/>
      <c r="PU464" s="5"/>
      <c r="PV464" s="5"/>
      <c r="PW464" s="5"/>
      <c r="PX464" s="5"/>
      <c r="PY464" s="5"/>
      <c r="PZ464" s="5"/>
      <c r="QA464" s="5"/>
      <c r="QB464" s="5"/>
      <c r="QC464" s="5"/>
      <c r="QD464" s="5"/>
      <c r="QE464" s="5"/>
      <c r="QF464" s="5"/>
      <c r="QG464" s="5"/>
      <c r="QH464" s="5"/>
      <c r="QI464" s="5"/>
      <c r="QJ464" s="5"/>
      <c r="QK464" s="5"/>
      <c r="QL464" s="5"/>
      <c r="QM464" s="5"/>
      <c r="QN464" s="5"/>
      <c r="QO464" s="5"/>
      <c r="QP464" s="5"/>
      <c r="QQ464" s="5"/>
      <c r="QR464" s="5"/>
      <c r="QS464" s="5"/>
      <c r="QT464" s="5"/>
      <c r="QU464" s="5"/>
      <c r="QV464" s="5"/>
      <c r="QW464" s="5"/>
      <c r="QX464" s="5"/>
      <c r="QY464" s="5"/>
      <c r="QZ464" s="5"/>
      <c r="RA464" s="5"/>
      <c r="RB464" s="5"/>
      <c r="RC464" s="5"/>
      <c r="RD464" s="5"/>
      <c r="RE464" s="5"/>
      <c r="RF464" s="5"/>
      <c r="RG464" s="5"/>
      <c r="RH464" s="5"/>
      <c r="RI464" s="5"/>
      <c r="RJ464" s="5"/>
      <c r="RK464" s="5"/>
      <c r="RL464" s="5"/>
      <c r="RM464" s="5"/>
      <c r="RN464" s="5"/>
      <c r="RO464" s="5"/>
      <c r="RP464" s="5"/>
      <c r="RQ464" s="5"/>
      <c r="RR464" s="5"/>
      <c r="RS464" s="5"/>
      <c r="RT464" s="5"/>
      <c r="RU464" s="5"/>
      <c r="RV464" s="5"/>
      <c r="RW464" s="5"/>
      <c r="RX464" s="5"/>
      <c r="RY464" s="5"/>
      <c r="RZ464" s="5"/>
      <c r="SA464" s="5"/>
      <c r="SB464" s="5"/>
      <c r="SC464" s="5"/>
      <c r="SD464" s="5"/>
      <c r="SE464" s="5"/>
      <c r="SF464" s="5"/>
      <c r="SG464" s="5"/>
      <c r="SH464" s="5"/>
      <c r="SI464" s="5"/>
      <c r="SJ464" s="5"/>
      <c r="SK464" s="5"/>
      <c r="SL464" s="5"/>
      <c r="SM464" s="5"/>
      <c r="SN464" s="5"/>
      <c r="SO464" s="5"/>
      <c r="SP464" s="5"/>
      <c r="SQ464" s="5"/>
      <c r="SR464" s="5"/>
      <c r="SS464" s="5"/>
      <c r="ST464" s="5"/>
      <c r="SU464" s="5"/>
      <c r="SV464" s="5"/>
      <c r="SW464" s="5"/>
      <c r="SX464" s="5"/>
      <c r="SY464" s="5"/>
      <c r="SZ464" s="5"/>
      <c r="TA464" s="5"/>
      <c r="TB464" s="5"/>
      <c r="TC464" s="5"/>
      <c r="TD464" s="5"/>
      <c r="TE464" s="5"/>
      <c r="TF464" s="5"/>
      <c r="TG464" s="5"/>
      <c r="TH464" s="5"/>
      <c r="TI464" s="5"/>
      <c r="TJ464" s="5"/>
      <c r="TK464" s="5"/>
      <c r="TL464" s="5"/>
      <c r="TM464" s="5"/>
      <c r="TN464" s="5"/>
      <c r="TO464" s="5"/>
      <c r="TP464" s="5"/>
      <c r="TQ464" s="5"/>
      <c r="TR464" s="5"/>
      <c r="TS464" s="5"/>
      <c r="TT464" s="5"/>
      <c r="TU464" s="5"/>
      <c r="TV464" s="5"/>
      <c r="TW464" s="5"/>
      <c r="TX464" s="5"/>
      <c r="TY464" s="5"/>
      <c r="TZ464" s="5"/>
      <c r="UA464" s="5"/>
      <c r="UB464" s="5"/>
      <c r="UC464" s="5"/>
      <c r="UD464" s="5"/>
      <c r="UE464" s="5"/>
      <c r="UF464" s="5"/>
      <c r="UG464" s="5"/>
      <c r="UH464" s="5"/>
      <c r="UI464" s="5"/>
      <c r="UJ464" s="5"/>
      <c r="UK464" s="5"/>
      <c r="UL464" s="5"/>
      <c r="UM464" s="5"/>
      <c r="UN464" s="5"/>
      <c r="UO464" s="5"/>
      <c r="UP464" s="5"/>
      <c r="UQ464" s="5"/>
      <c r="UR464" s="5"/>
      <c r="US464" s="5"/>
      <c r="UT464" s="5"/>
      <c r="UU464" s="5"/>
      <c r="UV464" s="5"/>
      <c r="UW464" s="5"/>
      <c r="UX464" s="5"/>
      <c r="UY464" s="5"/>
      <c r="UZ464" s="5"/>
      <c r="VA464" s="5"/>
      <c r="VB464" s="5"/>
      <c r="VC464" s="5"/>
      <c r="VD464" s="5"/>
      <c r="VE464" s="5"/>
      <c r="VF464" s="5"/>
      <c r="VG464" s="5"/>
      <c r="VH464" s="5"/>
      <c r="VI464" s="5"/>
      <c r="VJ464" s="5"/>
      <c r="VK464" s="5"/>
      <c r="VL464" s="5"/>
      <c r="VM464" s="5"/>
      <c r="VN464" s="5"/>
      <c r="VO464" s="5"/>
      <c r="VP464" s="5"/>
      <c r="VQ464" s="5"/>
      <c r="VR464" s="5"/>
      <c r="VS464" s="5"/>
      <c r="VT464" s="5"/>
      <c r="VU464" s="5"/>
      <c r="VV464" s="5"/>
      <c r="VW464" s="5"/>
      <c r="VX464" s="5"/>
      <c r="VY464" s="5"/>
      <c r="VZ464" s="5"/>
      <c r="WA464" s="5"/>
      <c r="WB464" s="5"/>
      <c r="WC464" s="5"/>
      <c r="WD464" s="5"/>
      <c r="WE464" s="5"/>
      <c r="WF464" s="5"/>
      <c r="WG464" s="5"/>
      <c r="WH464" s="5"/>
      <c r="WI464" s="5"/>
      <c r="WJ464" s="5"/>
      <c r="WK464" s="5"/>
      <c r="WL464" s="5"/>
      <c r="WM464" s="5"/>
      <c r="WN464" s="5"/>
      <c r="WO464" s="5"/>
      <c r="WP464" s="5"/>
      <c r="WQ464" s="5"/>
      <c r="WR464" s="5"/>
      <c r="WS464" s="5"/>
      <c r="WT464" s="5"/>
      <c r="WU464" s="5"/>
      <c r="WV464" s="5"/>
      <c r="WW464" s="5"/>
      <c r="WX464" s="5"/>
      <c r="WY464" s="5"/>
      <c r="WZ464" s="5"/>
      <c r="XA464" s="5"/>
      <c r="XB464" s="5"/>
      <c r="XC464" s="5"/>
      <c r="XD464" s="5"/>
      <c r="XE464" s="5"/>
      <c r="XF464" s="5"/>
      <c r="XG464" s="5"/>
      <c r="XH464" s="5"/>
      <c r="XI464" s="5"/>
      <c r="XJ464" s="5"/>
      <c r="XK464" s="5"/>
      <c r="XL464" s="5"/>
      <c r="XM464" s="5"/>
      <c r="XN464" s="5"/>
      <c r="XO464" s="5"/>
      <c r="XP464" s="5"/>
      <c r="XQ464" s="5"/>
      <c r="XR464" s="5"/>
      <c r="XS464" s="5"/>
      <c r="XT464" s="5"/>
      <c r="XU464" s="5"/>
      <c r="XV464" s="5"/>
      <c r="XW464" s="5"/>
    </row>
    <row r="465" spans="39:647" x14ac:dyDescent="0.2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c r="PI465" s="5"/>
      <c r="PJ465" s="5"/>
      <c r="PK465" s="5"/>
      <c r="PL465" s="5"/>
      <c r="PM465" s="5"/>
      <c r="PN465" s="5"/>
      <c r="PO465" s="5"/>
      <c r="PP465" s="5"/>
      <c r="PQ465" s="5"/>
      <c r="PR465" s="5"/>
      <c r="PS465" s="5"/>
      <c r="PT465" s="5"/>
      <c r="PU465" s="5"/>
      <c r="PV465" s="5"/>
      <c r="PW465" s="5"/>
      <c r="PX465" s="5"/>
      <c r="PY465" s="5"/>
      <c r="PZ465" s="5"/>
      <c r="QA465" s="5"/>
      <c r="QB465" s="5"/>
      <c r="QC465" s="5"/>
      <c r="QD465" s="5"/>
      <c r="QE465" s="5"/>
      <c r="QF465" s="5"/>
      <c r="QG465" s="5"/>
      <c r="QH465" s="5"/>
      <c r="QI465" s="5"/>
      <c r="QJ465" s="5"/>
      <c r="QK465" s="5"/>
      <c r="QL465" s="5"/>
      <c r="QM465" s="5"/>
      <c r="QN465" s="5"/>
      <c r="QO465" s="5"/>
      <c r="QP465" s="5"/>
      <c r="QQ465" s="5"/>
      <c r="QR465" s="5"/>
      <c r="QS465" s="5"/>
      <c r="QT465" s="5"/>
      <c r="QU465" s="5"/>
      <c r="QV465" s="5"/>
      <c r="QW465" s="5"/>
      <c r="QX465" s="5"/>
      <c r="QY465" s="5"/>
      <c r="QZ465" s="5"/>
      <c r="RA465" s="5"/>
      <c r="RB465" s="5"/>
      <c r="RC465" s="5"/>
      <c r="RD465" s="5"/>
      <c r="RE465" s="5"/>
      <c r="RF465" s="5"/>
      <c r="RG465" s="5"/>
      <c r="RH465" s="5"/>
      <c r="RI465" s="5"/>
      <c r="RJ465" s="5"/>
      <c r="RK465" s="5"/>
      <c r="RL465" s="5"/>
      <c r="RM465" s="5"/>
      <c r="RN465" s="5"/>
      <c r="RO465" s="5"/>
      <c r="RP465" s="5"/>
      <c r="RQ465" s="5"/>
      <c r="RR465" s="5"/>
      <c r="RS465" s="5"/>
      <c r="RT465" s="5"/>
      <c r="RU465" s="5"/>
      <c r="RV465" s="5"/>
      <c r="RW465" s="5"/>
      <c r="RX465" s="5"/>
      <c r="RY465" s="5"/>
      <c r="RZ465" s="5"/>
      <c r="SA465" s="5"/>
      <c r="SB465" s="5"/>
      <c r="SC465" s="5"/>
      <c r="SD465" s="5"/>
      <c r="SE465" s="5"/>
      <c r="SF465" s="5"/>
      <c r="SG465" s="5"/>
      <c r="SH465" s="5"/>
      <c r="SI465" s="5"/>
      <c r="SJ465" s="5"/>
      <c r="SK465" s="5"/>
      <c r="SL465" s="5"/>
      <c r="SM465" s="5"/>
      <c r="SN465" s="5"/>
      <c r="SO465" s="5"/>
      <c r="SP465" s="5"/>
      <c r="SQ465" s="5"/>
      <c r="SR465" s="5"/>
      <c r="SS465" s="5"/>
      <c r="ST465" s="5"/>
      <c r="SU465" s="5"/>
      <c r="SV465" s="5"/>
      <c r="SW465" s="5"/>
      <c r="SX465" s="5"/>
      <c r="SY465" s="5"/>
      <c r="SZ465" s="5"/>
      <c r="TA465" s="5"/>
      <c r="TB465" s="5"/>
      <c r="TC465" s="5"/>
      <c r="TD465" s="5"/>
      <c r="TE465" s="5"/>
      <c r="TF465" s="5"/>
      <c r="TG465" s="5"/>
      <c r="TH465" s="5"/>
      <c r="TI465" s="5"/>
      <c r="TJ465" s="5"/>
      <c r="TK465" s="5"/>
      <c r="TL465" s="5"/>
      <c r="TM465" s="5"/>
      <c r="TN465" s="5"/>
      <c r="TO465" s="5"/>
      <c r="TP465" s="5"/>
      <c r="TQ465" s="5"/>
      <c r="TR465" s="5"/>
      <c r="TS465" s="5"/>
      <c r="TT465" s="5"/>
      <c r="TU465" s="5"/>
      <c r="TV465" s="5"/>
      <c r="TW465" s="5"/>
      <c r="TX465" s="5"/>
      <c r="TY465" s="5"/>
      <c r="TZ465" s="5"/>
      <c r="UA465" s="5"/>
      <c r="UB465" s="5"/>
      <c r="UC465" s="5"/>
      <c r="UD465" s="5"/>
      <c r="UE465" s="5"/>
      <c r="UF465" s="5"/>
      <c r="UG465" s="5"/>
      <c r="UH465" s="5"/>
      <c r="UI465" s="5"/>
      <c r="UJ465" s="5"/>
      <c r="UK465" s="5"/>
      <c r="UL465" s="5"/>
      <c r="UM465" s="5"/>
      <c r="UN465" s="5"/>
      <c r="UO465" s="5"/>
      <c r="UP465" s="5"/>
      <c r="UQ465" s="5"/>
      <c r="UR465" s="5"/>
      <c r="US465" s="5"/>
      <c r="UT465" s="5"/>
      <c r="UU465" s="5"/>
      <c r="UV465" s="5"/>
      <c r="UW465" s="5"/>
      <c r="UX465" s="5"/>
      <c r="UY465" s="5"/>
      <c r="UZ465" s="5"/>
      <c r="VA465" s="5"/>
      <c r="VB465" s="5"/>
      <c r="VC465" s="5"/>
      <c r="VD465" s="5"/>
      <c r="VE465" s="5"/>
      <c r="VF465" s="5"/>
      <c r="VG465" s="5"/>
      <c r="VH465" s="5"/>
      <c r="VI465" s="5"/>
      <c r="VJ465" s="5"/>
      <c r="VK465" s="5"/>
      <c r="VL465" s="5"/>
      <c r="VM465" s="5"/>
      <c r="VN465" s="5"/>
      <c r="VO465" s="5"/>
      <c r="VP465" s="5"/>
      <c r="VQ465" s="5"/>
      <c r="VR465" s="5"/>
      <c r="VS465" s="5"/>
      <c r="VT465" s="5"/>
      <c r="VU465" s="5"/>
      <c r="VV465" s="5"/>
      <c r="VW465" s="5"/>
      <c r="VX465" s="5"/>
      <c r="VY465" s="5"/>
      <c r="VZ465" s="5"/>
      <c r="WA465" s="5"/>
      <c r="WB465" s="5"/>
      <c r="WC465" s="5"/>
      <c r="WD465" s="5"/>
      <c r="WE465" s="5"/>
      <c r="WF465" s="5"/>
      <c r="WG465" s="5"/>
      <c r="WH465" s="5"/>
      <c r="WI465" s="5"/>
      <c r="WJ465" s="5"/>
      <c r="WK465" s="5"/>
      <c r="WL465" s="5"/>
      <c r="WM465" s="5"/>
      <c r="WN465" s="5"/>
      <c r="WO465" s="5"/>
      <c r="WP465" s="5"/>
      <c r="WQ465" s="5"/>
      <c r="WR465" s="5"/>
      <c r="WS465" s="5"/>
      <c r="WT465" s="5"/>
      <c r="WU465" s="5"/>
      <c r="WV465" s="5"/>
      <c r="WW465" s="5"/>
      <c r="WX465" s="5"/>
      <c r="WY465" s="5"/>
      <c r="WZ465" s="5"/>
      <c r="XA465" s="5"/>
      <c r="XB465" s="5"/>
      <c r="XC465" s="5"/>
      <c r="XD465" s="5"/>
      <c r="XE465" s="5"/>
      <c r="XF465" s="5"/>
      <c r="XG465" s="5"/>
      <c r="XH465" s="5"/>
      <c r="XI465" s="5"/>
      <c r="XJ465" s="5"/>
      <c r="XK465" s="5"/>
      <c r="XL465" s="5"/>
      <c r="XM465" s="5"/>
      <c r="XN465" s="5"/>
      <c r="XO465" s="5"/>
      <c r="XP465" s="5"/>
      <c r="XQ465" s="5"/>
      <c r="XR465" s="5"/>
      <c r="XS465" s="5"/>
      <c r="XT465" s="5"/>
      <c r="XU465" s="5"/>
      <c r="XV465" s="5"/>
      <c r="XW465" s="5"/>
    </row>
    <row r="466" spans="39:647" x14ac:dyDescent="0.2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row>
    <row r="467" spans="39:647" x14ac:dyDescent="0.2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row>
    <row r="468" spans="39:647" x14ac:dyDescent="0.2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c r="PI468" s="5"/>
      <c r="PJ468" s="5"/>
      <c r="PK468" s="5"/>
      <c r="PL468" s="5"/>
      <c r="PM468" s="5"/>
      <c r="PN468" s="5"/>
      <c r="PO468" s="5"/>
      <c r="PP468" s="5"/>
      <c r="PQ468" s="5"/>
      <c r="PR468" s="5"/>
      <c r="PS468" s="5"/>
      <c r="PT468" s="5"/>
      <c r="PU468" s="5"/>
      <c r="PV468" s="5"/>
      <c r="PW468" s="5"/>
      <c r="PX468" s="5"/>
      <c r="PY468" s="5"/>
      <c r="PZ468" s="5"/>
      <c r="QA468" s="5"/>
      <c r="QB468" s="5"/>
      <c r="QC468" s="5"/>
      <c r="QD468" s="5"/>
      <c r="QE468" s="5"/>
      <c r="QF468" s="5"/>
      <c r="QG468" s="5"/>
      <c r="QH468" s="5"/>
      <c r="QI468" s="5"/>
      <c r="QJ468" s="5"/>
      <c r="QK468" s="5"/>
      <c r="QL468" s="5"/>
      <c r="QM468" s="5"/>
      <c r="QN468" s="5"/>
      <c r="QO468" s="5"/>
      <c r="QP468" s="5"/>
      <c r="QQ468" s="5"/>
      <c r="QR468" s="5"/>
      <c r="QS468" s="5"/>
      <c r="QT468" s="5"/>
      <c r="QU468" s="5"/>
      <c r="QV468" s="5"/>
      <c r="QW468" s="5"/>
      <c r="QX468" s="5"/>
      <c r="QY468" s="5"/>
      <c r="QZ468" s="5"/>
      <c r="RA468" s="5"/>
      <c r="RB468" s="5"/>
      <c r="RC468" s="5"/>
      <c r="RD468" s="5"/>
      <c r="RE468" s="5"/>
      <c r="RF468" s="5"/>
      <c r="RG468" s="5"/>
      <c r="RH468" s="5"/>
      <c r="RI468" s="5"/>
      <c r="RJ468" s="5"/>
      <c r="RK468" s="5"/>
      <c r="RL468" s="5"/>
      <c r="RM468" s="5"/>
      <c r="RN468" s="5"/>
      <c r="RO468" s="5"/>
      <c r="RP468" s="5"/>
      <c r="RQ468" s="5"/>
      <c r="RR468" s="5"/>
      <c r="RS468" s="5"/>
      <c r="RT468" s="5"/>
      <c r="RU468" s="5"/>
      <c r="RV468" s="5"/>
      <c r="RW468" s="5"/>
      <c r="RX468" s="5"/>
      <c r="RY468" s="5"/>
      <c r="RZ468" s="5"/>
      <c r="SA468" s="5"/>
      <c r="SB468" s="5"/>
      <c r="SC468" s="5"/>
      <c r="SD468" s="5"/>
      <c r="SE468" s="5"/>
      <c r="SF468" s="5"/>
      <c r="SG468" s="5"/>
      <c r="SH468" s="5"/>
      <c r="SI468" s="5"/>
      <c r="SJ468" s="5"/>
      <c r="SK468" s="5"/>
      <c r="SL468" s="5"/>
      <c r="SM468" s="5"/>
      <c r="SN468" s="5"/>
      <c r="SO468" s="5"/>
      <c r="SP468" s="5"/>
      <c r="SQ468" s="5"/>
      <c r="SR468" s="5"/>
      <c r="SS468" s="5"/>
      <c r="ST468" s="5"/>
      <c r="SU468" s="5"/>
      <c r="SV468" s="5"/>
      <c r="SW468" s="5"/>
      <c r="SX468" s="5"/>
      <c r="SY468" s="5"/>
      <c r="SZ468" s="5"/>
      <c r="TA468" s="5"/>
      <c r="TB468" s="5"/>
      <c r="TC468" s="5"/>
      <c r="TD468" s="5"/>
      <c r="TE468" s="5"/>
      <c r="TF468" s="5"/>
      <c r="TG468" s="5"/>
      <c r="TH468" s="5"/>
      <c r="TI468" s="5"/>
      <c r="TJ468" s="5"/>
      <c r="TK468" s="5"/>
      <c r="TL468" s="5"/>
      <c r="TM468" s="5"/>
      <c r="TN468" s="5"/>
      <c r="TO468" s="5"/>
      <c r="TP468" s="5"/>
      <c r="TQ468" s="5"/>
      <c r="TR468" s="5"/>
      <c r="TS468" s="5"/>
      <c r="TT468" s="5"/>
      <c r="TU468" s="5"/>
      <c r="TV468" s="5"/>
      <c r="TW468" s="5"/>
      <c r="TX468" s="5"/>
      <c r="TY468" s="5"/>
      <c r="TZ468" s="5"/>
      <c r="UA468" s="5"/>
      <c r="UB468" s="5"/>
      <c r="UC468" s="5"/>
      <c r="UD468" s="5"/>
      <c r="UE468" s="5"/>
      <c r="UF468" s="5"/>
      <c r="UG468" s="5"/>
      <c r="UH468" s="5"/>
      <c r="UI468" s="5"/>
      <c r="UJ468" s="5"/>
      <c r="UK468" s="5"/>
      <c r="UL468" s="5"/>
      <c r="UM468" s="5"/>
      <c r="UN468" s="5"/>
      <c r="UO468" s="5"/>
      <c r="UP468" s="5"/>
      <c r="UQ468" s="5"/>
      <c r="UR468" s="5"/>
      <c r="US468" s="5"/>
      <c r="UT468" s="5"/>
      <c r="UU468" s="5"/>
      <c r="UV468" s="5"/>
      <c r="UW468" s="5"/>
      <c r="UX468" s="5"/>
      <c r="UY468" s="5"/>
      <c r="UZ468" s="5"/>
      <c r="VA468" s="5"/>
      <c r="VB468" s="5"/>
      <c r="VC468" s="5"/>
      <c r="VD468" s="5"/>
      <c r="VE468" s="5"/>
      <c r="VF468" s="5"/>
      <c r="VG468" s="5"/>
      <c r="VH468" s="5"/>
      <c r="VI468" s="5"/>
      <c r="VJ468" s="5"/>
      <c r="VK468" s="5"/>
      <c r="VL468" s="5"/>
      <c r="VM468" s="5"/>
      <c r="VN468" s="5"/>
      <c r="VO468" s="5"/>
      <c r="VP468" s="5"/>
      <c r="VQ468" s="5"/>
      <c r="VR468" s="5"/>
      <c r="VS468" s="5"/>
      <c r="VT468" s="5"/>
      <c r="VU468" s="5"/>
      <c r="VV468" s="5"/>
      <c r="VW468" s="5"/>
      <c r="VX468" s="5"/>
      <c r="VY468" s="5"/>
      <c r="VZ468" s="5"/>
      <c r="WA468" s="5"/>
      <c r="WB468" s="5"/>
      <c r="WC468" s="5"/>
      <c r="WD468" s="5"/>
      <c r="WE468" s="5"/>
      <c r="WF468" s="5"/>
      <c r="WG468" s="5"/>
      <c r="WH468" s="5"/>
      <c r="WI468" s="5"/>
      <c r="WJ468" s="5"/>
      <c r="WK468" s="5"/>
      <c r="WL468" s="5"/>
      <c r="WM468" s="5"/>
      <c r="WN468" s="5"/>
      <c r="WO468" s="5"/>
      <c r="WP468" s="5"/>
      <c r="WQ468" s="5"/>
      <c r="WR468" s="5"/>
      <c r="WS468" s="5"/>
      <c r="WT468" s="5"/>
      <c r="WU468" s="5"/>
      <c r="WV468" s="5"/>
      <c r="WW468" s="5"/>
      <c r="WX468" s="5"/>
      <c r="WY468" s="5"/>
      <c r="WZ468" s="5"/>
      <c r="XA468" s="5"/>
      <c r="XB468" s="5"/>
      <c r="XC468" s="5"/>
      <c r="XD468" s="5"/>
      <c r="XE468" s="5"/>
      <c r="XF468" s="5"/>
      <c r="XG468" s="5"/>
      <c r="XH468" s="5"/>
      <c r="XI468" s="5"/>
      <c r="XJ468" s="5"/>
      <c r="XK468" s="5"/>
      <c r="XL468" s="5"/>
      <c r="XM468" s="5"/>
      <c r="XN468" s="5"/>
      <c r="XO468" s="5"/>
      <c r="XP468" s="5"/>
      <c r="XQ468" s="5"/>
      <c r="XR468" s="5"/>
      <c r="XS468" s="5"/>
      <c r="XT468" s="5"/>
      <c r="XU468" s="5"/>
      <c r="XV468" s="5"/>
      <c r="XW468" s="5"/>
    </row>
    <row r="469" spans="39:647" x14ac:dyDescent="0.2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c r="PI469" s="5"/>
      <c r="PJ469" s="5"/>
      <c r="PK469" s="5"/>
      <c r="PL469" s="5"/>
      <c r="PM469" s="5"/>
      <c r="PN469" s="5"/>
      <c r="PO469" s="5"/>
      <c r="PP469" s="5"/>
      <c r="PQ469" s="5"/>
      <c r="PR469" s="5"/>
      <c r="PS469" s="5"/>
      <c r="PT469" s="5"/>
      <c r="PU469" s="5"/>
      <c r="PV469" s="5"/>
      <c r="PW469" s="5"/>
      <c r="PX469" s="5"/>
      <c r="PY469" s="5"/>
      <c r="PZ469" s="5"/>
      <c r="QA469" s="5"/>
      <c r="QB469" s="5"/>
      <c r="QC469" s="5"/>
      <c r="QD469" s="5"/>
      <c r="QE469" s="5"/>
      <c r="QF469" s="5"/>
      <c r="QG469" s="5"/>
      <c r="QH469" s="5"/>
      <c r="QI469" s="5"/>
      <c r="QJ469" s="5"/>
      <c r="QK469" s="5"/>
      <c r="QL469" s="5"/>
      <c r="QM469" s="5"/>
      <c r="QN469" s="5"/>
      <c r="QO469" s="5"/>
      <c r="QP469" s="5"/>
      <c r="QQ469" s="5"/>
      <c r="QR469" s="5"/>
      <c r="QS469" s="5"/>
      <c r="QT469" s="5"/>
      <c r="QU469" s="5"/>
      <c r="QV469" s="5"/>
      <c r="QW469" s="5"/>
      <c r="QX469" s="5"/>
      <c r="QY469" s="5"/>
      <c r="QZ469" s="5"/>
      <c r="RA469" s="5"/>
      <c r="RB469" s="5"/>
      <c r="RC469" s="5"/>
      <c r="RD469" s="5"/>
      <c r="RE469" s="5"/>
      <c r="RF469" s="5"/>
      <c r="RG469" s="5"/>
      <c r="RH469" s="5"/>
      <c r="RI469" s="5"/>
      <c r="RJ469" s="5"/>
      <c r="RK469" s="5"/>
      <c r="RL469" s="5"/>
      <c r="RM469" s="5"/>
      <c r="RN469" s="5"/>
      <c r="RO469" s="5"/>
      <c r="RP469" s="5"/>
      <c r="RQ469" s="5"/>
      <c r="RR469" s="5"/>
      <c r="RS469" s="5"/>
      <c r="RT469" s="5"/>
      <c r="RU469" s="5"/>
      <c r="RV469" s="5"/>
      <c r="RW469" s="5"/>
      <c r="RX469" s="5"/>
      <c r="RY469" s="5"/>
      <c r="RZ469" s="5"/>
      <c r="SA469" s="5"/>
      <c r="SB469" s="5"/>
      <c r="SC469" s="5"/>
      <c r="SD469" s="5"/>
      <c r="SE469" s="5"/>
      <c r="SF469" s="5"/>
      <c r="SG469" s="5"/>
      <c r="SH469" s="5"/>
      <c r="SI469" s="5"/>
      <c r="SJ469" s="5"/>
      <c r="SK469" s="5"/>
      <c r="SL469" s="5"/>
      <c r="SM469" s="5"/>
      <c r="SN469" s="5"/>
      <c r="SO469" s="5"/>
      <c r="SP469" s="5"/>
      <c r="SQ469" s="5"/>
      <c r="SR469" s="5"/>
      <c r="SS469" s="5"/>
      <c r="ST469" s="5"/>
      <c r="SU469" s="5"/>
      <c r="SV469" s="5"/>
      <c r="SW469" s="5"/>
      <c r="SX469" s="5"/>
      <c r="SY469" s="5"/>
      <c r="SZ469" s="5"/>
      <c r="TA469" s="5"/>
      <c r="TB469" s="5"/>
      <c r="TC469" s="5"/>
      <c r="TD469" s="5"/>
      <c r="TE469" s="5"/>
      <c r="TF469" s="5"/>
      <c r="TG469" s="5"/>
      <c r="TH469" s="5"/>
      <c r="TI469" s="5"/>
      <c r="TJ469" s="5"/>
      <c r="TK469" s="5"/>
      <c r="TL469" s="5"/>
      <c r="TM469" s="5"/>
      <c r="TN469" s="5"/>
      <c r="TO469" s="5"/>
      <c r="TP469" s="5"/>
      <c r="TQ469" s="5"/>
      <c r="TR469" s="5"/>
      <c r="TS469" s="5"/>
      <c r="TT469" s="5"/>
      <c r="TU469" s="5"/>
      <c r="TV469" s="5"/>
      <c r="TW469" s="5"/>
      <c r="TX469" s="5"/>
      <c r="TY469" s="5"/>
      <c r="TZ469" s="5"/>
      <c r="UA469" s="5"/>
      <c r="UB469" s="5"/>
      <c r="UC469" s="5"/>
      <c r="UD469" s="5"/>
      <c r="UE469" s="5"/>
      <c r="UF469" s="5"/>
      <c r="UG469" s="5"/>
      <c r="UH469" s="5"/>
      <c r="UI469" s="5"/>
      <c r="UJ469" s="5"/>
      <c r="UK469" s="5"/>
      <c r="UL469" s="5"/>
      <c r="UM469" s="5"/>
      <c r="UN469" s="5"/>
      <c r="UO469" s="5"/>
      <c r="UP469" s="5"/>
      <c r="UQ469" s="5"/>
      <c r="UR469" s="5"/>
      <c r="US469" s="5"/>
      <c r="UT469" s="5"/>
      <c r="UU469" s="5"/>
      <c r="UV469" s="5"/>
      <c r="UW469" s="5"/>
      <c r="UX469" s="5"/>
      <c r="UY469" s="5"/>
      <c r="UZ469" s="5"/>
      <c r="VA469" s="5"/>
      <c r="VB469" s="5"/>
      <c r="VC469" s="5"/>
      <c r="VD469" s="5"/>
      <c r="VE469" s="5"/>
      <c r="VF469" s="5"/>
      <c r="VG469" s="5"/>
      <c r="VH469" s="5"/>
      <c r="VI469" s="5"/>
      <c r="VJ469" s="5"/>
      <c r="VK469" s="5"/>
      <c r="VL469" s="5"/>
      <c r="VM469" s="5"/>
      <c r="VN469" s="5"/>
      <c r="VO469" s="5"/>
      <c r="VP469" s="5"/>
      <c r="VQ469" s="5"/>
      <c r="VR469" s="5"/>
      <c r="VS469" s="5"/>
      <c r="VT469" s="5"/>
      <c r="VU469" s="5"/>
      <c r="VV469" s="5"/>
      <c r="VW469" s="5"/>
      <c r="VX469" s="5"/>
      <c r="VY469" s="5"/>
      <c r="VZ469" s="5"/>
      <c r="WA469" s="5"/>
      <c r="WB469" s="5"/>
      <c r="WC469" s="5"/>
      <c r="WD469" s="5"/>
      <c r="WE469" s="5"/>
      <c r="WF469" s="5"/>
      <c r="WG469" s="5"/>
      <c r="WH469" s="5"/>
      <c r="WI469" s="5"/>
      <c r="WJ469" s="5"/>
      <c r="WK469" s="5"/>
      <c r="WL469" s="5"/>
      <c r="WM469" s="5"/>
      <c r="WN469" s="5"/>
      <c r="WO469" s="5"/>
      <c r="WP469" s="5"/>
      <c r="WQ469" s="5"/>
      <c r="WR469" s="5"/>
      <c r="WS469" s="5"/>
      <c r="WT469" s="5"/>
      <c r="WU469" s="5"/>
      <c r="WV469" s="5"/>
      <c r="WW469" s="5"/>
      <c r="WX469" s="5"/>
      <c r="WY469" s="5"/>
      <c r="WZ469" s="5"/>
      <c r="XA469" s="5"/>
      <c r="XB469" s="5"/>
      <c r="XC469" s="5"/>
      <c r="XD469" s="5"/>
      <c r="XE469" s="5"/>
      <c r="XF469" s="5"/>
      <c r="XG469" s="5"/>
      <c r="XH469" s="5"/>
      <c r="XI469" s="5"/>
      <c r="XJ469" s="5"/>
      <c r="XK469" s="5"/>
      <c r="XL469" s="5"/>
      <c r="XM469" s="5"/>
      <c r="XN469" s="5"/>
      <c r="XO469" s="5"/>
      <c r="XP469" s="5"/>
      <c r="XQ469" s="5"/>
      <c r="XR469" s="5"/>
      <c r="XS469" s="5"/>
      <c r="XT469" s="5"/>
      <c r="XU469" s="5"/>
      <c r="XV469" s="5"/>
      <c r="XW469" s="5"/>
    </row>
    <row r="470" spans="39:647" x14ac:dyDescent="0.2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c r="PI470" s="5"/>
      <c r="PJ470" s="5"/>
      <c r="PK470" s="5"/>
      <c r="PL470" s="5"/>
      <c r="PM470" s="5"/>
      <c r="PN470" s="5"/>
      <c r="PO470" s="5"/>
      <c r="PP470" s="5"/>
      <c r="PQ470" s="5"/>
      <c r="PR470" s="5"/>
      <c r="PS470" s="5"/>
      <c r="PT470" s="5"/>
      <c r="PU470" s="5"/>
      <c r="PV470" s="5"/>
      <c r="PW470" s="5"/>
      <c r="PX470" s="5"/>
      <c r="PY470" s="5"/>
      <c r="PZ470" s="5"/>
      <c r="QA470" s="5"/>
      <c r="QB470" s="5"/>
      <c r="QC470" s="5"/>
      <c r="QD470" s="5"/>
      <c r="QE470" s="5"/>
      <c r="QF470" s="5"/>
      <c r="QG470" s="5"/>
      <c r="QH470" s="5"/>
      <c r="QI470" s="5"/>
      <c r="QJ470" s="5"/>
      <c r="QK470" s="5"/>
      <c r="QL470" s="5"/>
      <c r="QM470" s="5"/>
      <c r="QN470" s="5"/>
      <c r="QO470" s="5"/>
      <c r="QP470" s="5"/>
      <c r="QQ470" s="5"/>
      <c r="QR470" s="5"/>
      <c r="QS470" s="5"/>
      <c r="QT470" s="5"/>
      <c r="QU470" s="5"/>
      <c r="QV470" s="5"/>
      <c r="QW470" s="5"/>
      <c r="QX470" s="5"/>
      <c r="QY470" s="5"/>
      <c r="QZ470" s="5"/>
      <c r="RA470" s="5"/>
      <c r="RB470" s="5"/>
      <c r="RC470" s="5"/>
      <c r="RD470" s="5"/>
      <c r="RE470" s="5"/>
      <c r="RF470" s="5"/>
      <c r="RG470" s="5"/>
      <c r="RH470" s="5"/>
      <c r="RI470" s="5"/>
      <c r="RJ470" s="5"/>
      <c r="RK470" s="5"/>
      <c r="RL470" s="5"/>
      <c r="RM470" s="5"/>
      <c r="RN470" s="5"/>
      <c r="RO470" s="5"/>
      <c r="RP470" s="5"/>
      <c r="RQ470" s="5"/>
      <c r="RR470" s="5"/>
      <c r="RS470" s="5"/>
      <c r="RT470" s="5"/>
      <c r="RU470" s="5"/>
      <c r="RV470" s="5"/>
      <c r="RW470" s="5"/>
      <c r="RX470" s="5"/>
      <c r="RY470" s="5"/>
      <c r="RZ470" s="5"/>
      <c r="SA470" s="5"/>
      <c r="SB470" s="5"/>
      <c r="SC470" s="5"/>
      <c r="SD470" s="5"/>
      <c r="SE470" s="5"/>
      <c r="SF470" s="5"/>
      <c r="SG470" s="5"/>
      <c r="SH470" s="5"/>
      <c r="SI470" s="5"/>
      <c r="SJ470" s="5"/>
      <c r="SK470" s="5"/>
      <c r="SL470" s="5"/>
      <c r="SM470" s="5"/>
      <c r="SN470" s="5"/>
      <c r="SO470" s="5"/>
      <c r="SP470" s="5"/>
      <c r="SQ470" s="5"/>
      <c r="SR470" s="5"/>
      <c r="SS470" s="5"/>
      <c r="ST470" s="5"/>
      <c r="SU470" s="5"/>
      <c r="SV470" s="5"/>
      <c r="SW470" s="5"/>
      <c r="SX470" s="5"/>
      <c r="SY470" s="5"/>
      <c r="SZ470" s="5"/>
      <c r="TA470" s="5"/>
      <c r="TB470" s="5"/>
      <c r="TC470" s="5"/>
      <c r="TD470" s="5"/>
      <c r="TE470" s="5"/>
      <c r="TF470" s="5"/>
      <c r="TG470" s="5"/>
      <c r="TH470" s="5"/>
      <c r="TI470" s="5"/>
      <c r="TJ470" s="5"/>
      <c r="TK470" s="5"/>
      <c r="TL470" s="5"/>
      <c r="TM470" s="5"/>
      <c r="TN470" s="5"/>
      <c r="TO470" s="5"/>
      <c r="TP470" s="5"/>
      <c r="TQ470" s="5"/>
      <c r="TR470" s="5"/>
      <c r="TS470" s="5"/>
      <c r="TT470" s="5"/>
      <c r="TU470" s="5"/>
      <c r="TV470" s="5"/>
      <c r="TW470" s="5"/>
      <c r="TX470" s="5"/>
      <c r="TY470" s="5"/>
      <c r="TZ470" s="5"/>
      <c r="UA470" s="5"/>
      <c r="UB470" s="5"/>
      <c r="UC470" s="5"/>
      <c r="UD470" s="5"/>
      <c r="UE470" s="5"/>
      <c r="UF470" s="5"/>
      <c r="UG470" s="5"/>
      <c r="UH470" s="5"/>
      <c r="UI470" s="5"/>
      <c r="UJ470" s="5"/>
      <c r="UK470" s="5"/>
      <c r="UL470" s="5"/>
      <c r="UM470" s="5"/>
      <c r="UN470" s="5"/>
      <c r="UO470" s="5"/>
      <c r="UP470" s="5"/>
      <c r="UQ470" s="5"/>
      <c r="UR470" s="5"/>
      <c r="US470" s="5"/>
      <c r="UT470" s="5"/>
      <c r="UU470" s="5"/>
      <c r="UV470" s="5"/>
      <c r="UW470" s="5"/>
      <c r="UX470" s="5"/>
      <c r="UY470" s="5"/>
      <c r="UZ470" s="5"/>
      <c r="VA470" s="5"/>
      <c r="VB470" s="5"/>
      <c r="VC470" s="5"/>
      <c r="VD470" s="5"/>
      <c r="VE470" s="5"/>
      <c r="VF470" s="5"/>
      <c r="VG470" s="5"/>
      <c r="VH470" s="5"/>
      <c r="VI470" s="5"/>
      <c r="VJ470" s="5"/>
      <c r="VK470" s="5"/>
      <c r="VL470" s="5"/>
      <c r="VM470" s="5"/>
      <c r="VN470" s="5"/>
      <c r="VO470" s="5"/>
      <c r="VP470" s="5"/>
      <c r="VQ470" s="5"/>
      <c r="VR470" s="5"/>
      <c r="VS470" s="5"/>
      <c r="VT470" s="5"/>
      <c r="VU470" s="5"/>
      <c r="VV470" s="5"/>
      <c r="VW470" s="5"/>
      <c r="VX470" s="5"/>
      <c r="VY470" s="5"/>
      <c r="VZ470" s="5"/>
      <c r="WA470" s="5"/>
      <c r="WB470" s="5"/>
      <c r="WC470" s="5"/>
      <c r="WD470" s="5"/>
      <c r="WE470" s="5"/>
      <c r="WF470" s="5"/>
      <c r="WG470" s="5"/>
      <c r="WH470" s="5"/>
      <c r="WI470" s="5"/>
      <c r="WJ470" s="5"/>
      <c r="WK470" s="5"/>
      <c r="WL470" s="5"/>
      <c r="WM470" s="5"/>
      <c r="WN470" s="5"/>
      <c r="WO470" s="5"/>
      <c r="WP470" s="5"/>
      <c r="WQ470" s="5"/>
      <c r="WR470" s="5"/>
      <c r="WS470" s="5"/>
      <c r="WT470" s="5"/>
      <c r="WU470" s="5"/>
      <c r="WV470" s="5"/>
      <c r="WW470" s="5"/>
      <c r="WX470" s="5"/>
      <c r="WY470" s="5"/>
      <c r="WZ470" s="5"/>
      <c r="XA470" s="5"/>
      <c r="XB470" s="5"/>
      <c r="XC470" s="5"/>
      <c r="XD470" s="5"/>
      <c r="XE470" s="5"/>
      <c r="XF470" s="5"/>
      <c r="XG470" s="5"/>
      <c r="XH470" s="5"/>
      <c r="XI470" s="5"/>
      <c r="XJ470" s="5"/>
      <c r="XK470" s="5"/>
      <c r="XL470" s="5"/>
      <c r="XM470" s="5"/>
      <c r="XN470" s="5"/>
      <c r="XO470" s="5"/>
      <c r="XP470" s="5"/>
      <c r="XQ470" s="5"/>
      <c r="XR470" s="5"/>
      <c r="XS470" s="5"/>
      <c r="XT470" s="5"/>
      <c r="XU470" s="5"/>
      <c r="XV470" s="5"/>
      <c r="XW470" s="5"/>
    </row>
    <row r="471" spans="39:647" x14ac:dyDescent="0.2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c r="PI471" s="5"/>
      <c r="PJ471" s="5"/>
      <c r="PK471" s="5"/>
      <c r="PL471" s="5"/>
      <c r="PM471" s="5"/>
      <c r="PN471" s="5"/>
      <c r="PO471" s="5"/>
      <c r="PP471" s="5"/>
      <c r="PQ471" s="5"/>
      <c r="PR471" s="5"/>
      <c r="PS471" s="5"/>
      <c r="PT471" s="5"/>
      <c r="PU471" s="5"/>
      <c r="PV471" s="5"/>
      <c r="PW471" s="5"/>
      <c r="PX471" s="5"/>
      <c r="PY471" s="5"/>
      <c r="PZ471" s="5"/>
      <c r="QA471" s="5"/>
      <c r="QB471" s="5"/>
      <c r="QC471" s="5"/>
      <c r="QD471" s="5"/>
      <c r="QE471" s="5"/>
      <c r="QF471" s="5"/>
      <c r="QG471" s="5"/>
      <c r="QH471" s="5"/>
      <c r="QI471" s="5"/>
      <c r="QJ471" s="5"/>
      <c r="QK471" s="5"/>
      <c r="QL471" s="5"/>
      <c r="QM471" s="5"/>
      <c r="QN471" s="5"/>
      <c r="QO471" s="5"/>
      <c r="QP471" s="5"/>
      <c r="QQ471" s="5"/>
      <c r="QR471" s="5"/>
      <c r="QS471" s="5"/>
      <c r="QT471" s="5"/>
      <c r="QU471" s="5"/>
      <c r="QV471" s="5"/>
      <c r="QW471" s="5"/>
      <c r="QX471" s="5"/>
      <c r="QY471" s="5"/>
      <c r="QZ471" s="5"/>
      <c r="RA471" s="5"/>
      <c r="RB471" s="5"/>
      <c r="RC471" s="5"/>
      <c r="RD471" s="5"/>
      <c r="RE471" s="5"/>
      <c r="RF471" s="5"/>
      <c r="RG471" s="5"/>
      <c r="RH471" s="5"/>
      <c r="RI471" s="5"/>
      <c r="RJ471" s="5"/>
      <c r="RK471" s="5"/>
      <c r="RL471" s="5"/>
      <c r="RM471" s="5"/>
      <c r="RN471" s="5"/>
      <c r="RO471" s="5"/>
      <c r="RP471" s="5"/>
      <c r="RQ471" s="5"/>
      <c r="RR471" s="5"/>
      <c r="RS471" s="5"/>
      <c r="RT471" s="5"/>
      <c r="RU471" s="5"/>
      <c r="RV471" s="5"/>
      <c r="RW471" s="5"/>
      <c r="RX471" s="5"/>
      <c r="RY471" s="5"/>
      <c r="RZ471" s="5"/>
      <c r="SA471" s="5"/>
      <c r="SB471" s="5"/>
      <c r="SC471" s="5"/>
      <c r="SD471" s="5"/>
      <c r="SE471" s="5"/>
      <c r="SF471" s="5"/>
      <c r="SG471" s="5"/>
      <c r="SH471" s="5"/>
      <c r="SI471" s="5"/>
      <c r="SJ471" s="5"/>
      <c r="SK471" s="5"/>
      <c r="SL471" s="5"/>
      <c r="SM471" s="5"/>
      <c r="SN471" s="5"/>
      <c r="SO471" s="5"/>
      <c r="SP471" s="5"/>
      <c r="SQ471" s="5"/>
      <c r="SR471" s="5"/>
      <c r="SS471" s="5"/>
      <c r="ST471" s="5"/>
      <c r="SU471" s="5"/>
      <c r="SV471" s="5"/>
      <c r="SW471" s="5"/>
      <c r="SX471" s="5"/>
      <c r="SY471" s="5"/>
      <c r="SZ471" s="5"/>
      <c r="TA471" s="5"/>
      <c r="TB471" s="5"/>
      <c r="TC471" s="5"/>
      <c r="TD471" s="5"/>
      <c r="TE471" s="5"/>
      <c r="TF471" s="5"/>
      <c r="TG471" s="5"/>
      <c r="TH471" s="5"/>
      <c r="TI471" s="5"/>
      <c r="TJ471" s="5"/>
      <c r="TK471" s="5"/>
      <c r="TL471" s="5"/>
      <c r="TM471" s="5"/>
      <c r="TN471" s="5"/>
      <c r="TO471" s="5"/>
      <c r="TP471" s="5"/>
      <c r="TQ471" s="5"/>
      <c r="TR471" s="5"/>
      <c r="TS471" s="5"/>
      <c r="TT471" s="5"/>
      <c r="TU471" s="5"/>
      <c r="TV471" s="5"/>
      <c r="TW471" s="5"/>
      <c r="TX471" s="5"/>
      <c r="TY471" s="5"/>
      <c r="TZ471" s="5"/>
      <c r="UA471" s="5"/>
      <c r="UB471" s="5"/>
      <c r="UC471" s="5"/>
      <c r="UD471" s="5"/>
      <c r="UE471" s="5"/>
      <c r="UF471" s="5"/>
      <c r="UG471" s="5"/>
      <c r="UH471" s="5"/>
      <c r="UI471" s="5"/>
      <c r="UJ471" s="5"/>
      <c r="UK471" s="5"/>
      <c r="UL471" s="5"/>
      <c r="UM471" s="5"/>
      <c r="UN471" s="5"/>
      <c r="UO471" s="5"/>
      <c r="UP471" s="5"/>
      <c r="UQ471" s="5"/>
      <c r="UR471" s="5"/>
      <c r="US471" s="5"/>
      <c r="UT471" s="5"/>
      <c r="UU471" s="5"/>
      <c r="UV471" s="5"/>
      <c r="UW471" s="5"/>
      <c r="UX471" s="5"/>
      <c r="UY471" s="5"/>
      <c r="UZ471" s="5"/>
      <c r="VA471" s="5"/>
      <c r="VB471" s="5"/>
      <c r="VC471" s="5"/>
      <c r="VD471" s="5"/>
      <c r="VE471" s="5"/>
      <c r="VF471" s="5"/>
      <c r="VG471" s="5"/>
      <c r="VH471" s="5"/>
      <c r="VI471" s="5"/>
      <c r="VJ471" s="5"/>
      <c r="VK471" s="5"/>
      <c r="VL471" s="5"/>
      <c r="VM471" s="5"/>
      <c r="VN471" s="5"/>
      <c r="VO471" s="5"/>
      <c r="VP471" s="5"/>
      <c r="VQ471" s="5"/>
      <c r="VR471" s="5"/>
      <c r="VS471" s="5"/>
      <c r="VT471" s="5"/>
      <c r="VU471" s="5"/>
      <c r="VV471" s="5"/>
      <c r="VW471" s="5"/>
      <c r="VX471" s="5"/>
      <c r="VY471" s="5"/>
      <c r="VZ471" s="5"/>
      <c r="WA471" s="5"/>
      <c r="WB471" s="5"/>
      <c r="WC471" s="5"/>
      <c r="WD471" s="5"/>
      <c r="WE471" s="5"/>
      <c r="WF471" s="5"/>
      <c r="WG471" s="5"/>
      <c r="WH471" s="5"/>
      <c r="WI471" s="5"/>
      <c r="WJ471" s="5"/>
      <c r="WK471" s="5"/>
      <c r="WL471" s="5"/>
      <c r="WM471" s="5"/>
      <c r="WN471" s="5"/>
      <c r="WO471" s="5"/>
      <c r="WP471" s="5"/>
      <c r="WQ471" s="5"/>
      <c r="WR471" s="5"/>
      <c r="WS471" s="5"/>
      <c r="WT471" s="5"/>
      <c r="WU471" s="5"/>
      <c r="WV471" s="5"/>
      <c r="WW471" s="5"/>
      <c r="WX471" s="5"/>
      <c r="WY471" s="5"/>
      <c r="WZ471" s="5"/>
      <c r="XA471" s="5"/>
      <c r="XB471" s="5"/>
      <c r="XC471" s="5"/>
      <c r="XD471" s="5"/>
      <c r="XE471" s="5"/>
      <c r="XF471" s="5"/>
      <c r="XG471" s="5"/>
      <c r="XH471" s="5"/>
      <c r="XI471" s="5"/>
      <c r="XJ471" s="5"/>
      <c r="XK471" s="5"/>
      <c r="XL471" s="5"/>
      <c r="XM471" s="5"/>
      <c r="XN471" s="5"/>
      <c r="XO471" s="5"/>
      <c r="XP471" s="5"/>
      <c r="XQ471" s="5"/>
      <c r="XR471" s="5"/>
      <c r="XS471" s="5"/>
      <c r="XT471" s="5"/>
      <c r="XU471" s="5"/>
      <c r="XV471" s="5"/>
      <c r="XW471" s="5"/>
    </row>
    <row r="472" spans="39:647" x14ac:dyDescent="0.2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c r="PI472" s="5"/>
      <c r="PJ472" s="5"/>
      <c r="PK472" s="5"/>
      <c r="PL472" s="5"/>
      <c r="PM472" s="5"/>
      <c r="PN472" s="5"/>
      <c r="PO472" s="5"/>
      <c r="PP472" s="5"/>
      <c r="PQ472" s="5"/>
      <c r="PR472" s="5"/>
      <c r="PS472" s="5"/>
      <c r="PT472" s="5"/>
      <c r="PU472" s="5"/>
      <c r="PV472" s="5"/>
      <c r="PW472" s="5"/>
      <c r="PX472" s="5"/>
      <c r="PY472" s="5"/>
      <c r="PZ472" s="5"/>
      <c r="QA472" s="5"/>
      <c r="QB472" s="5"/>
      <c r="QC472" s="5"/>
      <c r="QD472" s="5"/>
      <c r="QE472" s="5"/>
      <c r="QF472" s="5"/>
      <c r="QG472" s="5"/>
      <c r="QH472" s="5"/>
      <c r="QI472" s="5"/>
      <c r="QJ472" s="5"/>
      <c r="QK472" s="5"/>
      <c r="QL472" s="5"/>
      <c r="QM472" s="5"/>
      <c r="QN472" s="5"/>
      <c r="QO472" s="5"/>
      <c r="QP472" s="5"/>
      <c r="QQ472" s="5"/>
      <c r="QR472" s="5"/>
      <c r="QS472" s="5"/>
      <c r="QT472" s="5"/>
      <c r="QU472" s="5"/>
      <c r="QV472" s="5"/>
      <c r="QW472" s="5"/>
      <c r="QX472" s="5"/>
      <c r="QY472" s="5"/>
      <c r="QZ472" s="5"/>
      <c r="RA472" s="5"/>
      <c r="RB472" s="5"/>
      <c r="RC472" s="5"/>
      <c r="RD472" s="5"/>
      <c r="RE472" s="5"/>
      <c r="RF472" s="5"/>
      <c r="RG472" s="5"/>
      <c r="RH472" s="5"/>
      <c r="RI472" s="5"/>
      <c r="RJ472" s="5"/>
      <c r="RK472" s="5"/>
      <c r="RL472" s="5"/>
      <c r="RM472" s="5"/>
      <c r="RN472" s="5"/>
      <c r="RO472" s="5"/>
      <c r="RP472" s="5"/>
      <c r="RQ472" s="5"/>
      <c r="RR472" s="5"/>
      <c r="RS472" s="5"/>
      <c r="RT472" s="5"/>
      <c r="RU472" s="5"/>
      <c r="RV472" s="5"/>
      <c r="RW472" s="5"/>
      <c r="RX472" s="5"/>
      <c r="RY472" s="5"/>
      <c r="RZ472" s="5"/>
      <c r="SA472" s="5"/>
      <c r="SB472" s="5"/>
      <c r="SC472" s="5"/>
      <c r="SD472" s="5"/>
      <c r="SE472" s="5"/>
      <c r="SF472" s="5"/>
      <c r="SG472" s="5"/>
      <c r="SH472" s="5"/>
      <c r="SI472" s="5"/>
      <c r="SJ472" s="5"/>
      <c r="SK472" s="5"/>
      <c r="SL472" s="5"/>
      <c r="SM472" s="5"/>
      <c r="SN472" s="5"/>
      <c r="SO472" s="5"/>
      <c r="SP472" s="5"/>
      <c r="SQ472" s="5"/>
      <c r="SR472" s="5"/>
      <c r="SS472" s="5"/>
      <c r="ST472" s="5"/>
      <c r="SU472" s="5"/>
      <c r="SV472" s="5"/>
      <c r="SW472" s="5"/>
      <c r="SX472" s="5"/>
      <c r="SY472" s="5"/>
      <c r="SZ472" s="5"/>
      <c r="TA472" s="5"/>
      <c r="TB472" s="5"/>
      <c r="TC472" s="5"/>
      <c r="TD472" s="5"/>
      <c r="TE472" s="5"/>
      <c r="TF472" s="5"/>
      <c r="TG472" s="5"/>
      <c r="TH472" s="5"/>
      <c r="TI472" s="5"/>
      <c r="TJ472" s="5"/>
      <c r="TK472" s="5"/>
      <c r="TL472" s="5"/>
      <c r="TM472" s="5"/>
      <c r="TN472" s="5"/>
      <c r="TO472" s="5"/>
      <c r="TP472" s="5"/>
      <c r="TQ472" s="5"/>
      <c r="TR472" s="5"/>
      <c r="TS472" s="5"/>
      <c r="TT472" s="5"/>
      <c r="TU472" s="5"/>
      <c r="TV472" s="5"/>
      <c r="TW472" s="5"/>
      <c r="TX472" s="5"/>
      <c r="TY472" s="5"/>
      <c r="TZ472" s="5"/>
      <c r="UA472" s="5"/>
      <c r="UB472" s="5"/>
      <c r="UC472" s="5"/>
      <c r="UD472" s="5"/>
      <c r="UE472" s="5"/>
      <c r="UF472" s="5"/>
      <c r="UG472" s="5"/>
      <c r="UH472" s="5"/>
      <c r="UI472" s="5"/>
      <c r="UJ472" s="5"/>
      <c r="UK472" s="5"/>
      <c r="UL472" s="5"/>
      <c r="UM472" s="5"/>
      <c r="UN472" s="5"/>
      <c r="UO472" s="5"/>
      <c r="UP472" s="5"/>
      <c r="UQ472" s="5"/>
      <c r="UR472" s="5"/>
      <c r="US472" s="5"/>
      <c r="UT472" s="5"/>
      <c r="UU472" s="5"/>
      <c r="UV472" s="5"/>
      <c r="UW472" s="5"/>
      <c r="UX472" s="5"/>
      <c r="UY472" s="5"/>
      <c r="UZ472" s="5"/>
      <c r="VA472" s="5"/>
      <c r="VB472" s="5"/>
      <c r="VC472" s="5"/>
      <c r="VD472" s="5"/>
      <c r="VE472" s="5"/>
      <c r="VF472" s="5"/>
      <c r="VG472" s="5"/>
      <c r="VH472" s="5"/>
      <c r="VI472" s="5"/>
      <c r="VJ472" s="5"/>
      <c r="VK472" s="5"/>
      <c r="VL472" s="5"/>
      <c r="VM472" s="5"/>
      <c r="VN472" s="5"/>
      <c r="VO472" s="5"/>
      <c r="VP472" s="5"/>
      <c r="VQ472" s="5"/>
      <c r="VR472" s="5"/>
      <c r="VS472" s="5"/>
      <c r="VT472" s="5"/>
      <c r="VU472" s="5"/>
      <c r="VV472" s="5"/>
      <c r="VW472" s="5"/>
      <c r="VX472" s="5"/>
      <c r="VY472" s="5"/>
      <c r="VZ472" s="5"/>
      <c r="WA472" s="5"/>
      <c r="WB472" s="5"/>
      <c r="WC472" s="5"/>
      <c r="WD472" s="5"/>
      <c r="WE472" s="5"/>
      <c r="WF472" s="5"/>
      <c r="WG472" s="5"/>
      <c r="WH472" s="5"/>
      <c r="WI472" s="5"/>
      <c r="WJ472" s="5"/>
      <c r="WK472" s="5"/>
      <c r="WL472" s="5"/>
      <c r="WM472" s="5"/>
      <c r="WN472" s="5"/>
      <c r="WO472" s="5"/>
      <c r="WP472" s="5"/>
      <c r="WQ472" s="5"/>
      <c r="WR472" s="5"/>
      <c r="WS472" s="5"/>
      <c r="WT472" s="5"/>
      <c r="WU472" s="5"/>
      <c r="WV472" s="5"/>
      <c r="WW472" s="5"/>
      <c r="WX472" s="5"/>
      <c r="WY472" s="5"/>
      <c r="WZ472" s="5"/>
      <c r="XA472" s="5"/>
      <c r="XB472" s="5"/>
      <c r="XC472" s="5"/>
      <c r="XD472" s="5"/>
      <c r="XE472" s="5"/>
      <c r="XF472" s="5"/>
      <c r="XG472" s="5"/>
      <c r="XH472" s="5"/>
      <c r="XI472" s="5"/>
      <c r="XJ472" s="5"/>
      <c r="XK472" s="5"/>
      <c r="XL472" s="5"/>
      <c r="XM472" s="5"/>
      <c r="XN472" s="5"/>
      <c r="XO472" s="5"/>
      <c r="XP472" s="5"/>
      <c r="XQ472" s="5"/>
      <c r="XR472" s="5"/>
      <c r="XS472" s="5"/>
      <c r="XT472" s="5"/>
      <c r="XU472" s="5"/>
      <c r="XV472" s="5"/>
      <c r="XW472" s="5"/>
    </row>
    <row r="473" spans="39:647" x14ac:dyDescent="0.2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c r="PI473" s="5"/>
      <c r="PJ473" s="5"/>
      <c r="PK473" s="5"/>
      <c r="PL473" s="5"/>
      <c r="PM473" s="5"/>
      <c r="PN473" s="5"/>
      <c r="PO473" s="5"/>
      <c r="PP473" s="5"/>
      <c r="PQ473" s="5"/>
      <c r="PR473" s="5"/>
      <c r="PS473" s="5"/>
      <c r="PT473" s="5"/>
      <c r="PU473" s="5"/>
      <c r="PV473" s="5"/>
      <c r="PW473" s="5"/>
      <c r="PX473" s="5"/>
      <c r="PY473" s="5"/>
      <c r="PZ473" s="5"/>
      <c r="QA473" s="5"/>
      <c r="QB473" s="5"/>
      <c r="QC473" s="5"/>
      <c r="QD473" s="5"/>
      <c r="QE473" s="5"/>
      <c r="QF473" s="5"/>
      <c r="QG473" s="5"/>
      <c r="QH473" s="5"/>
      <c r="QI473" s="5"/>
      <c r="QJ473" s="5"/>
      <c r="QK473" s="5"/>
      <c r="QL473" s="5"/>
      <c r="QM473" s="5"/>
      <c r="QN473" s="5"/>
      <c r="QO473" s="5"/>
      <c r="QP473" s="5"/>
      <c r="QQ473" s="5"/>
      <c r="QR473" s="5"/>
      <c r="QS473" s="5"/>
      <c r="QT473" s="5"/>
      <c r="QU473" s="5"/>
      <c r="QV473" s="5"/>
      <c r="QW473" s="5"/>
      <c r="QX473" s="5"/>
      <c r="QY473" s="5"/>
      <c r="QZ473" s="5"/>
      <c r="RA473" s="5"/>
      <c r="RB473" s="5"/>
      <c r="RC473" s="5"/>
      <c r="RD473" s="5"/>
      <c r="RE473" s="5"/>
      <c r="RF473" s="5"/>
      <c r="RG473" s="5"/>
      <c r="RH473" s="5"/>
      <c r="RI473" s="5"/>
      <c r="RJ473" s="5"/>
      <c r="RK473" s="5"/>
      <c r="RL473" s="5"/>
      <c r="RM473" s="5"/>
      <c r="RN473" s="5"/>
      <c r="RO473" s="5"/>
      <c r="RP473" s="5"/>
      <c r="RQ473" s="5"/>
      <c r="RR473" s="5"/>
      <c r="RS473" s="5"/>
      <c r="RT473" s="5"/>
      <c r="RU473" s="5"/>
      <c r="RV473" s="5"/>
      <c r="RW473" s="5"/>
      <c r="RX473" s="5"/>
      <c r="RY473" s="5"/>
      <c r="RZ473" s="5"/>
      <c r="SA473" s="5"/>
      <c r="SB473" s="5"/>
      <c r="SC473" s="5"/>
      <c r="SD473" s="5"/>
      <c r="SE473" s="5"/>
      <c r="SF473" s="5"/>
      <c r="SG473" s="5"/>
      <c r="SH473" s="5"/>
      <c r="SI473" s="5"/>
      <c r="SJ473" s="5"/>
      <c r="SK473" s="5"/>
      <c r="SL473" s="5"/>
      <c r="SM473" s="5"/>
      <c r="SN473" s="5"/>
      <c r="SO473" s="5"/>
      <c r="SP473" s="5"/>
      <c r="SQ473" s="5"/>
      <c r="SR473" s="5"/>
      <c r="SS473" s="5"/>
      <c r="ST473" s="5"/>
      <c r="SU473" s="5"/>
      <c r="SV473" s="5"/>
      <c r="SW473" s="5"/>
      <c r="SX473" s="5"/>
      <c r="SY473" s="5"/>
      <c r="SZ473" s="5"/>
      <c r="TA473" s="5"/>
      <c r="TB473" s="5"/>
      <c r="TC473" s="5"/>
      <c r="TD473" s="5"/>
      <c r="TE473" s="5"/>
      <c r="TF473" s="5"/>
      <c r="TG473" s="5"/>
      <c r="TH473" s="5"/>
      <c r="TI473" s="5"/>
      <c r="TJ473" s="5"/>
      <c r="TK473" s="5"/>
      <c r="TL473" s="5"/>
      <c r="TM473" s="5"/>
      <c r="TN473" s="5"/>
      <c r="TO473" s="5"/>
      <c r="TP473" s="5"/>
      <c r="TQ473" s="5"/>
      <c r="TR473" s="5"/>
      <c r="TS473" s="5"/>
      <c r="TT473" s="5"/>
      <c r="TU473" s="5"/>
      <c r="TV473" s="5"/>
      <c r="TW473" s="5"/>
      <c r="TX473" s="5"/>
      <c r="TY473" s="5"/>
      <c r="TZ473" s="5"/>
      <c r="UA473" s="5"/>
      <c r="UB473" s="5"/>
      <c r="UC473" s="5"/>
      <c r="UD473" s="5"/>
      <c r="UE473" s="5"/>
      <c r="UF473" s="5"/>
      <c r="UG473" s="5"/>
      <c r="UH473" s="5"/>
      <c r="UI473" s="5"/>
      <c r="UJ473" s="5"/>
      <c r="UK473" s="5"/>
      <c r="UL473" s="5"/>
      <c r="UM473" s="5"/>
      <c r="UN473" s="5"/>
      <c r="UO473" s="5"/>
      <c r="UP473" s="5"/>
      <c r="UQ473" s="5"/>
      <c r="UR473" s="5"/>
      <c r="US473" s="5"/>
      <c r="UT473" s="5"/>
      <c r="UU473" s="5"/>
      <c r="UV473" s="5"/>
      <c r="UW473" s="5"/>
      <c r="UX473" s="5"/>
      <c r="UY473" s="5"/>
      <c r="UZ473" s="5"/>
      <c r="VA473" s="5"/>
      <c r="VB473" s="5"/>
      <c r="VC473" s="5"/>
      <c r="VD473" s="5"/>
      <c r="VE473" s="5"/>
      <c r="VF473" s="5"/>
      <c r="VG473" s="5"/>
      <c r="VH473" s="5"/>
      <c r="VI473" s="5"/>
      <c r="VJ473" s="5"/>
      <c r="VK473" s="5"/>
      <c r="VL473" s="5"/>
      <c r="VM473" s="5"/>
      <c r="VN473" s="5"/>
      <c r="VO473" s="5"/>
      <c r="VP473" s="5"/>
      <c r="VQ473" s="5"/>
      <c r="VR473" s="5"/>
      <c r="VS473" s="5"/>
      <c r="VT473" s="5"/>
      <c r="VU473" s="5"/>
      <c r="VV473" s="5"/>
      <c r="VW473" s="5"/>
      <c r="VX473" s="5"/>
      <c r="VY473" s="5"/>
      <c r="VZ473" s="5"/>
      <c r="WA473" s="5"/>
      <c r="WB473" s="5"/>
      <c r="WC473" s="5"/>
      <c r="WD473" s="5"/>
      <c r="WE473" s="5"/>
      <c r="WF473" s="5"/>
      <c r="WG473" s="5"/>
      <c r="WH473" s="5"/>
      <c r="WI473" s="5"/>
      <c r="WJ473" s="5"/>
      <c r="WK473" s="5"/>
      <c r="WL473" s="5"/>
      <c r="WM473" s="5"/>
      <c r="WN473" s="5"/>
      <c r="WO473" s="5"/>
      <c r="WP473" s="5"/>
      <c r="WQ473" s="5"/>
      <c r="WR473" s="5"/>
      <c r="WS473" s="5"/>
      <c r="WT473" s="5"/>
      <c r="WU473" s="5"/>
      <c r="WV473" s="5"/>
      <c r="WW473" s="5"/>
      <c r="WX473" s="5"/>
      <c r="WY473" s="5"/>
      <c r="WZ473" s="5"/>
      <c r="XA473" s="5"/>
      <c r="XB473" s="5"/>
      <c r="XC473" s="5"/>
      <c r="XD473" s="5"/>
      <c r="XE473" s="5"/>
      <c r="XF473" s="5"/>
      <c r="XG473" s="5"/>
      <c r="XH473" s="5"/>
      <c r="XI473" s="5"/>
      <c r="XJ473" s="5"/>
      <c r="XK473" s="5"/>
      <c r="XL473" s="5"/>
      <c r="XM473" s="5"/>
      <c r="XN473" s="5"/>
      <c r="XO473" s="5"/>
      <c r="XP473" s="5"/>
      <c r="XQ473" s="5"/>
      <c r="XR473" s="5"/>
      <c r="XS473" s="5"/>
      <c r="XT473" s="5"/>
      <c r="XU473" s="5"/>
      <c r="XV473" s="5"/>
      <c r="XW473" s="5"/>
    </row>
    <row r="474" spans="39:647" x14ac:dyDescent="0.2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c r="PI474" s="5"/>
      <c r="PJ474" s="5"/>
      <c r="PK474" s="5"/>
      <c r="PL474" s="5"/>
      <c r="PM474" s="5"/>
      <c r="PN474" s="5"/>
      <c r="PO474" s="5"/>
      <c r="PP474" s="5"/>
      <c r="PQ474" s="5"/>
      <c r="PR474" s="5"/>
      <c r="PS474" s="5"/>
      <c r="PT474" s="5"/>
      <c r="PU474" s="5"/>
      <c r="PV474" s="5"/>
      <c r="PW474" s="5"/>
      <c r="PX474" s="5"/>
      <c r="PY474" s="5"/>
      <c r="PZ474" s="5"/>
      <c r="QA474" s="5"/>
      <c r="QB474" s="5"/>
      <c r="QC474" s="5"/>
      <c r="QD474" s="5"/>
      <c r="QE474" s="5"/>
      <c r="QF474" s="5"/>
      <c r="QG474" s="5"/>
      <c r="QH474" s="5"/>
      <c r="QI474" s="5"/>
      <c r="QJ474" s="5"/>
      <c r="QK474" s="5"/>
      <c r="QL474" s="5"/>
      <c r="QM474" s="5"/>
      <c r="QN474" s="5"/>
      <c r="QO474" s="5"/>
      <c r="QP474" s="5"/>
      <c r="QQ474" s="5"/>
      <c r="QR474" s="5"/>
      <c r="QS474" s="5"/>
      <c r="QT474" s="5"/>
      <c r="QU474" s="5"/>
      <c r="QV474" s="5"/>
      <c r="QW474" s="5"/>
      <c r="QX474" s="5"/>
      <c r="QY474" s="5"/>
      <c r="QZ474" s="5"/>
      <c r="RA474" s="5"/>
      <c r="RB474" s="5"/>
      <c r="RC474" s="5"/>
      <c r="RD474" s="5"/>
      <c r="RE474" s="5"/>
      <c r="RF474" s="5"/>
      <c r="RG474" s="5"/>
      <c r="RH474" s="5"/>
      <c r="RI474" s="5"/>
      <c r="RJ474" s="5"/>
      <c r="RK474" s="5"/>
      <c r="RL474" s="5"/>
      <c r="RM474" s="5"/>
      <c r="RN474" s="5"/>
      <c r="RO474" s="5"/>
      <c r="RP474" s="5"/>
      <c r="RQ474" s="5"/>
      <c r="RR474" s="5"/>
      <c r="RS474" s="5"/>
      <c r="RT474" s="5"/>
      <c r="RU474" s="5"/>
      <c r="RV474" s="5"/>
      <c r="RW474" s="5"/>
      <c r="RX474" s="5"/>
      <c r="RY474" s="5"/>
      <c r="RZ474" s="5"/>
      <c r="SA474" s="5"/>
      <c r="SB474" s="5"/>
      <c r="SC474" s="5"/>
      <c r="SD474" s="5"/>
      <c r="SE474" s="5"/>
      <c r="SF474" s="5"/>
      <c r="SG474" s="5"/>
      <c r="SH474" s="5"/>
      <c r="SI474" s="5"/>
      <c r="SJ474" s="5"/>
      <c r="SK474" s="5"/>
      <c r="SL474" s="5"/>
      <c r="SM474" s="5"/>
      <c r="SN474" s="5"/>
      <c r="SO474" s="5"/>
      <c r="SP474" s="5"/>
      <c r="SQ474" s="5"/>
      <c r="SR474" s="5"/>
      <c r="SS474" s="5"/>
      <c r="ST474" s="5"/>
      <c r="SU474" s="5"/>
      <c r="SV474" s="5"/>
      <c r="SW474" s="5"/>
      <c r="SX474" s="5"/>
      <c r="SY474" s="5"/>
      <c r="SZ474" s="5"/>
      <c r="TA474" s="5"/>
      <c r="TB474" s="5"/>
      <c r="TC474" s="5"/>
      <c r="TD474" s="5"/>
      <c r="TE474" s="5"/>
      <c r="TF474" s="5"/>
      <c r="TG474" s="5"/>
      <c r="TH474" s="5"/>
      <c r="TI474" s="5"/>
      <c r="TJ474" s="5"/>
      <c r="TK474" s="5"/>
      <c r="TL474" s="5"/>
      <c r="TM474" s="5"/>
      <c r="TN474" s="5"/>
      <c r="TO474" s="5"/>
      <c r="TP474" s="5"/>
      <c r="TQ474" s="5"/>
      <c r="TR474" s="5"/>
      <c r="TS474" s="5"/>
      <c r="TT474" s="5"/>
      <c r="TU474" s="5"/>
      <c r="TV474" s="5"/>
      <c r="TW474" s="5"/>
      <c r="TX474" s="5"/>
      <c r="TY474" s="5"/>
      <c r="TZ474" s="5"/>
      <c r="UA474" s="5"/>
      <c r="UB474" s="5"/>
      <c r="UC474" s="5"/>
      <c r="UD474" s="5"/>
      <c r="UE474" s="5"/>
      <c r="UF474" s="5"/>
      <c r="UG474" s="5"/>
      <c r="UH474" s="5"/>
      <c r="UI474" s="5"/>
      <c r="UJ474" s="5"/>
      <c r="UK474" s="5"/>
      <c r="UL474" s="5"/>
      <c r="UM474" s="5"/>
      <c r="UN474" s="5"/>
      <c r="UO474" s="5"/>
      <c r="UP474" s="5"/>
      <c r="UQ474" s="5"/>
      <c r="UR474" s="5"/>
      <c r="US474" s="5"/>
      <c r="UT474" s="5"/>
      <c r="UU474" s="5"/>
      <c r="UV474" s="5"/>
      <c r="UW474" s="5"/>
      <c r="UX474" s="5"/>
      <c r="UY474" s="5"/>
      <c r="UZ474" s="5"/>
      <c r="VA474" s="5"/>
      <c r="VB474" s="5"/>
      <c r="VC474" s="5"/>
      <c r="VD474" s="5"/>
      <c r="VE474" s="5"/>
      <c r="VF474" s="5"/>
      <c r="VG474" s="5"/>
      <c r="VH474" s="5"/>
      <c r="VI474" s="5"/>
      <c r="VJ474" s="5"/>
      <c r="VK474" s="5"/>
      <c r="VL474" s="5"/>
      <c r="VM474" s="5"/>
      <c r="VN474" s="5"/>
      <c r="VO474" s="5"/>
      <c r="VP474" s="5"/>
      <c r="VQ474" s="5"/>
      <c r="VR474" s="5"/>
      <c r="VS474" s="5"/>
      <c r="VT474" s="5"/>
      <c r="VU474" s="5"/>
      <c r="VV474" s="5"/>
      <c r="VW474" s="5"/>
      <c r="VX474" s="5"/>
      <c r="VY474" s="5"/>
      <c r="VZ474" s="5"/>
      <c r="WA474" s="5"/>
      <c r="WB474" s="5"/>
      <c r="WC474" s="5"/>
      <c r="WD474" s="5"/>
      <c r="WE474" s="5"/>
      <c r="WF474" s="5"/>
      <c r="WG474" s="5"/>
      <c r="WH474" s="5"/>
      <c r="WI474" s="5"/>
      <c r="WJ474" s="5"/>
      <c r="WK474" s="5"/>
      <c r="WL474" s="5"/>
      <c r="WM474" s="5"/>
      <c r="WN474" s="5"/>
      <c r="WO474" s="5"/>
      <c r="WP474" s="5"/>
      <c r="WQ474" s="5"/>
      <c r="WR474" s="5"/>
      <c r="WS474" s="5"/>
      <c r="WT474" s="5"/>
      <c r="WU474" s="5"/>
      <c r="WV474" s="5"/>
      <c r="WW474" s="5"/>
      <c r="WX474" s="5"/>
      <c r="WY474" s="5"/>
      <c r="WZ474" s="5"/>
      <c r="XA474" s="5"/>
      <c r="XB474" s="5"/>
      <c r="XC474" s="5"/>
      <c r="XD474" s="5"/>
      <c r="XE474" s="5"/>
      <c r="XF474" s="5"/>
      <c r="XG474" s="5"/>
      <c r="XH474" s="5"/>
      <c r="XI474" s="5"/>
      <c r="XJ474" s="5"/>
      <c r="XK474" s="5"/>
      <c r="XL474" s="5"/>
      <c r="XM474" s="5"/>
      <c r="XN474" s="5"/>
      <c r="XO474" s="5"/>
      <c r="XP474" s="5"/>
      <c r="XQ474" s="5"/>
      <c r="XR474" s="5"/>
      <c r="XS474" s="5"/>
      <c r="XT474" s="5"/>
      <c r="XU474" s="5"/>
      <c r="XV474" s="5"/>
      <c r="XW474" s="5"/>
    </row>
    <row r="475" spans="39:647" x14ac:dyDescent="0.2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c r="PI475" s="5"/>
      <c r="PJ475" s="5"/>
      <c r="PK475" s="5"/>
      <c r="PL475" s="5"/>
      <c r="PM475" s="5"/>
      <c r="PN475" s="5"/>
      <c r="PO475" s="5"/>
      <c r="PP475" s="5"/>
      <c r="PQ475" s="5"/>
      <c r="PR475" s="5"/>
      <c r="PS475" s="5"/>
      <c r="PT475" s="5"/>
      <c r="PU475" s="5"/>
      <c r="PV475" s="5"/>
      <c r="PW475" s="5"/>
      <c r="PX475" s="5"/>
      <c r="PY475" s="5"/>
      <c r="PZ475" s="5"/>
      <c r="QA475" s="5"/>
      <c r="QB475" s="5"/>
      <c r="QC475" s="5"/>
      <c r="QD475" s="5"/>
      <c r="QE475" s="5"/>
      <c r="QF475" s="5"/>
      <c r="QG475" s="5"/>
      <c r="QH475" s="5"/>
      <c r="QI475" s="5"/>
      <c r="QJ475" s="5"/>
      <c r="QK475" s="5"/>
      <c r="QL475" s="5"/>
      <c r="QM475" s="5"/>
      <c r="QN475" s="5"/>
      <c r="QO475" s="5"/>
      <c r="QP475" s="5"/>
      <c r="QQ475" s="5"/>
      <c r="QR475" s="5"/>
      <c r="QS475" s="5"/>
      <c r="QT475" s="5"/>
      <c r="QU475" s="5"/>
      <c r="QV475" s="5"/>
      <c r="QW475" s="5"/>
      <c r="QX475" s="5"/>
      <c r="QY475" s="5"/>
      <c r="QZ475" s="5"/>
      <c r="RA475" s="5"/>
      <c r="RB475" s="5"/>
      <c r="RC475" s="5"/>
      <c r="RD475" s="5"/>
      <c r="RE475" s="5"/>
      <c r="RF475" s="5"/>
      <c r="RG475" s="5"/>
      <c r="RH475" s="5"/>
      <c r="RI475" s="5"/>
      <c r="RJ475" s="5"/>
      <c r="RK475" s="5"/>
      <c r="RL475" s="5"/>
      <c r="RM475" s="5"/>
      <c r="RN475" s="5"/>
      <c r="RO475" s="5"/>
      <c r="RP475" s="5"/>
      <c r="RQ475" s="5"/>
      <c r="RR475" s="5"/>
      <c r="RS475" s="5"/>
      <c r="RT475" s="5"/>
      <c r="RU475" s="5"/>
      <c r="RV475" s="5"/>
      <c r="RW475" s="5"/>
      <c r="RX475" s="5"/>
      <c r="RY475" s="5"/>
      <c r="RZ475" s="5"/>
      <c r="SA475" s="5"/>
      <c r="SB475" s="5"/>
      <c r="SC475" s="5"/>
      <c r="SD475" s="5"/>
      <c r="SE475" s="5"/>
      <c r="SF475" s="5"/>
      <c r="SG475" s="5"/>
      <c r="SH475" s="5"/>
      <c r="SI475" s="5"/>
      <c r="SJ475" s="5"/>
      <c r="SK475" s="5"/>
      <c r="SL475" s="5"/>
      <c r="SM475" s="5"/>
      <c r="SN475" s="5"/>
      <c r="SO475" s="5"/>
      <c r="SP475" s="5"/>
      <c r="SQ475" s="5"/>
      <c r="SR475" s="5"/>
      <c r="SS475" s="5"/>
      <c r="ST475" s="5"/>
      <c r="SU475" s="5"/>
      <c r="SV475" s="5"/>
      <c r="SW475" s="5"/>
      <c r="SX475" s="5"/>
      <c r="SY475" s="5"/>
      <c r="SZ475" s="5"/>
      <c r="TA475" s="5"/>
      <c r="TB475" s="5"/>
      <c r="TC475" s="5"/>
      <c r="TD475" s="5"/>
      <c r="TE475" s="5"/>
      <c r="TF475" s="5"/>
      <c r="TG475" s="5"/>
      <c r="TH475" s="5"/>
      <c r="TI475" s="5"/>
      <c r="TJ475" s="5"/>
      <c r="TK475" s="5"/>
      <c r="TL475" s="5"/>
      <c r="TM475" s="5"/>
      <c r="TN475" s="5"/>
      <c r="TO475" s="5"/>
      <c r="TP475" s="5"/>
      <c r="TQ475" s="5"/>
      <c r="TR475" s="5"/>
      <c r="TS475" s="5"/>
      <c r="TT475" s="5"/>
      <c r="TU475" s="5"/>
      <c r="TV475" s="5"/>
      <c r="TW475" s="5"/>
      <c r="TX475" s="5"/>
      <c r="TY475" s="5"/>
      <c r="TZ475" s="5"/>
      <c r="UA475" s="5"/>
      <c r="UB475" s="5"/>
      <c r="UC475" s="5"/>
      <c r="UD475" s="5"/>
      <c r="UE475" s="5"/>
      <c r="UF475" s="5"/>
      <c r="UG475" s="5"/>
      <c r="UH475" s="5"/>
      <c r="UI475" s="5"/>
      <c r="UJ475" s="5"/>
      <c r="UK475" s="5"/>
      <c r="UL475" s="5"/>
      <c r="UM475" s="5"/>
      <c r="UN475" s="5"/>
      <c r="UO475" s="5"/>
      <c r="UP475" s="5"/>
      <c r="UQ475" s="5"/>
      <c r="UR475" s="5"/>
      <c r="US475" s="5"/>
      <c r="UT475" s="5"/>
      <c r="UU475" s="5"/>
      <c r="UV475" s="5"/>
      <c r="UW475" s="5"/>
      <c r="UX475" s="5"/>
      <c r="UY475" s="5"/>
      <c r="UZ475" s="5"/>
      <c r="VA475" s="5"/>
      <c r="VB475" s="5"/>
      <c r="VC475" s="5"/>
      <c r="VD475" s="5"/>
      <c r="VE475" s="5"/>
      <c r="VF475" s="5"/>
      <c r="VG475" s="5"/>
      <c r="VH475" s="5"/>
      <c r="VI475" s="5"/>
      <c r="VJ475" s="5"/>
      <c r="VK475" s="5"/>
      <c r="VL475" s="5"/>
      <c r="VM475" s="5"/>
      <c r="VN475" s="5"/>
      <c r="VO475" s="5"/>
      <c r="VP475" s="5"/>
      <c r="VQ475" s="5"/>
      <c r="VR475" s="5"/>
      <c r="VS475" s="5"/>
      <c r="VT475" s="5"/>
      <c r="VU475" s="5"/>
      <c r="VV475" s="5"/>
      <c r="VW475" s="5"/>
      <c r="VX475" s="5"/>
      <c r="VY475" s="5"/>
      <c r="VZ475" s="5"/>
      <c r="WA475" s="5"/>
      <c r="WB475" s="5"/>
      <c r="WC475" s="5"/>
      <c r="WD475" s="5"/>
      <c r="WE475" s="5"/>
      <c r="WF475" s="5"/>
      <c r="WG475" s="5"/>
      <c r="WH475" s="5"/>
      <c r="WI475" s="5"/>
      <c r="WJ475" s="5"/>
      <c r="WK475" s="5"/>
      <c r="WL475" s="5"/>
      <c r="WM475" s="5"/>
      <c r="WN475" s="5"/>
      <c r="WO475" s="5"/>
      <c r="WP475" s="5"/>
      <c r="WQ475" s="5"/>
      <c r="WR475" s="5"/>
      <c r="WS475" s="5"/>
      <c r="WT475" s="5"/>
      <c r="WU475" s="5"/>
      <c r="WV475" s="5"/>
      <c r="WW475" s="5"/>
      <c r="WX475" s="5"/>
      <c r="WY475" s="5"/>
      <c r="WZ475" s="5"/>
      <c r="XA475" s="5"/>
      <c r="XB475" s="5"/>
      <c r="XC475" s="5"/>
      <c r="XD475" s="5"/>
      <c r="XE475" s="5"/>
      <c r="XF475" s="5"/>
      <c r="XG475" s="5"/>
      <c r="XH475" s="5"/>
      <c r="XI475" s="5"/>
      <c r="XJ475" s="5"/>
      <c r="XK475" s="5"/>
      <c r="XL475" s="5"/>
      <c r="XM475" s="5"/>
      <c r="XN475" s="5"/>
      <c r="XO475" s="5"/>
      <c r="XP475" s="5"/>
      <c r="XQ475" s="5"/>
      <c r="XR475" s="5"/>
      <c r="XS475" s="5"/>
      <c r="XT475" s="5"/>
      <c r="XU475" s="5"/>
      <c r="XV475" s="5"/>
      <c r="XW475" s="5"/>
    </row>
    <row r="476" spans="39:647" x14ac:dyDescent="0.2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c r="PI476" s="5"/>
      <c r="PJ476" s="5"/>
      <c r="PK476" s="5"/>
      <c r="PL476" s="5"/>
      <c r="PM476" s="5"/>
      <c r="PN476" s="5"/>
      <c r="PO476" s="5"/>
      <c r="PP476" s="5"/>
      <c r="PQ476" s="5"/>
      <c r="PR476" s="5"/>
      <c r="PS476" s="5"/>
      <c r="PT476" s="5"/>
      <c r="PU476" s="5"/>
      <c r="PV476" s="5"/>
      <c r="PW476" s="5"/>
      <c r="PX476" s="5"/>
      <c r="PY476" s="5"/>
      <c r="PZ476" s="5"/>
      <c r="QA476" s="5"/>
      <c r="QB476" s="5"/>
      <c r="QC476" s="5"/>
      <c r="QD476" s="5"/>
      <c r="QE476" s="5"/>
      <c r="QF476" s="5"/>
      <c r="QG476" s="5"/>
      <c r="QH476" s="5"/>
      <c r="QI476" s="5"/>
      <c r="QJ476" s="5"/>
      <c r="QK476" s="5"/>
      <c r="QL476" s="5"/>
      <c r="QM476" s="5"/>
      <c r="QN476" s="5"/>
      <c r="QO476" s="5"/>
      <c r="QP476" s="5"/>
      <c r="QQ476" s="5"/>
      <c r="QR476" s="5"/>
      <c r="QS476" s="5"/>
      <c r="QT476" s="5"/>
      <c r="QU476" s="5"/>
      <c r="QV476" s="5"/>
      <c r="QW476" s="5"/>
      <c r="QX476" s="5"/>
      <c r="QY476" s="5"/>
      <c r="QZ476" s="5"/>
      <c r="RA476" s="5"/>
      <c r="RB476" s="5"/>
      <c r="RC476" s="5"/>
      <c r="RD476" s="5"/>
      <c r="RE476" s="5"/>
      <c r="RF476" s="5"/>
      <c r="RG476" s="5"/>
      <c r="RH476" s="5"/>
      <c r="RI476" s="5"/>
      <c r="RJ476" s="5"/>
      <c r="RK476" s="5"/>
      <c r="RL476" s="5"/>
      <c r="RM476" s="5"/>
      <c r="RN476" s="5"/>
      <c r="RO476" s="5"/>
      <c r="RP476" s="5"/>
      <c r="RQ476" s="5"/>
      <c r="RR476" s="5"/>
      <c r="RS476" s="5"/>
      <c r="RT476" s="5"/>
      <c r="RU476" s="5"/>
      <c r="RV476" s="5"/>
      <c r="RW476" s="5"/>
      <c r="RX476" s="5"/>
      <c r="RY476" s="5"/>
      <c r="RZ476" s="5"/>
      <c r="SA476" s="5"/>
      <c r="SB476" s="5"/>
      <c r="SC476" s="5"/>
      <c r="SD476" s="5"/>
      <c r="SE476" s="5"/>
      <c r="SF476" s="5"/>
      <c r="SG476" s="5"/>
      <c r="SH476" s="5"/>
      <c r="SI476" s="5"/>
      <c r="SJ476" s="5"/>
      <c r="SK476" s="5"/>
      <c r="SL476" s="5"/>
      <c r="SM476" s="5"/>
      <c r="SN476" s="5"/>
      <c r="SO476" s="5"/>
      <c r="SP476" s="5"/>
      <c r="SQ476" s="5"/>
      <c r="SR476" s="5"/>
      <c r="SS476" s="5"/>
      <c r="ST476" s="5"/>
      <c r="SU476" s="5"/>
      <c r="SV476" s="5"/>
      <c r="SW476" s="5"/>
      <c r="SX476" s="5"/>
      <c r="SY476" s="5"/>
      <c r="SZ476" s="5"/>
      <c r="TA476" s="5"/>
      <c r="TB476" s="5"/>
      <c r="TC476" s="5"/>
      <c r="TD476" s="5"/>
      <c r="TE476" s="5"/>
      <c r="TF476" s="5"/>
      <c r="TG476" s="5"/>
      <c r="TH476" s="5"/>
      <c r="TI476" s="5"/>
      <c r="TJ476" s="5"/>
      <c r="TK476" s="5"/>
      <c r="TL476" s="5"/>
      <c r="TM476" s="5"/>
      <c r="TN476" s="5"/>
      <c r="TO476" s="5"/>
      <c r="TP476" s="5"/>
      <c r="TQ476" s="5"/>
      <c r="TR476" s="5"/>
      <c r="TS476" s="5"/>
      <c r="TT476" s="5"/>
      <c r="TU476" s="5"/>
      <c r="TV476" s="5"/>
      <c r="TW476" s="5"/>
      <c r="TX476" s="5"/>
      <c r="TY476" s="5"/>
      <c r="TZ476" s="5"/>
      <c r="UA476" s="5"/>
      <c r="UB476" s="5"/>
      <c r="UC476" s="5"/>
      <c r="UD476" s="5"/>
      <c r="UE476" s="5"/>
      <c r="UF476" s="5"/>
      <c r="UG476" s="5"/>
      <c r="UH476" s="5"/>
      <c r="UI476" s="5"/>
      <c r="UJ476" s="5"/>
      <c r="UK476" s="5"/>
      <c r="UL476" s="5"/>
      <c r="UM476" s="5"/>
      <c r="UN476" s="5"/>
      <c r="UO476" s="5"/>
      <c r="UP476" s="5"/>
      <c r="UQ476" s="5"/>
      <c r="UR476" s="5"/>
      <c r="US476" s="5"/>
      <c r="UT476" s="5"/>
      <c r="UU476" s="5"/>
      <c r="UV476" s="5"/>
      <c r="UW476" s="5"/>
      <c r="UX476" s="5"/>
      <c r="UY476" s="5"/>
      <c r="UZ476" s="5"/>
      <c r="VA476" s="5"/>
      <c r="VB476" s="5"/>
      <c r="VC476" s="5"/>
      <c r="VD476" s="5"/>
      <c r="VE476" s="5"/>
      <c r="VF476" s="5"/>
      <c r="VG476" s="5"/>
      <c r="VH476" s="5"/>
      <c r="VI476" s="5"/>
      <c r="VJ476" s="5"/>
      <c r="VK476" s="5"/>
      <c r="VL476" s="5"/>
      <c r="VM476" s="5"/>
      <c r="VN476" s="5"/>
      <c r="VO476" s="5"/>
      <c r="VP476" s="5"/>
      <c r="VQ476" s="5"/>
      <c r="VR476" s="5"/>
      <c r="VS476" s="5"/>
      <c r="VT476" s="5"/>
      <c r="VU476" s="5"/>
      <c r="VV476" s="5"/>
      <c r="VW476" s="5"/>
      <c r="VX476" s="5"/>
      <c r="VY476" s="5"/>
      <c r="VZ476" s="5"/>
      <c r="WA476" s="5"/>
      <c r="WB476" s="5"/>
      <c r="WC476" s="5"/>
      <c r="WD476" s="5"/>
      <c r="WE476" s="5"/>
      <c r="WF476" s="5"/>
      <c r="WG476" s="5"/>
      <c r="WH476" s="5"/>
      <c r="WI476" s="5"/>
      <c r="WJ476" s="5"/>
      <c r="WK476" s="5"/>
      <c r="WL476" s="5"/>
      <c r="WM476" s="5"/>
      <c r="WN476" s="5"/>
      <c r="WO476" s="5"/>
      <c r="WP476" s="5"/>
      <c r="WQ476" s="5"/>
      <c r="WR476" s="5"/>
      <c r="WS476" s="5"/>
      <c r="WT476" s="5"/>
      <c r="WU476" s="5"/>
      <c r="WV476" s="5"/>
      <c r="WW476" s="5"/>
      <c r="WX476" s="5"/>
      <c r="WY476" s="5"/>
      <c r="WZ476" s="5"/>
      <c r="XA476" s="5"/>
      <c r="XB476" s="5"/>
      <c r="XC476" s="5"/>
      <c r="XD476" s="5"/>
      <c r="XE476" s="5"/>
      <c r="XF476" s="5"/>
      <c r="XG476" s="5"/>
      <c r="XH476" s="5"/>
      <c r="XI476" s="5"/>
      <c r="XJ476" s="5"/>
      <c r="XK476" s="5"/>
      <c r="XL476" s="5"/>
      <c r="XM476" s="5"/>
      <c r="XN476" s="5"/>
      <c r="XO476" s="5"/>
      <c r="XP476" s="5"/>
      <c r="XQ476" s="5"/>
      <c r="XR476" s="5"/>
      <c r="XS476" s="5"/>
      <c r="XT476" s="5"/>
      <c r="XU476" s="5"/>
      <c r="XV476" s="5"/>
      <c r="XW476" s="5"/>
    </row>
    <row r="477" spans="39:647" x14ac:dyDescent="0.2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c r="PI477" s="5"/>
      <c r="PJ477" s="5"/>
      <c r="PK477" s="5"/>
      <c r="PL477" s="5"/>
      <c r="PM477" s="5"/>
      <c r="PN477" s="5"/>
      <c r="PO477" s="5"/>
      <c r="PP477" s="5"/>
      <c r="PQ477" s="5"/>
      <c r="PR477" s="5"/>
      <c r="PS477" s="5"/>
      <c r="PT477" s="5"/>
      <c r="PU477" s="5"/>
      <c r="PV477" s="5"/>
      <c r="PW477" s="5"/>
      <c r="PX477" s="5"/>
      <c r="PY477" s="5"/>
      <c r="PZ477" s="5"/>
      <c r="QA477" s="5"/>
      <c r="QB477" s="5"/>
      <c r="QC477" s="5"/>
      <c r="QD477" s="5"/>
      <c r="QE477" s="5"/>
      <c r="QF477" s="5"/>
      <c r="QG477" s="5"/>
      <c r="QH477" s="5"/>
      <c r="QI477" s="5"/>
      <c r="QJ477" s="5"/>
      <c r="QK477" s="5"/>
      <c r="QL477" s="5"/>
      <c r="QM477" s="5"/>
      <c r="QN477" s="5"/>
      <c r="QO477" s="5"/>
      <c r="QP477" s="5"/>
      <c r="QQ477" s="5"/>
      <c r="QR477" s="5"/>
      <c r="QS477" s="5"/>
      <c r="QT477" s="5"/>
      <c r="QU477" s="5"/>
      <c r="QV477" s="5"/>
      <c r="QW477" s="5"/>
      <c r="QX477" s="5"/>
      <c r="QY477" s="5"/>
      <c r="QZ477" s="5"/>
      <c r="RA477" s="5"/>
      <c r="RB477" s="5"/>
      <c r="RC477" s="5"/>
      <c r="RD477" s="5"/>
      <c r="RE477" s="5"/>
      <c r="RF477" s="5"/>
      <c r="RG477" s="5"/>
      <c r="RH477" s="5"/>
      <c r="RI477" s="5"/>
      <c r="RJ477" s="5"/>
      <c r="RK477" s="5"/>
      <c r="RL477" s="5"/>
      <c r="RM477" s="5"/>
      <c r="RN477" s="5"/>
      <c r="RO477" s="5"/>
      <c r="RP477" s="5"/>
      <c r="RQ477" s="5"/>
      <c r="RR477" s="5"/>
      <c r="RS477" s="5"/>
      <c r="RT477" s="5"/>
      <c r="RU477" s="5"/>
      <c r="RV477" s="5"/>
      <c r="RW477" s="5"/>
      <c r="RX477" s="5"/>
      <c r="RY477" s="5"/>
      <c r="RZ477" s="5"/>
      <c r="SA477" s="5"/>
      <c r="SB477" s="5"/>
      <c r="SC477" s="5"/>
      <c r="SD477" s="5"/>
      <c r="SE477" s="5"/>
      <c r="SF477" s="5"/>
      <c r="SG477" s="5"/>
      <c r="SH477" s="5"/>
      <c r="SI477" s="5"/>
      <c r="SJ477" s="5"/>
      <c r="SK477" s="5"/>
      <c r="SL477" s="5"/>
      <c r="SM477" s="5"/>
      <c r="SN477" s="5"/>
      <c r="SO477" s="5"/>
      <c r="SP477" s="5"/>
      <c r="SQ477" s="5"/>
      <c r="SR477" s="5"/>
      <c r="SS477" s="5"/>
      <c r="ST477" s="5"/>
      <c r="SU477" s="5"/>
      <c r="SV477" s="5"/>
      <c r="SW477" s="5"/>
      <c r="SX477" s="5"/>
      <c r="SY477" s="5"/>
      <c r="SZ477" s="5"/>
      <c r="TA477" s="5"/>
      <c r="TB477" s="5"/>
      <c r="TC477" s="5"/>
      <c r="TD477" s="5"/>
      <c r="TE477" s="5"/>
      <c r="TF477" s="5"/>
      <c r="TG477" s="5"/>
      <c r="TH477" s="5"/>
      <c r="TI477" s="5"/>
      <c r="TJ477" s="5"/>
      <c r="TK477" s="5"/>
      <c r="TL477" s="5"/>
      <c r="TM477" s="5"/>
      <c r="TN477" s="5"/>
      <c r="TO477" s="5"/>
      <c r="TP477" s="5"/>
      <c r="TQ477" s="5"/>
      <c r="TR477" s="5"/>
      <c r="TS477" s="5"/>
      <c r="TT477" s="5"/>
      <c r="TU477" s="5"/>
      <c r="TV477" s="5"/>
      <c r="TW477" s="5"/>
      <c r="TX477" s="5"/>
      <c r="TY477" s="5"/>
      <c r="TZ477" s="5"/>
      <c r="UA477" s="5"/>
      <c r="UB477" s="5"/>
      <c r="UC477" s="5"/>
      <c r="UD477" s="5"/>
      <c r="UE477" s="5"/>
      <c r="UF477" s="5"/>
      <c r="UG477" s="5"/>
      <c r="UH477" s="5"/>
      <c r="UI477" s="5"/>
      <c r="UJ477" s="5"/>
      <c r="UK477" s="5"/>
      <c r="UL477" s="5"/>
      <c r="UM477" s="5"/>
      <c r="UN477" s="5"/>
      <c r="UO477" s="5"/>
      <c r="UP477" s="5"/>
      <c r="UQ477" s="5"/>
      <c r="UR477" s="5"/>
      <c r="US477" s="5"/>
      <c r="UT477" s="5"/>
      <c r="UU477" s="5"/>
      <c r="UV477" s="5"/>
      <c r="UW477" s="5"/>
      <c r="UX477" s="5"/>
      <c r="UY477" s="5"/>
      <c r="UZ477" s="5"/>
      <c r="VA477" s="5"/>
      <c r="VB477" s="5"/>
      <c r="VC477" s="5"/>
      <c r="VD477" s="5"/>
      <c r="VE477" s="5"/>
      <c r="VF477" s="5"/>
      <c r="VG477" s="5"/>
      <c r="VH477" s="5"/>
      <c r="VI477" s="5"/>
      <c r="VJ477" s="5"/>
      <c r="VK477" s="5"/>
      <c r="VL477" s="5"/>
      <c r="VM477" s="5"/>
      <c r="VN477" s="5"/>
      <c r="VO477" s="5"/>
      <c r="VP477" s="5"/>
      <c r="VQ477" s="5"/>
      <c r="VR477" s="5"/>
      <c r="VS477" s="5"/>
      <c r="VT477" s="5"/>
      <c r="VU477" s="5"/>
      <c r="VV477" s="5"/>
      <c r="VW477" s="5"/>
      <c r="VX477" s="5"/>
      <c r="VY477" s="5"/>
      <c r="VZ477" s="5"/>
      <c r="WA477" s="5"/>
      <c r="WB477" s="5"/>
      <c r="WC477" s="5"/>
      <c r="WD477" s="5"/>
      <c r="WE477" s="5"/>
      <c r="WF477" s="5"/>
      <c r="WG477" s="5"/>
      <c r="WH477" s="5"/>
      <c r="WI477" s="5"/>
      <c r="WJ477" s="5"/>
      <c r="WK477" s="5"/>
      <c r="WL477" s="5"/>
      <c r="WM477" s="5"/>
      <c r="WN477" s="5"/>
      <c r="WO477" s="5"/>
      <c r="WP477" s="5"/>
      <c r="WQ477" s="5"/>
      <c r="WR477" s="5"/>
      <c r="WS477" s="5"/>
      <c r="WT477" s="5"/>
      <c r="WU477" s="5"/>
      <c r="WV477" s="5"/>
      <c r="WW477" s="5"/>
      <c r="WX477" s="5"/>
      <c r="WY477" s="5"/>
      <c r="WZ477" s="5"/>
      <c r="XA477" s="5"/>
      <c r="XB477" s="5"/>
      <c r="XC477" s="5"/>
      <c r="XD477" s="5"/>
      <c r="XE477" s="5"/>
      <c r="XF477" s="5"/>
      <c r="XG477" s="5"/>
      <c r="XH477" s="5"/>
      <c r="XI477" s="5"/>
      <c r="XJ477" s="5"/>
      <c r="XK477" s="5"/>
      <c r="XL477" s="5"/>
      <c r="XM477" s="5"/>
      <c r="XN477" s="5"/>
      <c r="XO477" s="5"/>
      <c r="XP477" s="5"/>
      <c r="XQ477" s="5"/>
      <c r="XR477" s="5"/>
      <c r="XS477" s="5"/>
      <c r="XT477" s="5"/>
      <c r="XU477" s="5"/>
      <c r="XV477" s="5"/>
      <c r="XW477" s="5"/>
    </row>
    <row r="478" spans="39:647" x14ac:dyDescent="0.2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c r="PI478" s="5"/>
      <c r="PJ478" s="5"/>
      <c r="PK478" s="5"/>
      <c r="PL478" s="5"/>
      <c r="PM478" s="5"/>
      <c r="PN478" s="5"/>
      <c r="PO478" s="5"/>
      <c r="PP478" s="5"/>
      <c r="PQ478" s="5"/>
      <c r="PR478" s="5"/>
      <c r="PS478" s="5"/>
      <c r="PT478" s="5"/>
      <c r="PU478" s="5"/>
      <c r="PV478" s="5"/>
      <c r="PW478" s="5"/>
      <c r="PX478" s="5"/>
      <c r="PY478" s="5"/>
      <c r="PZ478" s="5"/>
      <c r="QA478" s="5"/>
      <c r="QB478" s="5"/>
      <c r="QC478" s="5"/>
      <c r="QD478" s="5"/>
      <c r="QE478" s="5"/>
      <c r="QF478" s="5"/>
      <c r="QG478" s="5"/>
      <c r="QH478" s="5"/>
      <c r="QI478" s="5"/>
      <c r="QJ478" s="5"/>
      <c r="QK478" s="5"/>
      <c r="QL478" s="5"/>
      <c r="QM478" s="5"/>
      <c r="QN478" s="5"/>
      <c r="QO478" s="5"/>
      <c r="QP478" s="5"/>
      <c r="QQ478" s="5"/>
      <c r="QR478" s="5"/>
      <c r="QS478" s="5"/>
      <c r="QT478" s="5"/>
      <c r="QU478" s="5"/>
      <c r="QV478" s="5"/>
      <c r="QW478" s="5"/>
      <c r="QX478" s="5"/>
      <c r="QY478" s="5"/>
      <c r="QZ478" s="5"/>
      <c r="RA478" s="5"/>
      <c r="RB478" s="5"/>
      <c r="RC478" s="5"/>
      <c r="RD478" s="5"/>
      <c r="RE478" s="5"/>
      <c r="RF478" s="5"/>
      <c r="RG478" s="5"/>
      <c r="RH478" s="5"/>
      <c r="RI478" s="5"/>
      <c r="RJ478" s="5"/>
      <c r="RK478" s="5"/>
      <c r="RL478" s="5"/>
      <c r="RM478" s="5"/>
      <c r="RN478" s="5"/>
      <c r="RO478" s="5"/>
      <c r="RP478" s="5"/>
      <c r="RQ478" s="5"/>
      <c r="RR478" s="5"/>
      <c r="RS478" s="5"/>
      <c r="RT478" s="5"/>
      <c r="RU478" s="5"/>
      <c r="RV478" s="5"/>
      <c r="RW478" s="5"/>
      <c r="RX478" s="5"/>
      <c r="RY478" s="5"/>
      <c r="RZ478" s="5"/>
      <c r="SA478" s="5"/>
      <c r="SB478" s="5"/>
      <c r="SC478" s="5"/>
      <c r="SD478" s="5"/>
      <c r="SE478" s="5"/>
      <c r="SF478" s="5"/>
      <c r="SG478" s="5"/>
      <c r="SH478" s="5"/>
      <c r="SI478" s="5"/>
      <c r="SJ478" s="5"/>
      <c r="SK478" s="5"/>
      <c r="SL478" s="5"/>
      <c r="SM478" s="5"/>
      <c r="SN478" s="5"/>
      <c r="SO478" s="5"/>
      <c r="SP478" s="5"/>
      <c r="SQ478" s="5"/>
      <c r="SR478" s="5"/>
      <c r="SS478" s="5"/>
      <c r="ST478" s="5"/>
      <c r="SU478" s="5"/>
      <c r="SV478" s="5"/>
      <c r="SW478" s="5"/>
      <c r="SX478" s="5"/>
      <c r="SY478" s="5"/>
      <c r="SZ478" s="5"/>
      <c r="TA478" s="5"/>
      <c r="TB478" s="5"/>
      <c r="TC478" s="5"/>
      <c r="TD478" s="5"/>
      <c r="TE478" s="5"/>
      <c r="TF478" s="5"/>
      <c r="TG478" s="5"/>
      <c r="TH478" s="5"/>
      <c r="TI478" s="5"/>
      <c r="TJ478" s="5"/>
      <c r="TK478" s="5"/>
      <c r="TL478" s="5"/>
      <c r="TM478" s="5"/>
      <c r="TN478" s="5"/>
      <c r="TO478" s="5"/>
      <c r="TP478" s="5"/>
      <c r="TQ478" s="5"/>
      <c r="TR478" s="5"/>
      <c r="TS478" s="5"/>
      <c r="TT478" s="5"/>
      <c r="TU478" s="5"/>
      <c r="TV478" s="5"/>
      <c r="TW478" s="5"/>
      <c r="TX478" s="5"/>
      <c r="TY478" s="5"/>
      <c r="TZ478" s="5"/>
      <c r="UA478" s="5"/>
      <c r="UB478" s="5"/>
      <c r="UC478" s="5"/>
      <c r="UD478" s="5"/>
      <c r="UE478" s="5"/>
      <c r="UF478" s="5"/>
      <c r="UG478" s="5"/>
      <c r="UH478" s="5"/>
      <c r="UI478" s="5"/>
      <c r="UJ478" s="5"/>
      <c r="UK478" s="5"/>
      <c r="UL478" s="5"/>
      <c r="UM478" s="5"/>
      <c r="UN478" s="5"/>
      <c r="UO478" s="5"/>
      <c r="UP478" s="5"/>
      <c r="UQ478" s="5"/>
      <c r="UR478" s="5"/>
      <c r="US478" s="5"/>
      <c r="UT478" s="5"/>
      <c r="UU478" s="5"/>
      <c r="UV478" s="5"/>
      <c r="UW478" s="5"/>
      <c r="UX478" s="5"/>
      <c r="UY478" s="5"/>
      <c r="UZ478" s="5"/>
      <c r="VA478" s="5"/>
      <c r="VB478" s="5"/>
      <c r="VC478" s="5"/>
      <c r="VD478" s="5"/>
      <c r="VE478" s="5"/>
      <c r="VF478" s="5"/>
      <c r="VG478" s="5"/>
      <c r="VH478" s="5"/>
      <c r="VI478" s="5"/>
      <c r="VJ478" s="5"/>
      <c r="VK478" s="5"/>
      <c r="VL478" s="5"/>
      <c r="VM478" s="5"/>
      <c r="VN478" s="5"/>
      <c r="VO478" s="5"/>
      <c r="VP478" s="5"/>
      <c r="VQ478" s="5"/>
      <c r="VR478" s="5"/>
      <c r="VS478" s="5"/>
      <c r="VT478" s="5"/>
      <c r="VU478" s="5"/>
      <c r="VV478" s="5"/>
      <c r="VW478" s="5"/>
      <c r="VX478" s="5"/>
      <c r="VY478" s="5"/>
      <c r="VZ478" s="5"/>
      <c r="WA478" s="5"/>
      <c r="WB478" s="5"/>
      <c r="WC478" s="5"/>
      <c r="WD478" s="5"/>
      <c r="WE478" s="5"/>
      <c r="WF478" s="5"/>
      <c r="WG478" s="5"/>
      <c r="WH478" s="5"/>
      <c r="WI478" s="5"/>
      <c r="WJ478" s="5"/>
      <c r="WK478" s="5"/>
      <c r="WL478" s="5"/>
      <c r="WM478" s="5"/>
      <c r="WN478" s="5"/>
      <c r="WO478" s="5"/>
      <c r="WP478" s="5"/>
      <c r="WQ478" s="5"/>
      <c r="WR478" s="5"/>
      <c r="WS478" s="5"/>
      <c r="WT478" s="5"/>
      <c r="WU478" s="5"/>
      <c r="WV478" s="5"/>
      <c r="WW478" s="5"/>
      <c r="WX478" s="5"/>
      <c r="WY478" s="5"/>
      <c r="WZ478" s="5"/>
      <c r="XA478" s="5"/>
      <c r="XB478" s="5"/>
      <c r="XC478" s="5"/>
      <c r="XD478" s="5"/>
      <c r="XE478" s="5"/>
      <c r="XF478" s="5"/>
      <c r="XG478" s="5"/>
      <c r="XH478" s="5"/>
      <c r="XI478" s="5"/>
      <c r="XJ478" s="5"/>
      <c r="XK478" s="5"/>
      <c r="XL478" s="5"/>
      <c r="XM478" s="5"/>
      <c r="XN478" s="5"/>
      <c r="XO478" s="5"/>
      <c r="XP478" s="5"/>
      <c r="XQ478" s="5"/>
      <c r="XR478" s="5"/>
      <c r="XS478" s="5"/>
      <c r="XT478" s="5"/>
      <c r="XU478" s="5"/>
      <c r="XV478" s="5"/>
      <c r="XW478" s="5"/>
    </row>
    <row r="479" spans="39:647" x14ac:dyDescent="0.2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c r="PI479" s="5"/>
      <c r="PJ479" s="5"/>
      <c r="PK479" s="5"/>
      <c r="PL479" s="5"/>
      <c r="PM479" s="5"/>
      <c r="PN479" s="5"/>
      <c r="PO479" s="5"/>
      <c r="PP479" s="5"/>
      <c r="PQ479" s="5"/>
      <c r="PR479" s="5"/>
      <c r="PS479" s="5"/>
      <c r="PT479" s="5"/>
      <c r="PU479" s="5"/>
      <c r="PV479" s="5"/>
      <c r="PW479" s="5"/>
      <c r="PX479" s="5"/>
      <c r="PY479" s="5"/>
      <c r="PZ479" s="5"/>
      <c r="QA479" s="5"/>
      <c r="QB479" s="5"/>
      <c r="QC479" s="5"/>
      <c r="QD479" s="5"/>
      <c r="QE479" s="5"/>
      <c r="QF479" s="5"/>
      <c r="QG479" s="5"/>
      <c r="QH479" s="5"/>
      <c r="QI479" s="5"/>
      <c r="QJ479" s="5"/>
      <c r="QK479" s="5"/>
      <c r="QL479" s="5"/>
      <c r="QM479" s="5"/>
      <c r="QN479" s="5"/>
      <c r="QO479" s="5"/>
      <c r="QP479" s="5"/>
      <c r="QQ479" s="5"/>
      <c r="QR479" s="5"/>
      <c r="QS479" s="5"/>
      <c r="QT479" s="5"/>
      <c r="QU479" s="5"/>
      <c r="QV479" s="5"/>
      <c r="QW479" s="5"/>
      <c r="QX479" s="5"/>
      <c r="QY479" s="5"/>
      <c r="QZ479" s="5"/>
      <c r="RA479" s="5"/>
      <c r="RB479" s="5"/>
      <c r="RC479" s="5"/>
      <c r="RD479" s="5"/>
      <c r="RE479" s="5"/>
      <c r="RF479" s="5"/>
      <c r="RG479" s="5"/>
      <c r="RH479" s="5"/>
      <c r="RI479" s="5"/>
      <c r="RJ479" s="5"/>
      <c r="RK479" s="5"/>
      <c r="RL479" s="5"/>
      <c r="RM479" s="5"/>
      <c r="RN479" s="5"/>
      <c r="RO479" s="5"/>
      <c r="RP479" s="5"/>
      <c r="RQ479" s="5"/>
      <c r="RR479" s="5"/>
      <c r="RS479" s="5"/>
      <c r="RT479" s="5"/>
      <c r="RU479" s="5"/>
      <c r="RV479" s="5"/>
      <c r="RW479" s="5"/>
      <c r="RX479" s="5"/>
      <c r="RY479" s="5"/>
      <c r="RZ479" s="5"/>
      <c r="SA479" s="5"/>
      <c r="SB479" s="5"/>
      <c r="SC479" s="5"/>
      <c r="SD479" s="5"/>
      <c r="SE479" s="5"/>
      <c r="SF479" s="5"/>
      <c r="SG479" s="5"/>
      <c r="SH479" s="5"/>
      <c r="SI479" s="5"/>
      <c r="SJ479" s="5"/>
      <c r="SK479" s="5"/>
      <c r="SL479" s="5"/>
      <c r="SM479" s="5"/>
      <c r="SN479" s="5"/>
      <c r="SO479" s="5"/>
      <c r="SP479" s="5"/>
      <c r="SQ479" s="5"/>
      <c r="SR479" s="5"/>
      <c r="SS479" s="5"/>
      <c r="ST479" s="5"/>
      <c r="SU479" s="5"/>
      <c r="SV479" s="5"/>
      <c r="SW479" s="5"/>
      <c r="SX479" s="5"/>
      <c r="SY479" s="5"/>
      <c r="SZ479" s="5"/>
      <c r="TA479" s="5"/>
      <c r="TB479" s="5"/>
      <c r="TC479" s="5"/>
      <c r="TD479" s="5"/>
      <c r="TE479" s="5"/>
      <c r="TF479" s="5"/>
      <c r="TG479" s="5"/>
      <c r="TH479" s="5"/>
      <c r="TI479" s="5"/>
      <c r="TJ479" s="5"/>
      <c r="TK479" s="5"/>
      <c r="TL479" s="5"/>
      <c r="TM479" s="5"/>
      <c r="TN479" s="5"/>
      <c r="TO479" s="5"/>
      <c r="TP479" s="5"/>
      <c r="TQ479" s="5"/>
      <c r="TR479" s="5"/>
      <c r="TS479" s="5"/>
      <c r="TT479" s="5"/>
      <c r="TU479" s="5"/>
      <c r="TV479" s="5"/>
      <c r="TW479" s="5"/>
      <c r="TX479" s="5"/>
      <c r="TY479" s="5"/>
      <c r="TZ479" s="5"/>
      <c r="UA479" s="5"/>
      <c r="UB479" s="5"/>
      <c r="UC479" s="5"/>
      <c r="UD479" s="5"/>
      <c r="UE479" s="5"/>
      <c r="UF479" s="5"/>
      <c r="UG479" s="5"/>
      <c r="UH479" s="5"/>
      <c r="UI479" s="5"/>
      <c r="UJ479" s="5"/>
      <c r="UK479" s="5"/>
      <c r="UL479" s="5"/>
      <c r="UM479" s="5"/>
      <c r="UN479" s="5"/>
      <c r="UO479" s="5"/>
      <c r="UP479" s="5"/>
      <c r="UQ479" s="5"/>
      <c r="UR479" s="5"/>
      <c r="US479" s="5"/>
      <c r="UT479" s="5"/>
      <c r="UU479" s="5"/>
      <c r="UV479" s="5"/>
      <c r="UW479" s="5"/>
      <c r="UX479" s="5"/>
      <c r="UY479" s="5"/>
      <c r="UZ479" s="5"/>
      <c r="VA479" s="5"/>
      <c r="VB479" s="5"/>
      <c r="VC479" s="5"/>
      <c r="VD479" s="5"/>
      <c r="VE479" s="5"/>
      <c r="VF479" s="5"/>
      <c r="VG479" s="5"/>
      <c r="VH479" s="5"/>
      <c r="VI479" s="5"/>
      <c r="VJ479" s="5"/>
      <c r="VK479" s="5"/>
      <c r="VL479" s="5"/>
      <c r="VM479" s="5"/>
      <c r="VN479" s="5"/>
      <c r="VO479" s="5"/>
      <c r="VP479" s="5"/>
      <c r="VQ479" s="5"/>
      <c r="VR479" s="5"/>
      <c r="VS479" s="5"/>
      <c r="VT479" s="5"/>
      <c r="VU479" s="5"/>
      <c r="VV479" s="5"/>
      <c r="VW479" s="5"/>
      <c r="VX479" s="5"/>
      <c r="VY479" s="5"/>
      <c r="VZ479" s="5"/>
      <c r="WA479" s="5"/>
      <c r="WB479" s="5"/>
      <c r="WC479" s="5"/>
      <c r="WD479" s="5"/>
      <c r="WE479" s="5"/>
      <c r="WF479" s="5"/>
      <c r="WG479" s="5"/>
      <c r="WH479" s="5"/>
      <c r="WI479" s="5"/>
      <c r="WJ479" s="5"/>
      <c r="WK479" s="5"/>
      <c r="WL479" s="5"/>
      <c r="WM479" s="5"/>
      <c r="WN479" s="5"/>
      <c r="WO479" s="5"/>
      <c r="WP479" s="5"/>
      <c r="WQ479" s="5"/>
      <c r="WR479" s="5"/>
      <c r="WS479" s="5"/>
      <c r="WT479" s="5"/>
      <c r="WU479" s="5"/>
      <c r="WV479" s="5"/>
      <c r="WW479" s="5"/>
      <c r="WX479" s="5"/>
      <c r="WY479" s="5"/>
      <c r="WZ479" s="5"/>
      <c r="XA479" s="5"/>
      <c r="XB479" s="5"/>
      <c r="XC479" s="5"/>
      <c r="XD479" s="5"/>
      <c r="XE479" s="5"/>
      <c r="XF479" s="5"/>
      <c r="XG479" s="5"/>
      <c r="XH479" s="5"/>
      <c r="XI479" s="5"/>
      <c r="XJ479" s="5"/>
      <c r="XK479" s="5"/>
      <c r="XL479" s="5"/>
      <c r="XM479" s="5"/>
      <c r="XN479" s="5"/>
      <c r="XO479" s="5"/>
      <c r="XP479" s="5"/>
      <c r="XQ479" s="5"/>
      <c r="XR479" s="5"/>
      <c r="XS479" s="5"/>
      <c r="XT479" s="5"/>
      <c r="XU479" s="5"/>
      <c r="XV479" s="5"/>
      <c r="XW479" s="5"/>
    </row>
    <row r="480" spans="39:647" x14ac:dyDescent="0.2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c r="PI480" s="5"/>
      <c r="PJ480" s="5"/>
      <c r="PK480" s="5"/>
      <c r="PL480" s="5"/>
      <c r="PM480" s="5"/>
      <c r="PN480" s="5"/>
      <c r="PO480" s="5"/>
      <c r="PP480" s="5"/>
      <c r="PQ480" s="5"/>
      <c r="PR480" s="5"/>
      <c r="PS480" s="5"/>
      <c r="PT480" s="5"/>
      <c r="PU480" s="5"/>
      <c r="PV480" s="5"/>
      <c r="PW480" s="5"/>
      <c r="PX480" s="5"/>
      <c r="PY480" s="5"/>
      <c r="PZ480" s="5"/>
      <c r="QA480" s="5"/>
      <c r="QB480" s="5"/>
      <c r="QC480" s="5"/>
      <c r="QD480" s="5"/>
      <c r="QE480" s="5"/>
      <c r="QF480" s="5"/>
      <c r="QG480" s="5"/>
      <c r="QH480" s="5"/>
      <c r="QI480" s="5"/>
      <c r="QJ480" s="5"/>
      <c r="QK480" s="5"/>
      <c r="QL480" s="5"/>
      <c r="QM480" s="5"/>
      <c r="QN480" s="5"/>
      <c r="QO480" s="5"/>
      <c r="QP480" s="5"/>
      <c r="QQ480" s="5"/>
      <c r="QR480" s="5"/>
      <c r="QS480" s="5"/>
      <c r="QT480" s="5"/>
      <c r="QU480" s="5"/>
      <c r="QV480" s="5"/>
      <c r="QW480" s="5"/>
      <c r="QX480" s="5"/>
      <c r="QY480" s="5"/>
      <c r="QZ480" s="5"/>
      <c r="RA480" s="5"/>
      <c r="RB480" s="5"/>
      <c r="RC480" s="5"/>
      <c r="RD480" s="5"/>
      <c r="RE480" s="5"/>
      <c r="RF480" s="5"/>
      <c r="RG480" s="5"/>
      <c r="RH480" s="5"/>
      <c r="RI480" s="5"/>
      <c r="RJ480" s="5"/>
      <c r="RK480" s="5"/>
      <c r="RL480" s="5"/>
      <c r="RM480" s="5"/>
      <c r="RN480" s="5"/>
      <c r="RO480" s="5"/>
      <c r="RP480" s="5"/>
      <c r="RQ480" s="5"/>
      <c r="RR480" s="5"/>
      <c r="RS480" s="5"/>
      <c r="RT480" s="5"/>
      <c r="RU480" s="5"/>
      <c r="RV480" s="5"/>
      <c r="RW480" s="5"/>
      <c r="RX480" s="5"/>
      <c r="RY480" s="5"/>
      <c r="RZ480" s="5"/>
      <c r="SA480" s="5"/>
      <c r="SB480" s="5"/>
      <c r="SC480" s="5"/>
      <c r="SD480" s="5"/>
      <c r="SE480" s="5"/>
      <c r="SF480" s="5"/>
      <c r="SG480" s="5"/>
      <c r="SH480" s="5"/>
      <c r="SI480" s="5"/>
      <c r="SJ480" s="5"/>
      <c r="SK480" s="5"/>
      <c r="SL480" s="5"/>
      <c r="SM480" s="5"/>
      <c r="SN480" s="5"/>
      <c r="SO480" s="5"/>
      <c r="SP480" s="5"/>
      <c r="SQ480" s="5"/>
      <c r="SR480" s="5"/>
      <c r="SS480" s="5"/>
      <c r="ST480" s="5"/>
      <c r="SU480" s="5"/>
      <c r="SV480" s="5"/>
      <c r="SW480" s="5"/>
      <c r="SX480" s="5"/>
      <c r="SY480" s="5"/>
      <c r="SZ480" s="5"/>
      <c r="TA480" s="5"/>
      <c r="TB480" s="5"/>
      <c r="TC480" s="5"/>
      <c r="TD480" s="5"/>
      <c r="TE480" s="5"/>
      <c r="TF480" s="5"/>
      <c r="TG480" s="5"/>
      <c r="TH480" s="5"/>
      <c r="TI480" s="5"/>
      <c r="TJ480" s="5"/>
      <c r="TK480" s="5"/>
      <c r="TL480" s="5"/>
      <c r="TM480" s="5"/>
      <c r="TN480" s="5"/>
      <c r="TO480" s="5"/>
      <c r="TP480" s="5"/>
      <c r="TQ480" s="5"/>
      <c r="TR480" s="5"/>
      <c r="TS480" s="5"/>
      <c r="TT480" s="5"/>
      <c r="TU480" s="5"/>
      <c r="TV480" s="5"/>
      <c r="TW480" s="5"/>
      <c r="TX480" s="5"/>
      <c r="TY480" s="5"/>
      <c r="TZ480" s="5"/>
      <c r="UA480" s="5"/>
      <c r="UB480" s="5"/>
      <c r="UC480" s="5"/>
      <c r="UD480" s="5"/>
      <c r="UE480" s="5"/>
      <c r="UF480" s="5"/>
      <c r="UG480" s="5"/>
      <c r="UH480" s="5"/>
      <c r="UI480" s="5"/>
      <c r="UJ480" s="5"/>
      <c r="UK480" s="5"/>
      <c r="UL480" s="5"/>
      <c r="UM480" s="5"/>
      <c r="UN480" s="5"/>
      <c r="UO480" s="5"/>
      <c r="UP480" s="5"/>
      <c r="UQ480" s="5"/>
      <c r="UR480" s="5"/>
      <c r="US480" s="5"/>
      <c r="UT480" s="5"/>
      <c r="UU480" s="5"/>
      <c r="UV480" s="5"/>
      <c r="UW480" s="5"/>
      <c r="UX480" s="5"/>
      <c r="UY480" s="5"/>
      <c r="UZ480" s="5"/>
      <c r="VA480" s="5"/>
      <c r="VB480" s="5"/>
      <c r="VC480" s="5"/>
      <c r="VD480" s="5"/>
      <c r="VE480" s="5"/>
      <c r="VF480" s="5"/>
      <c r="VG480" s="5"/>
      <c r="VH480" s="5"/>
      <c r="VI480" s="5"/>
      <c r="VJ480" s="5"/>
      <c r="VK480" s="5"/>
      <c r="VL480" s="5"/>
      <c r="VM480" s="5"/>
      <c r="VN480" s="5"/>
      <c r="VO480" s="5"/>
      <c r="VP480" s="5"/>
      <c r="VQ480" s="5"/>
      <c r="VR480" s="5"/>
      <c r="VS480" s="5"/>
      <c r="VT480" s="5"/>
      <c r="VU480" s="5"/>
      <c r="VV480" s="5"/>
      <c r="VW480" s="5"/>
      <c r="VX480" s="5"/>
      <c r="VY480" s="5"/>
      <c r="VZ480" s="5"/>
      <c r="WA480" s="5"/>
      <c r="WB480" s="5"/>
      <c r="WC480" s="5"/>
      <c r="WD480" s="5"/>
      <c r="WE480" s="5"/>
      <c r="WF480" s="5"/>
      <c r="WG480" s="5"/>
      <c r="WH480" s="5"/>
      <c r="WI480" s="5"/>
      <c r="WJ480" s="5"/>
      <c r="WK480" s="5"/>
      <c r="WL480" s="5"/>
      <c r="WM480" s="5"/>
      <c r="WN480" s="5"/>
      <c r="WO480" s="5"/>
      <c r="WP480" s="5"/>
      <c r="WQ480" s="5"/>
      <c r="WR480" s="5"/>
      <c r="WS480" s="5"/>
      <c r="WT480" s="5"/>
      <c r="WU480" s="5"/>
      <c r="WV480" s="5"/>
      <c r="WW480" s="5"/>
      <c r="WX480" s="5"/>
      <c r="WY480" s="5"/>
      <c r="WZ480" s="5"/>
      <c r="XA480" s="5"/>
      <c r="XB480" s="5"/>
      <c r="XC480" s="5"/>
      <c r="XD480" s="5"/>
      <c r="XE480" s="5"/>
      <c r="XF480" s="5"/>
      <c r="XG480" s="5"/>
      <c r="XH480" s="5"/>
      <c r="XI480" s="5"/>
      <c r="XJ480" s="5"/>
      <c r="XK480" s="5"/>
      <c r="XL480" s="5"/>
      <c r="XM480" s="5"/>
      <c r="XN480" s="5"/>
      <c r="XO480" s="5"/>
      <c r="XP480" s="5"/>
      <c r="XQ480" s="5"/>
      <c r="XR480" s="5"/>
      <c r="XS480" s="5"/>
      <c r="XT480" s="5"/>
      <c r="XU480" s="5"/>
      <c r="XV480" s="5"/>
      <c r="XW480" s="5"/>
    </row>
    <row r="481" spans="39:647" x14ac:dyDescent="0.2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c r="PI481" s="5"/>
      <c r="PJ481" s="5"/>
      <c r="PK481" s="5"/>
      <c r="PL481" s="5"/>
      <c r="PM481" s="5"/>
      <c r="PN481" s="5"/>
      <c r="PO481" s="5"/>
      <c r="PP481" s="5"/>
      <c r="PQ481" s="5"/>
      <c r="PR481" s="5"/>
      <c r="PS481" s="5"/>
      <c r="PT481" s="5"/>
      <c r="PU481" s="5"/>
      <c r="PV481" s="5"/>
      <c r="PW481" s="5"/>
      <c r="PX481" s="5"/>
      <c r="PY481" s="5"/>
      <c r="PZ481" s="5"/>
      <c r="QA481" s="5"/>
      <c r="QB481" s="5"/>
      <c r="QC481" s="5"/>
      <c r="QD481" s="5"/>
      <c r="QE481" s="5"/>
      <c r="QF481" s="5"/>
      <c r="QG481" s="5"/>
      <c r="QH481" s="5"/>
      <c r="QI481" s="5"/>
      <c r="QJ481" s="5"/>
      <c r="QK481" s="5"/>
      <c r="QL481" s="5"/>
      <c r="QM481" s="5"/>
      <c r="QN481" s="5"/>
      <c r="QO481" s="5"/>
      <c r="QP481" s="5"/>
      <c r="QQ481" s="5"/>
      <c r="QR481" s="5"/>
      <c r="QS481" s="5"/>
      <c r="QT481" s="5"/>
      <c r="QU481" s="5"/>
      <c r="QV481" s="5"/>
      <c r="QW481" s="5"/>
      <c r="QX481" s="5"/>
      <c r="QY481" s="5"/>
      <c r="QZ481" s="5"/>
      <c r="RA481" s="5"/>
      <c r="RB481" s="5"/>
      <c r="RC481" s="5"/>
      <c r="RD481" s="5"/>
      <c r="RE481" s="5"/>
      <c r="RF481" s="5"/>
      <c r="RG481" s="5"/>
      <c r="RH481" s="5"/>
      <c r="RI481" s="5"/>
      <c r="RJ481" s="5"/>
      <c r="RK481" s="5"/>
      <c r="RL481" s="5"/>
      <c r="RM481" s="5"/>
      <c r="RN481" s="5"/>
      <c r="RO481" s="5"/>
      <c r="RP481" s="5"/>
      <c r="RQ481" s="5"/>
      <c r="RR481" s="5"/>
      <c r="RS481" s="5"/>
      <c r="RT481" s="5"/>
      <c r="RU481" s="5"/>
      <c r="RV481" s="5"/>
      <c r="RW481" s="5"/>
      <c r="RX481" s="5"/>
      <c r="RY481" s="5"/>
      <c r="RZ481" s="5"/>
      <c r="SA481" s="5"/>
      <c r="SB481" s="5"/>
      <c r="SC481" s="5"/>
      <c r="SD481" s="5"/>
      <c r="SE481" s="5"/>
      <c r="SF481" s="5"/>
      <c r="SG481" s="5"/>
      <c r="SH481" s="5"/>
      <c r="SI481" s="5"/>
      <c r="SJ481" s="5"/>
      <c r="SK481" s="5"/>
      <c r="SL481" s="5"/>
      <c r="SM481" s="5"/>
      <c r="SN481" s="5"/>
      <c r="SO481" s="5"/>
      <c r="SP481" s="5"/>
      <c r="SQ481" s="5"/>
      <c r="SR481" s="5"/>
      <c r="SS481" s="5"/>
      <c r="ST481" s="5"/>
      <c r="SU481" s="5"/>
      <c r="SV481" s="5"/>
      <c r="SW481" s="5"/>
      <c r="SX481" s="5"/>
      <c r="SY481" s="5"/>
      <c r="SZ481" s="5"/>
      <c r="TA481" s="5"/>
      <c r="TB481" s="5"/>
      <c r="TC481" s="5"/>
      <c r="TD481" s="5"/>
      <c r="TE481" s="5"/>
      <c r="TF481" s="5"/>
      <c r="TG481" s="5"/>
      <c r="TH481" s="5"/>
      <c r="TI481" s="5"/>
      <c r="TJ481" s="5"/>
      <c r="TK481" s="5"/>
      <c r="TL481" s="5"/>
      <c r="TM481" s="5"/>
      <c r="TN481" s="5"/>
      <c r="TO481" s="5"/>
      <c r="TP481" s="5"/>
      <c r="TQ481" s="5"/>
      <c r="TR481" s="5"/>
      <c r="TS481" s="5"/>
      <c r="TT481" s="5"/>
      <c r="TU481" s="5"/>
      <c r="TV481" s="5"/>
      <c r="TW481" s="5"/>
      <c r="TX481" s="5"/>
      <c r="TY481" s="5"/>
      <c r="TZ481" s="5"/>
      <c r="UA481" s="5"/>
      <c r="UB481" s="5"/>
      <c r="UC481" s="5"/>
      <c r="UD481" s="5"/>
      <c r="UE481" s="5"/>
      <c r="UF481" s="5"/>
      <c r="UG481" s="5"/>
      <c r="UH481" s="5"/>
      <c r="UI481" s="5"/>
      <c r="UJ481" s="5"/>
      <c r="UK481" s="5"/>
      <c r="UL481" s="5"/>
      <c r="UM481" s="5"/>
      <c r="UN481" s="5"/>
      <c r="UO481" s="5"/>
      <c r="UP481" s="5"/>
      <c r="UQ481" s="5"/>
      <c r="UR481" s="5"/>
      <c r="US481" s="5"/>
      <c r="UT481" s="5"/>
      <c r="UU481" s="5"/>
      <c r="UV481" s="5"/>
      <c r="UW481" s="5"/>
      <c r="UX481" s="5"/>
      <c r="UY481" s="5"/>
      <c r="UZ481" s="5"/>
      <c r="VA481" s="5"/>
      <c r="VB481" s="5"/>
      <c r="VC481" s="5"/>
      <c r="VD481" s="5"/>
      <c r="VE481" s="5"/>
      <c r="VF481" s="5"/>
      <c r="VG481" s="5"/>
      <c r="VH481" s="5"/>
      <c r="VI481" s="5"/>
      <c r="VJ481" s="5"/>
      <c r="VK481" s="5"/>
      <c r="VL481" s="5"/>
      <c r="VM481" s="5"/>
      <c r="VN481" s="5"/>
      <c r="VO481" s="5"/>
      <c r="VP481" s="5"/>
      <c r="VQ481" s="5"/>
      <c r="VR481" s="5"/>
      <c r="VS481" s="5"/>
      <c r="VT481" s="5"/>
      <c r="VU481" s="5"/>
      <c r="VV481" s="5"/>
      <c r="VW481" s="5"/>
      <c r="VX481" s="5"/>
      <c r="VY481" s="5"/>
      <c r="VZ481" s="5"/>
      <c r="WA481" s="5"/>
      <c r="WB481" s="5"/>
      <c r="WC481" s="5"/>
      <c r="WD481" s="5"/>
      <c r="WE481" s="5"/>
      <c r="WF481" s="5"/>
      <c r="WG481" s="5"/>
      <c r="WH481" s="5"/>
      <c r="WI481" s="5"/>
      <c r="WJ481" s="5"/>
      <c r="WK481" s="5"/>
      <c r="WL481" s="5"/>
      <c r="WM481" s="5"/>
      <c r="WN481" s="5"/>
      <c r="WO481" s="5"/>
      <c r="WP481" s="5"/>
      <c r="WQ481" s="5"/>
      <c r="WR481" s="5"/>
      <c r="WS481" s="5"/>
      <c r="WT481" s="5"/>
      <c r="WU481" s="5"/>
      <c r="WV481" s="5"/>
      <c r="WW481" s="5"/>
      <c r="WX481" s="5"/>
      <c r="WY481" s="5"/>
      <c r="WZ481" s="5"/>
      <c r="XA481" s="5"/>
      <c r="XB481" s="5"/>
      <c r="XC481" s="5"/>
      <c r="XD481" s="5"/>
      <c r="XE481" s="5"/>
      <c r="XF481" s="5"/>
      <c r="XG481" s="5"/>
      <c r="XH481" s="5"/>
      <c r="XI481" s="5"/>
      <c r="XJ481" s="5"/>
      <c r="XK481" s="5"/>
      <c r="XL481" s="5"/>
      <c r="XM481" s="5"/>
      <c r="XN481" s="5"/>
      <c r="XO481" s="5"/>
      <c r="XP481" s="5"/>
      <c r="XQ481" s="5"/>
      <c r="XR481" s="5"/>
      <c r="XS481" s="5"/>
      <c r="XT481" s="5"/>
      <c r="XU481" s="5"/>
      <c r="XV481" s="5"/>
      <c r="XW481" s="5"/>
    </row>
    <row r="482" spans="39:647" x14ac:dyDescent="0.2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c r="PI482" s="5"/>
      <c r="PJ482" s="5"/>
      <c r="PK482" s="5"/>
      <c r="PL482" s="5"/>
      <c r="PM482" s="5"/>
      <c r="PN482" s="5"/>
      <c r="PO482" s="5"/>
      <c r="PP482" s="5"/>
      <c r="PQ482" s="5"/>
      <c r="PR482" s="5"/>
      <c r="PS482" s="5"/>
      <c r="PT482" s="5"/>
      <c r="PU482" s="5"/>
      <c r="PV482" s="5"/>
      <c r="PW482" s="5"/>
      <c r="PX482" s="5"/>
      <c r="PY482" s="5"/>
      <c r="PZ482" s="5"/>
      <c r="QA482" s="5"/>
      <c r="QB482" s="5"/>
      <c r="QC482" s="5"/>
      <c r="QD482" s="5"/>
      <c r="QE482" s="5"/>
      <c r="QF482" s="5"/>
      <c r="QG482" s="5"/>
      <c r="QH482" s="5"/>
      <c r="QI482" s="5"/>
      <c r="QJ482" s="5"/>
      <c r="QK482" s="5"/>
      <c r="QL482" s="5"/>
      <c r="QM482" s="5"/>
      <c r="QN482" s="5"/>
      <c r="QO482" s="5"/>
      <c r="QP482" s="5"/>
      <c r="QQ482" s="5"/>
      <c r="QR482" s="5"/>
      <c r="QS482" s="5"/>
      <c r="QT482" s="5"/>
      <c r="QU482" s="5"/>
      <c r="QV482" s="5"/>
      <c r="QW482" s="5"/>
      <c r="QX482" s="5"/>
      <c r="QY482" s="5"/>
      <c r="QZ482" s="5"/>
      <c r="RA482" s="5"/>
      <c r="RB482" s="5"/>
      <c r="RC482" s="5"/>
      <c r="RD482" s="5"/>
      <c r="RE482" s="5"/>
      <c r="RF482" s="5"/>
      <c r="RG482" s="5"/>
      <c r="RH482" s="5"/>
      <c r="RI482" s="5"/>
      <c r="RJ482" s="5"/>
      <c r="RK482" s="5"/>
      <c r="RL482" s="5"/>
      <c r="RM482" s="5"/>
      <c r="RN482" s="5"/>
      <c r="RO482" s="5"/>
      <c r="RP482" s="5"/>
      <c r="RQ482" s="5"/>
      <c r="RR482" s="5"/>
      <c r="RS482" s="5"/>
      <c r="RT482" s="5"/>
      <c r="RU482" s="5"/>
      <c r="RV482" s="5"/>
      <c r="RW482" s="5"/>
      <c r="RX482" s="5"/>
      <c r="RY482" s="5"/>
      <c r="RZ482" s="5"/>
      <c r="SA482" s="5"/>
      <c r="SB482" s="5"/>
      <c r="SC482" s="5"/>
      <c r="SD482" s="5"/>
      <c r="SE482" s="5"/>
      <c r="SF482" s="5"/>
      <c r="SG482" s="5"/>
      <c r="SH482" s="5"/>
      <c r="SI482" s="5"/>
      <c r="SJ482" s="5"/>
      <c r="SK482" s="5"/>
      <c r="SL482" s="5"/>
      <c r="SM482" s="5"/>
      <c r="SN482" s="5"/>
      <c r="SO482" s="5"/>
      <c r="SP482" s="5"/>
      <c r="SQ482" s="5"/>
      <c r="SR482" s="5"/>
      <c r="SS482" s="5"/>
      <c r="ST482" s="5"/>
      <c r="SU482" s="5"/>
      <c r="SV482" s="5"/>
      <c r="SW482" s="5"/>
      <c r="SX482" s="5"/>
      <c r="SY482" s="5"/>
      <c r="SZ482" s="5"/>
      <c r="TA482" s="5"/>
      <c r="TB482" s="5"/>
      <c r="TC482" s="5"/>
      <c r="TD482" s="5"/>
      <c r="TE482" s="5"/>
      <c r="TF482" s="5"/>
      <c r="TG482" s="5"/>
      <c r="TH482" s="5"/>
      <c r="TI482" s="5"/>
      <c r="TJ482" s="5"/>
      <c r="TK482" s="5"/>
      <c r="TL482" s="5"/>
      <c r="TM482" s="5"/>
      <c r="TN482" s="5"/>
      <c r="TO482" s="5"/>
      <c r="TP482" s="5"/>
      <c r="TQ482" s="5"/>
      <c r="TR482" s="5"/>
      <c r="TS482" s="5"/>
      <c r="TT482" s="5"/>
      <c r="TU482" s="5"/>
      <c r="TV482" s="5"/>
      <c r="TW482" s="5"/>
      <c r="TX482" s="5"/>
      <c r="TY482" s="5"/>
      <c r="TZ482" s="5"/>
      <c r="UA482" s="5"/>
      <c r="UB482" s="5"/>
      <c r="UC482" s="5"/>
      <c r="UD482" s="5"/>
      <c r="UE482" s="5"/>
      <c r="UF482" s="5"/>
      <c r="UG482" s="5"/>
      <c r="UH482" s="5"/>
      <c r="UI482" s="5"/>
      <c r="UJ482" s="5"/>
      <c r="UK482" s="5"/>
      <c r="UL482" s="5"/>
      <c r="UM482" s="5"/>
      <c r="UN482" s="5"/>
      <c r="UO482" s="5"/>
      <c r="UP482" s="5"/>
      <c r="UQ482" s="5"/>
      <c r="UR482" s="5"/>
      <c r="US482" s="5"/>
      <c r="UT482" s="5"/>
      <c r="UU482" s="5"/>
      <c r="UV482" s="5"/>
      <c r="UW482" s="5"/>
      <c r="UX482" s="5"/>
      <c r="UY482" s="5"/>
      <c r="UZ482" s="5"/>
      <c r="VA482" s="5"/>
      <c r="VB482" s="5"/>
      <c r="VC482" s="5"/>
      <c r="VD482" s="5"/>
      <c r="VE482" s="5"/>
      <c r="VF482" s="5"/>
      <c r="VG482" s="5"/>
      <c r="VH482" s="5"/>
      <c r="VI482" s="5"/>
      <c r="VJ482" s="5"/>
      <c r="VK482" s="5"/>
      <c r="VL482" s="5"/>
      <c r="VM482" s="5"/>
      <c r="VN482" s="5"/>
      <c r="VO482" s="5"/>
      <c r="VP482" s="5"/>
      <c r="VQ482" s="5"/>
      <c r="VR482" s="5"/>
      <c r="VS482" s="5"/>
      <c r="VT482" s="5"/>
      <c r="VU482" s="5"/>
      <c r="VV482" s="5"/>
      <c r="VW482" s="5"/>
      <c r="VX482" s="5"/>
      <c r="VY482" s="5"/>
      <c r="VZ482" s="5"/>
      <c r="WA482" s="5"/>
      <c r="WB482" s="5"/>
      <c r="WC482" s="5"/>
      <c r="WD482" s="5"/>
      <c r="WE482" s="5"/>
      <c r="WF482" s="5"/>
      <c r="WG482" s="5"/>
      <c r="WH482" s="5"/>
      <c r="WI482" s="5"/>
      <c r="WJ482" s="5"/>
      <c r="WK482" s="5"/>
      <c r="WL482" s="5"/>
      <c r="WM482" s="5"/>
      <c r="WN482" s="5"/>
      <c r="WO482" s="5"/>
      <c r="WP482" s="5"/>
      <c r="WQ482" s="5"/>
      <c r="WR482" s="5"/>
      <c r="WS482" s="5"/>
      <c r="WT482" s="5"/>
      <c r="WU482" s="5"/>
      <c r="WV482" s="5"/>
      <c r="WW482" s="5"/>
      <c r="WX482" s="5"/>
      <c r="WY482" s="5"/>
      <c r="WZ482" s="5"/>
      <c r="XA482" s="5"/>
      <c r="XB482" s="5"/>
      <c r="XC482" s="5"/>
      <c r="XD482" s="5"/>
      <c r="XE482" s="5"/>
      <c r="XF482" s="5"/>
      <c r="XG482" s="5"/>
      <c r="XH482" s="5"/>
      <c r="XI482" s="5"/>
      <c r="XJ482" s="5"/>
      <c r="XK482" s="5"/>
      <c r="XL482" s="5"/>
      <c r="XM482" s="5"/>
      <c r="XN482" s="5"/>
      <c r="XO482" s="5"/>
      <c r="XP482" s="5"/>
      <c r="XQ482" s="5"/>
      <c r="XR482" s="5"/>
      <c r="XS482" s="5"/>
      <c r="XT482" s="5"/>
      <c r="XU482" s="5"/>
      <c r="XV482" s="5"/>
      <c r="XW482" s="5"/>
    </row>
    <row r="483" spans="39:647" x14ac:dyDescent="0.2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c r="PI483" s="5"/>
      <c r="PJ483" s="5"/>
      <c r="PK483" s="5"/>
      <c r="PL483" s="5"/>
      <c r="PM483" s="5"/>
      <c r="PN483" s="5"/>
      <c r="PO483" s="5"/>
      <c r="PP483" s="5"/>
      <c r="PQ483" s="5"/>
      <c r="PR483" s="5"/>
      <c r="PS483" s="5"/>
      <c r="PT483" s="5"/>
      <c r="PU483" s="5"/>
      <c r="PV483" s="5"/>
      <c r="PW483" s="5"/>
      <c r="PX483" s="5"/>
      <c r="PY483" s="5"/>
      <c r="PZ483" s="5"/>
      <c r="QA483" s="5"/>
      <c r="QB483" s="5"/>
      <c r="QC483" s="5"/>
      <c r="QD483" s="5"/>
      <c r="QE483" s="5"/>
      <c r="QF483" s="5"/>
      <c r="QG483" s="5"/>
      <c r="QH483" s="5"/>
      <c r="QI483" s="5"/>
      <c r="QJ483" s="5"/>
      <c r="QK483" s="5"/>
      <c r="QL483" s="5"/>
      <c r="QM483" s="5"/>
      <c r="QN483" s="5"/>
      <c r="QO483" s="5"/>
      <c r="QP483" s="5"/>
      <c r="QQ483" s="5"/>
      <c r="QR483" s="5"/>
      <c r="QS483" s="5"/>
      <c r="QT483" s="5"/>
      <c r="QU483" s="5"/>
      <c r="QV483" s="5"/>
      <c r="QW483" s="5"/>
      <c r="QX483" s="5"/>
      <c r="QY483" s="5"/>
      <c r="QZ483" s="5"/>
      <c r="RA483" s="5"/>
      <c r="RB483" s="5"/>
      <c r="RC483" s="5"/>
      <c r="RD483" s="5"/>
      <c r="RE483" s="5"/>
      <c r="RF483" s="5"/>
      <c r="RG483" s="5"/>
      <c r="RH483" s="5"/>
      <c r="RI483" s="5"/>
      <c r="RJ483" s="5"/>
      <c r="RK483" s="5"/>
      <c r="RL483" s="5"/>
      <c r="RM483" s="5"/>
      <c r="RN483" s="5"/>
      <c r="RO483" s="5"/>
      <c r="RP483" s="5"/>
      <c r="RQ483" s="5"/>
      <c r="RR483" s="5"/>
      <c r="RS483" s="5"/>
      <c r="RT483" s="5"/>
      <c r="RU483" s="5"/>
      <c r="RV483" s="5"/>
      <c r="RW483" s="5"/>
      <c r="RX483" s="5"/>
      <c r="RY483" s="5"/>
      <c r="RZ483" s="5"/>
      <c r="SA483" s="5"/>
      <c r="SB483" s="5"/>
      <c r="SC483" s="5"/>
      <c r="SD483" s="5"/>
      <c r="SE483" s="5"/>
      <c r="SF483" s="5"/>
      <c r="SG483" s="5"/>
      <c r="SH483" s="5"/>
      <c r="SI483" s="5"/>
      <c r="SJ483" s="5"/>
      <c r="SK483" s="5"/>
      <c r="SL483" s="5"/>
      <c r="SM483" s="5"/>
      <c r="SN483" s="5"/>
      <c r="SO483" s="5"/>
      <c r="SP483" s="5"/>
      <c r="SQ483" s="5"/>
      <c r="SR483" s="5"/>
      <c r="SS483" s="5"/>
      <c r="ST483" s="5"/>
      <c r="SU483" s="5"/>
      <c r="SV483" s="5"/>
      <c r="SW483" s="5"/>
      <c r="SX483" s="5"/>
      <c r="SY483" s="5"/>
      <c r="SZ483" s="5"/>
      <c r="TA483" s="5"/>
      <c r="TB483" s="5"/>
      <c r="TC483" s="5"/>
      <c r="TD483" s="5"/>
      <c r="TE483" s="5"/>
      <c r="TF483" s="5"/>
      <c r="TG483" s="5"/>
      <c r="TH483" s="5"/>
      <c r="TI483" s="5"/>
      <c r="TJ483" s="5"/>
      <c r="TK483" s="5"/>
      <c r="TL483" s="5"/>
      <c r="TM483" s="5"/>
      <c r="TN483" s="5"/>
      <c r="TO483" s="5"/>
      <c r="TP483" s="5"/>
      <c r="TQ483" s="5"/>
      <c r="TR483" s="5"/>
      <c r="TS483" s="5"/>
      <c r="TT483" s="5"/>
      <c r="TU483" s="5"/>
      <c r="TV483" s="5"/>
      <c r="TW483" s="5"/>
      <c r="TX483" s="5"/>
      <c r="TY483" s="5"/>
      <c r="TZ483" s="5"/>
      <c r="UA483" s="5"/>
      <c r="UB483" s="5"/>
      <c r="UC483" s="5"/>
      <c r="UD483" s="5"/>
      <c r="UE483" s="5"/>
      <c r="UF483" s="5"/>
      <c r="UG483" s="5"/>
      <c r="UH483" s="5"/>
      <c r="UI483" s="5"/>
      <c r="UJ483" s="5"/>
      <c r="UK483" s="5"/>
      <c r="UL483" s="5"/>
      <c r="UM483" s="5"/>
      <c r="UN483" s="5"/>
      <c r="UO483" s="5"/>
      <c r="UP483" s="5"/>
      <c r="UQ483" s="5"/>
      <c r="UR483" s="5"/>
      <c r="US483" s="5"/>
      <c r="UT483" s="5"/>
      <c r="UU483" s="5"/>
      <c r="UV483" s="5"/>
      <c r="UW483" s="5"/>
      <c r="UX483" s="5"/>
      <c r="UY483" s="5"/>
      <c r="UZ483" s="5"/>
      <c r="VA483" s="5"/>
      <c r="VB483" s="5"/>
      <c r="VC483" s="5"/>
      <c r="VD483" s="5"/>
      <c r="VE483" s="5"/>
      <c r="VF483" s="5"/>
      <c r="VG483" s="5"/>
      <c r="VH483" s="5"/>
      <c r="VI483" s="5"/>
      <c r="VJ483" s="5"/>
      <c r="VK483" s="5"/>
      <c r="VL483" s="5"/>
      <c r="VM483" s="5"/>
      <c r="VN483" s="5"/>
      <c r="VO483" s="5"/>
      <c r="VP483" s="5"/>
      <c r="VQ483" s="5"/>
      <c r="VR483" s="5"/>
      <c r="VS483" s="5"/>
      <c r="VT483" s="5"/>
      <c r="VU483" s="5"/>
      <c r="VV483" s="5"/>
      <c r="VW483" s="5"/>
      <c r="VX483" s="5"/>
      <c r="VY483" s="5"/>
      <c r="VZ483" s="5"/>
      <c r="WA483" s="5"/>
      <c r="WB483" s="5"/>
      <c r="WC483" s="5"/>
      <c r="WD483" s="5"/>
      <c r="WE483" s="5"/>
      <c r="WF483" s="5"/>
      <c r="WG483" s="5"/>
      <c r="WH483" s="5"/>
      <c r="WI483" s="5"/>
      <c r="WJ483" s="5"/>
      <c r="WK483" s="5"/>
      <c r="WL483" s="5"/>
      <c r="WM483" s="5"/>
      <c r="WN483" s="5"/>
      <c r="WO483" s="5"/>
      <c r="WP483" s="5"/>
      <c r="WQ483" s="5"/>
      <c r="WR483" s="5"/>
      <c r="WS483" s="5"/>
      <c r="WT483" s="5"/>
      <c r="WU483" s="5"/>
      <c r="WV483" s="5"/>
      <c r="WW483" s="5"/>
      <c r="WX483" s="5"/>
      <c r="WY483" s="5"/>
      <c r="WZ483" s="5"/>
      <c r="XA483" s="5"/>
      <c r="XB483" s="5"/>
      <c r="XC483" s="5"/>
      <c r="XD483" s="5"/>
      <c r="XE483" s="5"/>
      <c r="XF483" s="5"/>
      <c r="XG483" s="5"/>
      <c r="XH483" s="5"/>
      <c r="XI483" s="5"/>
      <c r="XJ483" s="5"/>
      <c r="XK483" s="5"/>
      <c r="XL483" s="5"/>
      <c r="XM483" s="5"/>
      <c r="XN483" s="5"/>
      <c r="XO483" s="5"/>
      <c r="XP483" s="5"/>
      <c r="XQ483" s="5"/>
      <c r="XR483" s="5"/>
      <c r="XS483" s="5"/>
      <c r="XT483" s="5"/>
      <c r="XU483" s="5"/>
      <c r="XV483" s="5"/>
      <c r="XW483" s="5"/>
    </row>
    <row r="484" spans="39:647" x14ac:dyDescent="0.2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c r="PI484" s="5"/>
      <c r="PJ484" s="5"/>
      <c r="PK484" s="5"/>
      <c r="PL484" s="5"/>
      <c r="PM484" s="5"/>
      <c r="PN484" s="5"/>
      <c r="PO484" s="5"/>
      <c r="PP484" s="5"/>
      <c r="PQ484" s="5"/>
      <c r="PR484" s="5"/>
      <c r="PS484" s="5"/>
      <c r="PT484" s="5"/>
      <c r="PU484" s="5"/>
      <c r="PV484" s="5"/>
      <c r="PW484" s="5"/>
      <c r="PX484" s="5"/>
      <c r="PY484" s="5"/>
      <c r="PZ484" s="5"/>
      <c r="QA484" s="5"/>
      <c r="QB484" s="5"/>
      <c r="QC484" s="5"/>
      <c r="QD484" s="5"/>
      <c r="QE484" s="5"/>
      <c r="QF484" s="5"/>
      <c r="QG484" s="5"/>
      <c r="QH484" s="5"/>
      <c r="QI484" s="5"/>
      <c r="QJ484" s="5"/>
      <c r="QK484" s="5"/>
      <c r="QL484" s="5"/>
      <c r="QM484" s="5"/>
      <c r="QN484" s="5"/>
      <c r="QO484" s="5"/>
      <c r="QP484" s="5"/>
      <c r="QQ484" s="5"/>
      <c r="QR484" s="5"/>
      <c r="QS484" s="5"/>
      <c r="QT484" s="5"/>
      <c r="QU484" s="5"/>
      <c r="QV484" s="5"/>
      <c r="QW484" s="5"/>
      <c r="QX484" s="5"/>
      <c r="QY484" s="5"/>
      <c r="QZ484" s="5"/>
      <c r="RA484" s="5"/>
      <c r="RB484" s="5"/>
      <c r="RC484" s="5"/>
      <c r="RD484" s="5"/>
      <c r="RE484" s="5"/>
      <c r="RF484" s="5"/>
      <c r="RG484" s="5"/>
      <c r="RH484" s="5"/>
      <c r="RI484" s="5"/>
      <c r="RJ484" s="5"/>
      <c r="RK484" s="5"/>
      <c r="RL484" s="5"/>
      <c r="RM484" s="5"/>
      <c r="RN484" s="5"/>
      <c r="RO484" s="5"/>
      <c r="RP484" s="5"/>
      <c r="RQ484" s="5"/>
      <c r="RR484" s="5"/>
      <c r="RS484" s="5"/>
      <c r="RT484" s="5"/>
      <c r="RU484" s="5"/>
      <c r="RV484" s="5"/>
      <c r="RW484" s="5"/>
      <c r="RX484" s="5"/>
      <c r="RY484" s="5"/>
      <c r="RZ484" s="5"/>
      <c r="SA484" s="5"/>
      <c r="SB484" s="5"/>
      <c r="SC484" s="5"/>
      <c r="SD484" s="5"/>
      <c r="SE484" s="5"/>
      <c r="SF484" s="5"/>
      <c r="SG484" s="5"/>
      <c r="SH484" s="5"/>
      <c r="SI484" s="5"/>
      <c r="SJ484" s="5"/>
      <c r="SK484" s="5"/>
      <c r="SL484" s="5"/>
      <c r="SM484" s="5"/>
      <c r="SN484" s="5"/>
      <c r="SO484" s="5"/>
      <c r="SP484" s="5"/>
      <c r="SQ484" s="5"/>
      <c r="SR484" s="5"/>
      <c r="SS484" s="5"/>
      <c r="ST484" s="5"/>
      <c r="SU484" s="5"/>
      <c r="SV484" s="5"/>
      <c r="SW484" s="5"/>
      <c r="SX484" s="5"/>
      <c r="SY484" s="5"/>
      <c r="SZ484" s="5"/>
      <c r="TA484" s="5"/>
      <c r="TB484" s="5"/>
      <c r="TC484" s="5"/>
      <c r="TD484" s="5"/>
      <c r="TE484" s="5"/>
      <c r="TF484" s="5"/>
      <c r="TG484" s="5"/>
      <c r="TH484" s="5"/>
      <c r="TI484" s="5"/>
      <c r="TJ484" s="5"/>
      <c r="TK484" s="5"/>
      <c r="TL484" s="5"/>
      <c r="TM484" s="5"/>
      <c r="TN484" s="5"/>
      <c r="TO484" s="5"/>
      <c r="TP484" s="5"/>
      <c r="TQ484" s="5"/>
      <c r="TR484" s="5"/>
      <c r="TS484" s="5"/>
      <c r="TT484" s="5"/>
      <c r="TU484" s="5"/>
      <c r="TV484" s="5"/>
      <c r="TW484" s="5"/>
      <c r="TX484" s="5"/>
      <c r="TY484" s="5"/>
      <c r="TZ484" s="5"/>
      <c r="UA484" s="5"/>
      <c r="UB484" s="5"/>
      <c r="UC484" s="5"/>
      <c r="UD484" s="5"/>
      <c r="UE484" s="5"/>
      <c r="UF484" s="5"/>
      <c r="UG484" s="5"/>
      <c r="UH484" s="5"/>
      <c r="UI484" s="5"/>
      <c r="UJ484" s="5"/>
      <c r="UK484" s="5"/>
      <c r="UL484" s="5"/>
      <c r="UM484" s="5"/>
      <c r="UN484" s="5"/>
      <c r="UO484" s="5"/>
      <c r="UP484" s="5"/>
      <c r="UQ484" s="5"/>
      <c r="UR484" s="5"/>
      <c r="US484" s="5"/>
      <c r="UT484" s="5"/>
      <c r="UU484" s="5"/>
      <c r="UV484" s="5"/>
      <c r="UW484" s="5"/>
      <c r="UX484" s="5"/>
      <c r="UY484" s="5"/>
      <c r="UZ484" s="5"/>
      <c r="VA484" s="5"/>
      <c r="VB484" s="5"/>
      <c r="VC484" s="5"/>
      <c r="VD484" s="5"/>
      <c r="VE484" s="5"/>
      <c r="VF484" s="5"/>
      <c r="VG484" s="5"/>
      <c r="VH484" s="5"/>
      <c r="VI484" s="5"/>
      <c r="VJ484" s="5"/>
      <c r="VK484" s="5"/>
      <c r="VL484" s="5"/>
      <c r="VM484" s="5"/>
      <c r="VN484" s="5"/>
      <c r="VO484" s="5"/>
      <c r="VP484" s="5"/>
      <c r="VQ484" s="5"/>
      <c r="VR484" s="5"/>
      <c r="VS484" s="5"/>
      <c r="VT484" s="5"/>
      <c r="VU484" s="5"/>
      <c r="VV484" s="5"/>
      <c r="VW484" s="5"/>
      <c r="VX484" s="5"/>
      <c r="VY484" s="5"/>
      <c r="VZ484" s="5"/>
      <c r="WA484" s="5"/>
      <c r="WB484" s="5"/>
      <c r="WC484" s="5"/>
      <c r="WD484" s="5"/>
      <c r="WE484" s="5"/>
      <c r="WF484" s="5"/>
      <c r="WG484" s="5"/>
      <c r="WH484" s="5"/>
      <c r="WI484" s="5"/>
      <c r="WJ484" s="5"/>
      <c r="WK484" s="5"/>
      <c r="WL484" s="5"/>
      <c r="WM484" s="5"/>
      <c r="WN484" s="5"/>
      <c r="WO484" s="5"/>
      <c r="WP484" s="5"/>
      <c r="WQ484" s="5"/>
      <c r="WR484" s="5"/>
      <c r="WS484" s="5"/>
      <c r="WT484" s="5"/>
      <c r="WU484" s="5"/>
      <c r="WV484" s="5"/>
      <c r="WW484" s="5"/>
      <c r="WX484" s="5"/>
      <c r="WY484" s="5"/>
      <c r="WZ484" s="5"/>
      <c r="XA484" s="5"/>
      <c r="XB484" s="5"/>
      <c r="XC484" s="5"/>
      <c r="XD484" s="5"/>
      <c r="XE484" s="5"/>
      <c r="XF484" s="5"/>
      <c r="XG484" s="5"/>
      <c r="XH484" s="5"/>
      <c r="XI484" s="5"/>
      <c r="XJ484" s="5"/>
      <c r="XK484" s="5"/>
      <c r="XL484" s="5"/>
      <c r="XM484" s="5"/>
      <c r="XN484" s="5"/>
      <c r="XO484" s="5"/>
      <c r="XP484" s="5"/>
      <c r="XQ484" s="5"/>
      <c r="XR484" s="5"/>
      <c r="XS484" s="5"/>
      <c r="XT484" s="5"/>
      <c r="XU484" s="5"/>
      <c r="XV484" s="5"/>
      <c r="XW484" s="5"/>
    </row>
    <row r="485" spans="39:647" x14ac:dyDescent="0.2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c r="PI485" s="5"/>
      <c r="PJ485" s="5"/>
      <c r="PK485" s="5"/>
      <c r="PL485" s="5"/>
      <c r="PM485" s="5"/>
      <c r="PN485" s="5"/>
      <c r="PO485" s="5"/>
      <c r="PP485" s="5"/>
      <c r="PQ485" s="5"/>
      <c r="PR485" s="5"/>
      <c r="PS485" s="5"/>
      <c r="PT485" s="5"/>
      <c r="PU485" s="5"/>
      <c r="PV485" s="5"/>
      <c r="PW485" s="5"/>
      <c r="PX485" s="5"/>
      <c r="PY485" s="5"/>
      <c r="PZ485" s="5"/>
      <c r="QA485" s="5"/>
      <c r="QB485" s="5"/>
      <c r="QC485" s="5"/>
      <c r="QD485" s="5"/>
      <c r="QE485" s="5"/>
      <c r="QF485" s="5"/>
      <c r="QG485" s="5"/>
      <c r="QH485" s="5"/>
      <c r="QI485" s="5"/>
      <c r="QJ485" s="5"/>
      <c r="QK485" s="5"/>
      <c r="QL485" s="5"/>
      <c r="QM485" s="5"/>
      <c r="QN485" s="5"/>
      <c r="QO485" s="5"/>
      <c r="QP485" s="5"/>
      <c r="QQ485" s="5"/>
      <c r="QR485" s="5"/>
      <c r="QS485" s="5"/>
      <c r="QT485" s="5"/>
      <c r="QU485" s="5"/>
      <c r="QV485" s="5"/>
      <c r="QW485" s="5"/>
      <c r="QX485" s="5"/>
      <c r="QY485" s="5"/>
      <c r="QZ485" s="5"/>
      <c r="RA485" s="5"/>
      <c r="RB485" s="5"/>
      <c r="RC485" s="5"/>
      <c r="RD485" s="5"/>
      <c r="RE485" s="5"/>
      <c r="RF485" s="5"/>
      <c r="RG485" s="5"/>
      <c r="RH485" s="5"/>
      <c r="RI485" s="5"/>
      <c r="RJ485" s="5"/>
      <c r="RK485" s="5"/>
      <c r="RL485" s="5"/>
      <c r="RM485" s="5"/>
      <c r="RN485" s="5"/>
      <c r="RO485" s="5"/>
      <c r="RP485" s="5"/>
      <c r="RQ485" s="5"/>
      <c r="RR485" s="5"/>
      <c r="RS485" s="5"/>
      <c r="RT485" s="5"/>
      <c r="RU485" s="5"/>
      <c r="RV485" s="5"/>
      <c r="RW485" s="5"/>
      <c r="RX485" s="5"/>
      <c r="RY485" s="5"/>
      <c r="RZ485" s="5"/>
      <c r="SA485" s="5"/>
      <c r="SB485" s="5"/>
      <c r="SC485" s="5"/>
      <c r="SD485" s="5"/>
      <c r="SE485" s="5"/>
      <c r="SF485" s="5"/>
      <c r="SG485" s="5"/>
      <c r="SH485" s="5"/>
      <c r="SI485" s="5"/>
      <c r="SJ485" s="5"/>
      <c r="SK485" s="5"/>
      <c r="SL485" s="5"/>
      <c r="SM485" s="5"/>
      <c r="SN485" s="5"/>
      <c r="SO485" s="5"/>
      <c r="SP485" s="5"/>
      <c r="SQ485" s="5"/>
      <c r="SR485" s="5"/>
      <c r="SS485" s="5"/>
      <c r="ST485" s="5"/>
      <c r="SU485" s="5"/>
      <c r="SV485" s="5"/>
      <c r="SW485" s="5"/>
      <c r="SX485" s="5"/>
      <c r="SY485" s="5"/>
      <c r="SZ485" s="5"/>
      <c r="TA485" s="5"/>
      <c r="TB485" s="5"/>
      <c r="TC485" s="5"/>
      <c r="TD485" s="5"/>
      <c r="TE485" s="5"/>
      <c r="TF485" s="5"/>
      <c r="TG485" s="5"/>
      <c r="TH485" s="5"/>
      <c r="TI485" s="5"/>
      <c r="TJ485" s="5"/>
      <c r="TK485" s="5"/>
      <c r="TL485" s="5"/>
      <c r="TM485" s="5"/>
      <c r="TN485" s="5"/>
      <c r="TO485" s="5"/>
      <c r="TP485" s="5"/>
      <c r="TQ485" s="5"/>
      <c r="TR485" s="5"/>
      <c r="TS485" s="5"/>
      <c r="TT485" s="5"/>
      <c r="TU485" s="5"/>
      <c r="TV485" s="5"/>
      <c r="TW485" s="5"/>
      <c r="TX485" s="5"/>
      <c r="TY485" s="5"/>
      <c r="TZ485" s="5"/>
      <c r="UA485" s="5"/>
      <c r="UB485" s="5"/>
      <c r="UC485" s="5"/>
      <c r="UD485" s="5"/>
      <c r="UE485" s="5"/>
      <c r="UF485" s="5"/>
      <c r="UG485" s="5"/>
      <c r="UH485" s="5"/>
      <c r="UI485" s="5"/>
      <c r="UJ485" s="5"/>
      <c r="UK485" s="5"/>
      <c r="UL485" s="5"/>
      <c r="UM485" s="5"/>
      <c r="UN485" s="5"/>
      <c r="UO485" s="5"/>
      <c r="UP485" s="5"/>
      <c r="UQ485" s="5"/>
      <c r="UR485" s="5"/>
      <c r="US485" s="5"/>
      <c r="UT485" s="5"/>
      <c r="UU485" s="5"/>
      <c r="UV485" s="5"/>
      <c r="UW485" s="5"/>
      <c r="UX485" s="5"/>
      <c r="UY485" s="5"/>
      <c r="UZ485" s="5"/>
      <c r="VA485" s="5"/>
      <c r="VB485" s="5"/>
      <c r="VC485" s="5"/>
      <c r="VD485" s="5"/>
      <c r="VE485" s="5"/>
      <c r="VF485" s="5"/>
      <c r="VG485" s="5"/>
      <c r="VH485" s="5"/>
      <c r="VI485" s="5"/>
      <c r="VJ485" s="5"/>
      <c r="VK485" s="5"/>
      <c r="VL485" s="5"/>
      <c r="VM485" s="5"/>
      <c r="VN485" s="5"/>
      <c r="VO485" s="5"/>
      <c r="VP485" s="5"/>
      <c r="VQ485" s="5"/>
      <c r="VR485" s="5"/>
      <c r="VS485" s="5"/>
      <c r="VT485" s="5"/>
      <c r="VU485" s="5"/>
      <c r="VV485" s="5"/>
      <c r="VW485" s="5"/>
      <c r="VX485" s="5"/>
      <c r="VY485" s="5"/>
      <c r="VZ485" s="5"/>
      <c r="WA485" s="5"/>
      <c r="WB485" s="5"/>
      <c r="WC485" s="5"/>
      <c r="WD485" s="5"/>
      <c r="WE485" s="5"/>
      <c r="WF485" s="5"/>
      <c r="WG485" s="5"/>
      <c r="WH485" s="5"/>
      <c r="WI485" s="5"/>
      <c r="WJ485" s="5"/>
      <c r="WK485" s="5"/>
      <c r="WL485" s="5"/>
      <c r="WM485" s="5"/>
      <c r="WN485" s="5"/>
      <c r="WO485" s="5"/>
      <c r="WP485" s="5"/>
      <c r="WQ485" s="5"/>
      <c r="WR485" s="5"/>
      <c r="WS485" s="5"/>
      <c r="WT485" s="5"/>
      <c r="WU485" s="5"/>
      <c r="WV485" s="5"/>
      <c r="WW485" s="5"/>
      <c r="WX485" s="5"/>
      <c r="WY485" s="5"/>
      <c r="WZ485" s="5"/>
      <c r="XA485" s="5"/>
      <c r="XB485" s="5"/>
      <c r="XC485" s="5"/>
      <c r="XD485" s="5"/>
      <c r="XE485" s="5"/>
      <c r="XF485" s="5"/>
      <c r="XG485" s="5"/>
      <c r="XH485" s="5"/>
      <c r="XI485" s="5"/>
      <c r="XJ485" s="5"/>
      <c r="XK485" s="5"/>
      <c r="XL485" s="5"/>
      <c r="XM485" s="5"/>
      <c r="XN485" s="5"/>
      <c r="XO485" s="5"/>
      <c r="XP485" s="5"/>
      <c r="XQ485" s="5"/>
      <c r="XR485" s="5"/>
      <c r="XS485" s="5"/>
      <c r="XT485" s="5"/>
      <c r="XU485" s="5"/>
      <c r="XV485" s="5"/>
      <c r="XW485" s="5"/>
    </row>
    <row r="486" spans="39:647" x14ac:dyDescent="0.2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c r="PI486" s="5"/>
      <c r="PJ486" s="5"/>
      <c r="PK486" s="5"/>
      <c r="PL486" s="5"/>
      <c r="PM486" s="5"/>
      <c r="PN486" s="5"/>
      <c r="PO486" s="5"/>
      <c r="PP486" s="5"/>
      <c r="PQ486" s="5"/>
      <c r="PR486" s="5"/>
      <c r="PS486" s="5"/>
      <c r="PT486" s="5"/>
      <c r="PU486" s="5"/>
      <c r="PV486" s="5"/>
      <c r="PW486" s="5"/>
      <c r="PX486" s="5"/>
      <c r="PY486" s="5"/>
      <c r="PZ486" s="5"/>
      <c r="QA486" s="5"/>
      <c r="QB486" s="5"/>
      <c r="QC486" s="5"/>
      <c r="QD486" s="5"/>
      <c r="QE486" s="5"/>
      <c r="QF486" s="5"/>
      <c r="QG486" s="5"/>
      <c r="QH486" s="5"/>
      <c r="QI486" s="5"/>
      <c r="QJ486" s="5"/>
      <c r="QK486" s="5"/>
      <c r="QL486" s="5"/>
      <c r="QM486" s="5"/>
      <c r="QN486" s="5"/>
      <c r="QO486" s="5"/>
      <c r="QP486" s="5"/>
      <c r="QQ486" s="5"/>
      <c r="QR486" s="5"/>
      <c r="QS486" s="5"/>
      <c r="QT486" s="5"/>
      <c r="QU486" s="5"/>
      <c r="QV486" s="5"/>
      <c r="QW486" s="5"/>
      <c r="QX486" s="5"/>
      <c r="QY486" s="5"/>
      <c r="QZ486" s="5"/>
      <c r="RA486" s="5"/>
      <c r="RB486" s="5"/>
      <c r="RC486" s="5"/>
      <c r="RD486" s="5"/>
      <c r="RE486" s="5"/>
      <c r="RF486" s="5"/>
      <c r="RG486" s="5"/>
      <c r="RH486" s="5"/>
      <c r="RI486" s="5"/>
      <c r="RJ486" s="5"/>
      <c r="RK486" s="5"/>
      <c r="RL486" s="5"/>
      <c r="RM486" s="5"/>
      <c r="RN486" s="5"/>
      <c r="RO486" s="5"/>
      <c r="RP486" s="5"/>
      <c r="RQ486" s="5"/>
      <c r="RR486" s="5"/>
      <c r="RS486" s="5"/>
      <c r="RT486" s="5"/>
      <c r="RU486" s="5"/>
      <c r="RV486" s="5"/>
      <c r="RW486" s="5"/>
      <c r="RX486" s="5"/>
      <c r="RY486" s="5"/>
      <c r="RZ486" s="5"/>
      <c r="SA486" s="5"/>
      <c r="SB486" s="5"/>
      <c r="SC486" s="5"/>
      <c r="SD486" s="5"/>
      <c r="SE486" s="5"/>
      <c r="SF486" s="5"/>
      <c r="SG486" s="5"/>
      <c r="SH486" s="5"/>
      <c r="SI486" s="5"/>
      <c r="SJ486" s="5"/>
      <c r="SK486" s="5"/>
      <c r="SL486" s="5"/>
      <c r="SM486" s="5"/>
      <c r="SN486" s="5"/>
      <c r="SO486" s="5"/>
      <c r="SP486" s="5"/>
      <c r="SQ486" s="5"/>
      <c r="SR486" s="5"/>
      <c r="SS486" s="5"/>
      <c r="ST486" s="5"/>
      <c r="SU486" s="5"/>
      <c r="SV486" s="5"/>
      <c r="SW486" s="5"/>
      <c r="SX486" s="5"/>
      <c r="SY486" s="5"/>
      <c r="SZ486" s="5"/>
      <c r="TA486" s="5"/>
      <c r="TB486" s="5"/>
      <c r="TC486" s="5"/>
      <c r="TD486" s="5"/>
      <c r="TE486" s="5"/>
      <c r="TF486" s="5"/>
      <c r="TG486" s="5"/>
      <c r="TH486" s="5"/>
      <c r="TI486" s="5"/>
      <c r="TJ486" s="5"/>
      <c r="TK486" s="5"/>
      <c r="TL486" s="5"/>
      <c r="TM486" s="5"/>
      <c r="TN486" s="5"/>
      <c r="TO486" s="5"/>
      <c r="TP486" s="5"/>
      <c r="TQ486" s="5"/>
      <c r="TR486" s="5"/>
      <c r="TS486" s="5"/>
      <c r="TT486" s="5"/>
      <c r="TU486" s="5"/>
      <c r="TV486" s="5"/>
      <c r="TW486" s="5"/>
      <c r="TX486" s="5"/>
      <c r="TY486" s="5"/>
      <c r="TZ486" s="5"/>
      <c r="UA486" s="5"/>
      <c r="UB486" s="5"/>
      <c r="UC486" s="5"/>
      <c r="UD486" s="5"/>
      <c r="UE486" s="5"/>
      <c r="UF486" s="5"/>
      <c r="UG486" s="5"/>
      <c r="UH486" s="5"/>
      <c r="UI486" s="5"/>
      <c r="UJ486" s="5"/>
      <c r="UK486" s="5"/>
      <c r="UL486" s="5"/>
      <c r="UM486" s="5"/>
      <c r="UN486" s="5"/>
      <c r="UO486" s="5"/>
      <c r="UP486" s="5"/>
      <c r="UQ486" s="5"/>
      <c r="UR486" s="5"/>
      <c r="US486" s="5"/>
      <c r="UT486" s="5"/>
      <c r="UU486" s="5"/>
      <c r="UV486" s="5"/>
      <c r="UW486" s="5"/>
      <c r="UX486" s="5"/>
      <c r="UY486" s="5"/>
      <c r="UZ486" s="5"/>
      <c r="VA486" s="5"/>
      <c r="VB486" s="5"/>
      <c r="VC486" s="5"/>
      <c r="VD486" s="5"/>
      <c r="VE486" s="5"/>
      <c r="VF486" s="5"/>
      <c r="VG486" s="5"/>
      <c r="VH486" s="5"/>
      <c r="VI486" s="5"/>
      <c r="VJ486" s="5"/>
      <c r="VK486" s="5"/>
      <c r="VL486" s="5"/>
      <c r="VM486" s="5"/>
      <c r="VN486" s="5"/>
      <c r="VO486" s="5"/>
      <c r="VP486" s="5"/>
      <c r="VQ486" s="5"/>
      <c r="VR486" s="5"/>
      <c r="VS486" s="5"/>
      <c r="VT486" s="5"/>
      <c r="VU486" s="5"/>
      <c r="VV486" s="5"/>
      <c r="VW486" s="5"/>
      <c r="VX486" s="5"/>
      <c r="VY486" s="5"/>
      <c r="VZ486" s="5"/>
      <c r="WA486" s="5"/>
      <c r="WB486" s="5"/>
      <c r="WC486" s="5"/>
      <c r="WD486" s="5"/>
      <c r="WE486" s="5"/>
      <c r="WF486" s="5"/>
      <c r="WG486" s="5"/>
      <c r="WH486" s="5"/>
      <c r="WI486" s="5"/>
      <c r="WJ486" s="5"/>
      <c r="WK486" s="5"/>
      <c r="WL486" s="5"/>
      <c r="WM486" s="5"/>
      <c r="WN486" s="5"/>
      <c r="WO486" s="5"/>
      <c r="WP486" s="5"/>
      <c r="WQ486" s="5"/>
      <c r="WR486" s="5"/>
      <c r="WS486" s="5"/>
      <c r="WT486" s="5"/>
      <c r="WU486" s="5"/>
      <c r="WV486" s="5"/>
      <c r="WW486" s="5"/>
      <c r="WX486" s="5"/>
      <c r="WY486" s="5"/>
      <c r="WZ486" s="5"/>
      <c r="XA486" s="5"/>
      <c r="XB486" s="5"/>
      <c r="XC486" s="5"/>
      <c r="XD486" s="5"/>
      <c r="XE486" s="5"/>
      <c r="XF486" s="5"/>
      <c r="XG486" s="5"/>
      <c r="XH486" s="5"/>
      <c r="XI486" s="5"/>
      <c r="XJ486" s="5"/>
      <c r="XK486" s="5"/>
      <c r="XL486" s="5"/>
      <c r="XM486" s="5"/>
      <c r="XN486" s="5"/>
      <c r="XO486" s="5"/>
      <c r="XP486" s="5"/>
      <c r="XQ486" s="5"/>
      <c r="XR486" s="5"/>
      <c r="XS486" s="5"/>
      <c r="XT486" s="5"/>
      <c r="XU486" s="5"/>
      <c r="XV486" s="5"/>
      <c r="XW486" s="5"/>
    </row>
    <row r="487" spans="39:647" x14ac:dyDescent="0.2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c r="PI487" s="5"/>
      <c r="PJ487" s="5"/>
      <c r="PK487" s="5"/>
      <c r="PL487" s="5"/>
      <c r="PM487" s="5"/>
      <c r="PN487" s="5"/>
      <c r="PO487" s="5"/>
      <c r="PP487" s="5"/>
      <c r="PQ487" s="5"/>
      <c r="PR487" s="5"/>
      <c r="PS487" s="5"/>
      <c r="PT487" s="5"/>
      <c r="PU487" s="5"/>
      <c r="PV487" s="5"/>
      <c r="PW487" s="5"/>
      <c r="PX487" s="5"/>
      <c r="PY487" s="5"/>
      <c r="PZ487" s="5"/>
      <c r="QA487" s="5"/>
      <c r="QB487" s="5"/>
      <c r="QC487" s="5"/>
      <c r="QD487" s="5"/>
      <c r="QE487" s="5"/>
      <c r="QF487" s="5"/>
      <c r="QG487" s="5"/>
      <c r="QH487" s="5"/>
      <c r="QI487" s="5"/>
      <c r="QJ487" s="5"/>
      <c r="QK487" s="5"/>
      <c r="QL487" s="5"/>
      <c r="QM487" s="5"/>
      <c r="QN487" s="5"/>
      <c r="QO487" s="5"/>
      <c r="QP487" s="5"/>
      <c r="QQ487" s="5"/>
      <c r="QR487" s="5"/>
      <c r="QS487" s="5"/>
      <c r="QT487" s="5"/>
      <c r="QU487" s="5"/>
      <c r="QV487" s="5"/>
      <c r="QW487" s="5"/>
      <c r="QX487" s="5"/>
      <c r="QY487" s="5"/>
      <c r="QZ487" s="5"/>
      <c r="RA487" s="5"/>
      <c r="RB487" s="5"/>
      <c r="RC487" s="5"/>
      <c r="RD487" s="5"/>
      <c r="RE487" s="5"/>
      <c r="RF487" s="5"/>
      <c r="RG487" s="5"/>
      <c r="RH487" s="5"/>
      <c r="RI487" s="5"/>
      <c r="RJ487" s="5"/>
      <c r="RK487" s="5"/>
      <c r="RL487" s="5"/>
      <c r="RM487" s="5"/>
      <c r="RN487" s="5"/>
      <c r="RO487" s="5"/>
      <c r="RP487" s="5"/>
      <c r="RQ487" s="5"/>
      <c r="RR487" s="5"/>
      <c r="RS487" s="5"/>
      <c r="RT487" s="5"/>
      <c r="RU487" s="5"/>
      <c r="RV487" s="5"/>
      <c r="RW487" s="5"/>
      <c r="RX487" s="5"/>
      <c r="RY487" s="5"/>
      <c r="RZ487" s="5"/>
      <c r="SA487" s="5"/>
      <c r="SB487" s="5"/>
      <c r="SC487" s="5"/>
      <c r="SD487" s="5"/>
      <c r="SE487" s="5"/>
      <c r="SF487" s="5"/>
      <c r="SG487" s="5"/>
      <c r="SH487" s="5"/>
      <c r="SI487" s="5"/>
      <c r="SJ487" s="5"/>
      <c r="SK487" s="5"/>
      <c r="SL487" s="5"/>
      <c r="SM487" s="5"/>
      <c r="SN487" s="5"/>
      <c r="SO487" s="5"/>
      <c r="SP487" s="5"/>
      <c r="SQ487" s="5"/>
      <c r="SR487" s="5"/>
      <c r="SS487" s="5"/>
      <c r="ST487" s="5"/>
      <c r="SU487" s="5"/>
      <c r="SV487" s="5"/>
      <c r="SW487" s="5"/>
      <c r="SX487" s="5"/>
      <c r="SY487" s="5"/>
      <c r="SZ487" s="5"/>
      <c r="TA487" s="5"/>
      <c r="TB487" s="5"/>
      <c r="TC487" s="5"/>
      <c r="TD487" s="5"/>
      <c r="TE487" s="5"/>
      <c r="TF487" s="5"/>
      <c r="TG487" s="5"/>
      <c r="TH487" s="5"/>
      <c r="TI487" s="5"/>
      <c r="TJ487" s="5"/>
      <c r="TK487" s="5"/>
      <c r="TL487" s="5"/>
      <c r="TM487" s="5"/>
      <c r="TN487" s="5"/>
      <c r="TO487" s="5"/>
      <c r="TP487" s="5"/>
      <c r="TQ487" s="5"/>
      <c r="TR487" s="5"/>
      <c r="TS487" s="5"/>
      <c r="TT487" s="5"/>
      <c r="TU487" s="5"/>
      <c r="TV487" s="5"/>
      <c r="TW487" s="5"/>
      <c r="TX487" s="5"/>
      <c r="TY487" s="5"/>
      <c r="TZ487" s="5"/>
      <c r="UA487" s="5"/>
      <c r="UB487" s="5"/>
      <c r="UC487" s="5"/>
      <c r="UD487" s="5"/>
      <c r="UE487" s="5"/>
      <c r="UF487" s="5"/>
      <c r="UG487" s="5"/>
      <c r="UH487" s="5"/>
      <c r="UI487" s="5"/>
      <c r="UJ487" s="5"/>
      <c r="UK487" s="5"/>
      <c r="UL487" s="5"/>
      <c r="UM487" s="5"/>
      <c r="UN487" s="5"/>
      <c r="UO487" s="5"/>
      <c r="UP487" s="5"/>
      <c r="UQ487" s="5"/>
      <c r="UR487" s="5"/>
      <c r="US487" s="5"/>
      <c r="UT487" s="5"/>
      <c r="UU487" s="5"/>
      <c r="UV487" s="5"/>
      <c r="UW487" s="5"/>
      <c r="UX487" s="5"/>
      <c r="UY487" s="5"/>
      <c r="UZ487" s="5"/>
      <c r="VA487" s="5"/>
      <c r="VB487" s="5"/>
      <c r="VC487" s="5"/>
      <c r="VD487" s="5"/>
      <c r="VE487" s="5"/>
      <c r="VF487" s="5"/>
      <c r="VG487" s="5"/>
      <c r="VH487" s="5"/>
      <c r="VI487" s="5"/>
      <c r="VJ487" s="5"/>
      <c r="VK487" s="5"/>
      <c r="VL487" s="5"/>
      <c r="VM487" s="5"/>
      <c r="VN487" s="5"/>
      <c r="VO487" s="5"/>
      <c r="VP487" s="5"/>
      <c r="VQ487" s="5"/>
      <c r="VR487" s="5"/>
      <c r="VS487" s="5"/>
      <c r="VT487" s="5"/>
      <c r="VU487" s="5"/>
      <c r="VV487" s="5"/>
      <c r="VW487" s="5"/>
      <c r="VX487" s="5"/>
      <c r="VY487" s="5"/>
      <c r="VZ487" s="5"/>
      <c r="WA487" s="5"/>
      <c r="WB487" s="5"/>
      <c r="WC487" s="5"/>
      <c r="WD487" s="5"/>
      <c r="WE487" s="5"/>
      <c r="WF487" s="5"/>
      <c r="WG487" s="5"/>
      <c r="WH487" s="5"/>
      <c r="WI487" s="5"/>
      <c r="WJ487" s="5"/>
      <c r="WK487" s="5"/>
      <c r="WL487" s="5"/>
      <c r="WM487" s="5"/>
      <c r="WN487" s="5"/>
      <c r="WO487" s="5"/>
      <c r="WP487" s="5"/>
      <c r="WQ487" s="5"/>
      <c r="WR487" s="5"/>
      <c r="WS487" s="5"/>
      <c r="WT487" s="5"/>
      <c r="WU487" s="5"/>
      <c r="WV487" s="5"/>
      <c r="WW487" s="5"/>
      <c r="WX487" s="5"/>
      <c r="WY487" s="5"/>
      <c r="WZ487" s="5"/>
      <c r="XA487" s="5"/>
      <c r="XB487" s="5"/>
      <c r="XC487" s="5"/>
      <c r="XD487" s="5"/>
      <c r="XE487" s="5"/>
      <c r="XF487" s="5"/>
      <c r="XG487" s="5"/>
      <c r="XH487" s="5"/>
      <c r="XI487" s="5"/>
      <c r="XJ487" s="5"/>
      <c r="XK487" s="5"/>
      <c r="XL487" s="5"/>
      <c r="XM487" s="5"/>
      <c r="XN487" s="5"/>
      <c r="XO487" s="5"/>
      <c r="XP487" s="5"/>
      <c r="XQ487" s="5"/>
      <c r="XR487" s="5"/>
      <c r="XS487" s="5"/>
      <c r="XT487" s="5"/>
      <c r="XU487" s="5"/>
      <c r="XV487" s="5"/>
      <c r="XW487" s="5"/>
    </row>
    <row r="488" spans="39:647" x14ac:dyDescent="0.2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row>
    <row r="489" spans="39:647" x14ac:dyDescent="0.2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c r="PI489" s="5"/>
      <c r="PJ489" s="5"/>
      <c r="PK489" s="5"/>
      <c r="PL489" s="5"/>
      <c r="PM489" s="5"/>
      <c r="PN489" s="5"/>
      <c r="PO489" s="5"/>
      <c r="PP489" s="5"/>
      <c r="PQ489" s="5"/>
      <c r="PR489" s="5"/>
      <c r="PS489" s="5"/>
      <c r="PT489" s="5"/>
      <c r="PU489" s="5"/>
      <c r="PV489" s="5"/>
      <c r="PW489" s="5"/>
      <c r="PX489" s="5"/>
      <c r="PY489" s="5"/>
      <c r="PZ489" s="5"/>
      <c r="QA489" s="5"/>
      <c r="QB489" s="5"/>
      <c r="QC489" s="5"/>
      <c r="QD489" s="5"/>
      <c r="QE489" s="5"/>
      <c r="QF489" s="5"/>
      <c r="QG489" s="5"/>
      <c r="QH489" s="5"/>
      <c r="QI489" s="5"/>
      <c r="QJ489" s="5"/>
      <c r="QK489" s="5"/>
      <c r="QL489" s="5"/>
      <c r="QM489" s="5"/>
      <c r="QN489" s="5"/>
      <c r="QO489" s="5"/>
      <c r="QP489" s="5"/>
      <c r="QQ489" s="5"/>
      <c r="QR489" s="5"/>
      <c r="QS489" s="5"/>
      <c r="QT489" s="5"/>
      <c r="QU489" s="5"/>
      <c r="QV489" s="5"/>
      <c r="QW489" s="5"/>
      <c r="QX489" s="5"/>
      <c r="QY489" s="5"/>
      <c r="QZ489" s="5"/>
      <c r="RA489" s="5"/>
      <c r="RB489" s="5"/>
      <c r="RC489" s="5"/>
      <c r="RD489" s="5"/>
      <c r="RE489" s="5"/>
      <c r="RF489" s="5"/>
      <c r="RG489" s="5"/>
      <c r="RH489" s="5"/>
      <c r="RI489" s="5"/>
      <c r="RJ489" s="5"/>
      <c r="RK489" s="5"/>
      <c r="RL489" s="5"/>
      <c r="RM489" s="5"/>
      <c r="RN489" s="5"/>
      <c r="RO489" s="5"/>
      <c r="RP489" s="5"/>
      <c r="RQ489" s="5"/>
      <c r="RR489" s="5"/>
      <c r="RS489" s="5"/>
      <c r="RT489" s="5"/>
      <c r="RU489" s="5"/>
      <c r="RV489" s="5"/>
      <c r="RW489" s="5"/>
      <c r="RX489" s="5"/>
      <c r="RY489" s="5"/>
      <c r="RZ489" s="5"/>
      <c r="SA489" s="5"/>
      <c r="SB489" s="5"/>
      <c r="SC489" s="5"/>
      <c r="SD489" s="5"/>
      <c r="SE489" s="5"/>
      <c r="SF489" s="5"/>
      <c r="SG489" s="5"/>
      <c r="SH489" s="5"/>
      <c r="SI489" s="5"/>
      <c r="SJ489" s="5"/>
      <c r="SK489" s="5"/>
      <c r="SL489" s="5"/>
      <c r="SM489" s="5"/>
      <c r="SN489" s="5"/>
      <c r="SO489" s="5"/>
      <c r="SP489" s="5"/>
      <c r="SQ489" s="5"/>
      <c r="SR489" s="5"/>
      <c r="SS489" s="5"/>
      <c r="ST489" s="5"/>
      <c r="SU489" s="5"/>
      <c r="SV489" s="5"/>
      <c r="SW489" s="5"/>
      <c r="SX489" s="5"/>
      <c r="SY489" s="5"/>
      <c r="SZ489" s="5"/>
      <c r="TA489" s="5"/>
      <c r="TB489" s="5"/>
      <c r="TC489" s="5"/>
      <c r="TD489" s="5"/>
      <c r="TE489" s="5"/>
      <c r="TF489" s="5"/>
      <c r="TG489" s="5"/>
      <c r="TH489" s="5"/>
      <c r="TI489" s="5"/>
      <c r="TJ489" s="5"/>
      <c r="TK489" s="5"/>
      <c r="TL489" s="5"/>
      <c r="TM489" s="5"/>
      <c r="TN489" s="5"/>
      <c r="TO489" s="5"/>
      <c r="TP489" s="5"/>
      <c r="TQ489" s="5"/>
      <c r="TR489" s="5"/>
      <c r="TS489" s="5"/>
      <c r="TT489" s="5"/>
      <c r="TU489" s="5"/>
      <c r="TV489" s="5"/>
      <c r="TW489" s="5"/>
      <c r="TX489" s="5"/>
      <c r="TY489" s="5"/>
      <c r="TZ489" s="5"/>
      <c r="UA489" s="5"/>
      <c r="UB489" s="5"/>
      <c r="UC489" s="5"/>
      <c r="UD489" s="5"/>
      <c r="UE489" s="5"/>
      <c r="UF489" s="5"/>
      <c r="UG489" s="5"/>
      <c r="UH489" s="5"/>
      <c r="UI489" s="5"/>
      <c r="UJ489" s="5"/>
      <c r="UK489" s="5"/>
      <c r="UL489" s="5"/>
      <c r="UM489" s="5"/>
      <c r="UN489" s="5"/>
      <c r="UO489" s="5"/>
      <c r="UP489" s="5"/>
      <c r="UQ489" s="5"/>
      <c r="UR489" s="5"/>
      <c r="US489" s="5"/>
      <c r="UT489" s="5"/>
      <c r="UU489" s="5"/>
      <c r="UV489" s="5"/>
      <c r="UW489" s="5"/>
      <c r="UX489" s="5"/>
      <c r="UY489" s="5"/>
      <c r="UZ489" s="5"/>
      <c r="VA489" s="5"/>
      <c r="VB489" s="5"/>
      <c r="VC489" s="5"/>
      <c r="VD489" s="5"/>
      <c r="VE489" s="5"/>
      <c r="VF489" s="5"/>
      <c r="VG489" s="5"/>
      <c r="VH489" s="5"/>
      <c r="VI489" s="5"/>
      <c r="VJ489" s="5"/>
      <c r="VK489" s="5"/>
      <c r="VL489" s="5"/>
      <c r="VM489" s="5"/>
      <c r="VN489" s="5"/>
      <c r="VO489" s="5"/>
      <c r="VP489" s="5"/>
      <c r="VQ489" s="5"/>
      <c r="VR489" s="5"/>
      <c r="VS489" s="5"/>
      <c r="VT489" s="5"/>
      <c r="VU489" s="5"/>
      <c r="VV489" s="5"/>
      <c r="VW489" s="5"/>
      <c r="VX489" s="5"/>
      <c r="VY489" s="5"/>
      <c r="VZ489" s="5"/>
      <c r="WA489" s="5"/>
      <c r="WB489" s="5"/>
      <c r="WC489" s="5"/>
      <c r="WD489" s="5"/>
      <c r="WE489" s="5"/>
      <c r="WF489" s="5"/>
      <c r="WG489" s="5"/>
      <c r="WH489" s="5"/>
      <c r="WI489" s="5"/>
      <c r="WJ489" s="5"/>
      <c r="WK489" s="5"/>
      <c r="WL489" s="5"/>
      <c r="WM489" s="5"/>
      <c r="WN489" s="5"/>
      <c r="WO489" s="5"/>
      <c r="WP489" s="5"/>
      <c r="WQ489" s="5"/>
      <c r="WR489" s="5"/>
      <c r="WS489" s="5"/>
      <c r="WT489" s="5"/>
      <c r="WU489" s="5"/>
      <c r="WV489" s="5"/>
      <c r="WW489" s="5"/>
      <c r="WX489" s="5"/>
      <c r="WY489" s="5"/>
      <c r="WZ489" s="5"/>
      <c r="XA489" s="5"/>
      <c r="XB489" s="5"/>
      <c r="XC489" s="5"/>
      <c r="XD489" s="5"/>
      <c r="XE489" s="5"/>
      <c r="XF489" s="5"/>
      <c r="XG489" s="5"/>
      <c r="XH489" s="5"/>
      <c r="XI489" s="5"/>
      <c r="XJ489" s="5"/>
      <c r="XK489" s="5"/>
      <c r="XL489" s="5"/>
      <c r="XM489" s="5"/>
      <c r="XN489" s="5"/>
      <c r="XO489" s="5"/>
      <c r="XP489" s="5"/>
      <c r="XQ489" s="5"/>
      <c r="XR489" s="5"/>
      <c r="XS489" s="5"/>
      <c r="XT489" s="5"/>
      <c r="XU489" s="5"/>
      <c r="XV489" s="5"/>
      <c r="XW489" s="5"/>
    </row>
    <row r="490" spans="39:647" x14ac:dyDescent="0.2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c r="PI490" s="5"/>
      <c r="PJ490" s="5"/>
      <c r="PK490" s="5"/>
      <c r="PL490" s="5"/>
      <c r="PM490" s="5"/>
      <c r="PN490" s="5"/>
      <c r="PO490" s="5"/>
      <c r="PP490" s="5"/>
      <c r="PQ490" s="5"/>
      <c r="PR490" s="5"/>
      <c r="PS490" s="5"/>
      <c r="PT490" s="5"/>
      <c r="PU490" s="5"/>
      <c r="PV490" s="5"/>
      <c r="PW490" s="5"/>
      <c r="PX490" s="5"/>
      <c r="PY490" s="5"/>
      <c r="PZ490" s="5"/>
      <c r="QA490" s="5"/>
      <c r="QB490" s="5"/>
      <c r="QC490" s="5"/>
      <c r="QD490" s="5"/>
      <c r="QE490" s="5"/>
      <c r="QF490" s="5"/>
      <c r="QG490" s="5"/>
      <c r="QH490" s="5"/>
      <c r="QI490" s="5"/>
      <c r="QJ490" s="5"/>
      <c r="QK490" s="5"/>
      <c r="QL490" s="5"/>
      <c r="QM490" s="5"/>
      <c r="QN490" s="5"/>
      <c r="QO490" s="5"/>
      <c r="QP490" s="5"/>
      <c r="QQ490" s="5"/>
      <c r="QR490" s="5"/>
      <c r="QS490" s="5"/>
      <c r="QT490" s="5"/>
      <c r="QU490" s="5"/>
      <c r="QV490" s="5"/>
      <c r="QW490" s="5"/>
      <c r="QX490" s="5"/>
      <c r="QY490" s="5"/>
      <c r="QZ490" s="5"/>
      <c r="RA490" s="5"/>
      <c r="RB490" s="5"/>
      <c r="RC490" s="5"/>
      <c r="RD490" s="5"/>
      <c r="RE490" s="5"/>
      <c r="RF490" s="5"/>
      <c r="RG490" s="5"/>
      <c r="RH490" s="5"/>
      <c r="RI490" s="5"/>
      <c r="RJ490" s="5"/>
      <c r="RK490" s="5"/>
      <c r="RL490" s="5"/>
      <c r="RM490" s="5"/>
      <c r="RN490" s="5"/>
      <c r="RO490" s="5"/>
      <c r="RP490" s="5"/>
      <c r="RQ490" s="5"/>
      <c r="RR490" s="5"/>
      <c r="RS490" s="5"/>
      <c r="RT490" s="5"/>
      <c r="RU490" s="5"/>
      <c r="RV490" s="5"/>
      <c r="RW490" s="5"/>
      <c r="RX490" s="5"/>
      <c r="RY490" s="5"/>
      <c r="RZ490" s="5"/>
      <c r="SA490" s="5"/>
      <c r="SB490" s="5"/>
      <c r="SC490" s="5"/>
      <c r="SD490" s="5"/>
      <c r="SE490" s="5"/>
      <c r="SF490" s="5"/>
      <c r="SG490" s="5"/>
      <c r="SH490" s="5"/>
      <c r="SI490" s="5"/>
      <c r="SJ490" s="5"/>
      <c r="SK490" s="5"/>
      <c r="SL490" s="5"/>
      <c r="SM490" s="5"/>
      <c r="SN490" s="5"/>
      <c r="SO490" s="5"/>
      <c r="SP490" s="5"/>
      <c r="SQ490" s="5"/>
      <c r="SR490" s="5"/>
      <c r="SS490" s="5"/>
      <c r="ST490" s="5"/>
      <c r="SU490" s="5"/>
      <c r="SV490" s="5"/>
      <c r="SW490" s="5"/>
      <c r="SX490" s="5"/>
      <c r="SY490" s="5"/>
      <c r="SZ490" s="5"/>
      <c r="TA490" s="5"/>
      <c r="TB490" s="5"/>
      <c r="TC490" s="5"/>
      <c r="TD490" s="5"/>
      <c r="TE490" s="5"/>
      <c r="TF490" s="5"/>
      <c r="TG490" s="5"/>
      <c r="TH490" s="5"/>
      <c r="TI490" s="5"/>
      <c r="TJ490" s="5"/>
      <c r="TK490" s="5"/>
      <c r="TL490" s="5"/>
      <c r="TM490" s="5"/>
      <c r="TN490" s="5"/>
      <c r="TO490" s="5"/>
      <c r="TP490" s="5"/>
      <c r="TQ490" s="5"/>
      <c r="TR490" s="5"/>
      <c r="TS490" s="5"/>
      <c r="TT490" s="5"/>
      <c r="TU490" s="5"/>
      <c r="TV490" s="5"/>
      <c r="TW490" s="5"/>
      <c r="TX490" s="5"/>
      <c r="TY490" s="5"/>
      <c r="TZ490" s="5"/>
      <c r="UA490" s="5"/>
      <c r="UB490" s="5"/>
      <c r="UC490" s="5"/>
      <c r="UD490" s="5"/>
      <c r="UE490" s="5"/>
      <c r="UF490" s="5"/>
      <c r="UG490" s="5"/>
      <c r="UH490" s="5"/>
      <c r="UI490" s="5"/>
      <c r="UJ490" s="5"/>
      <c r="UK490" s="5"/>
      <c r="UL490" s="5"/>
      <c r="UM490" s="5"/>
      <c r="UN490" s="5"/>
      <c r="UO490" s="5"/>
      <c r="UP490" s="5"/>
      <c r="UQ490" s="5"/>
      <c r="UR490" s="5"/>
      <c r="US490" s="5"/>
      <c r="UT490" s="5"/>
      <c r="UU490" s="5"/>
      <c r="UV490" s="5"/>
      <c r="UW490" s="5"/>
      <c r="UX490" s="5"/>
      <c r="UY490" s="5"/>
      <c r="UZ490" s="5"/>
      <c r="VA490" s="5"/>
      <c r="VB490" s="5"/>
      <c r="VC490" s="5"/>
      <c r="VD490" s="5"/>
      <c r="VE490" s="5"/>
      <c r="VF490" s="5"/>
      <c r="VG490" s="5"/>
      <c r="VH490" s="5"/>
      <c r="VI490" s="5"/>
      <c r="VJ490" s="5"/>
      <c r="VK490" s="5"/>
      <c r="VL490" s="5"/>
      <c r="VM490" s="5"/>
      <c r="VN490" s="5"/>
      <c r="VO490" s="5"/>
      <c r="VP490" s="5"/>
      <c r="VQ490" s="5"/>
      <c r="VR490" s="5"/>
      <c r="VS490" s="5"/>
      <c r="VT490" s="5"/>
      <c r="VU490" s="5"/>
      <c r="VV490" s="5"/>
      <c r="VW490" s="5"/>
      <c r="VX490" s="5"/>
      <c r="VY490" s="5"/>
      <c r="VZ490" s="5"/>
      <c r="WA490" s="5"/>
      <c r="WB490" s="5"/>
      <c r="WC490" s="5"/>
      <c r="WD490" s="5"/>
      <c r="WE490" s="5"/>
      <c r="WF490" s="5"/>
      <c r="WG490" s="5"/>
      <c r="WH490" s="5"/>
      <c r="WI490" s="5"/>
      <c r="WJ490" s="5"/>
      <c r="WK490" s="5"/>
      <c r="WL490" s="5"/>
      <c r="WM490" s="5"/>
      <c r="WN490" s="5"/>
      <c r="WO490" s="5"/>
      <c r="WP490" s="5"/>
      <c r="WQ490" s="5"/>
      <c r="WR490" s="5"/>
      <c r="WS490" s="5"/>
      <c r="WT490" s="5"/>
      <c r="WU490" s="5"/>
      <c r="WV490" s="5"/>
      <c r="WW490" s="5"/>
      <c r="WX490" s="5"/>
      <c r="WY490" s="5"/>
      <c r="WZ490" s="5"/>
      <c r="XA490" s="5"/>
      <c r="XB490" s="5"/>
      <c r="XC490" s="5"/>
      <c r="XD490" s="5"/>
      <c r="XE490" s="5"/>
      <c r="XF490" s="5"/>
      <c r="XG490" s="5"/>
      <c r="XH490" s="5"/>
      <c r="XI490" s="5"/>
      <c r="XJ490" s="5"/>
      <c r="XK490" s="5"/>
      <c r="XL490" s="5"/>
      <c r="XM490" s="5"/>
      <c r="XN490" s="5"/>
      <c r="XO490" s="5"/>
      <c r="XP490" s="5"/>
      <c r="XQ490" s="5"/>
      <c r="XR490" s="5"/>
      <c r="XS490" s="5"/>
      <c r="XT490" s="5"/>
      <c r="XU490" s="5"/>
      <c r="XV490" s="5"/>
      <c r="XW490" s="5"/>
    </row>
    <row r="491" spans="39:647" x14ac:dyDescent="0.2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c r="QR491" s="5"/>
      <c r="QS491" s="5"/>
      <c r="QT491" s="5"/>
      <c r="QU491" s="5"/>
      <c r="QV491" s="5"/>
      <c r="QW491" s="5"/>
      <c r="QX491" s="5"/>
      <c r="QY491" s="5"/>
      <c r="QZ491" s="5"/>
      <c r="RA491" s="5"/>
      <c r="RB491" s="5"/>
      <c r="RC491" s="5"/>
      <c r="RD491" s="5"/>
      <c r="RE491" s="5"/>
      <c r="RF491" s="5"/>
      <c r="RG491" s="5"/>
      <c r="RH491" s="5"/>
      <c r="RI491" s="5"/>
      <c r="RJ491" s="5"/>
      <c r="RK491" s="5"/>
      <c r="RL491" s="5"/>
      <c r="RM491" s="5"/>
      <c r="RN491" s="5"/>
      <c r="RO491" s="5"/>
      <c r="RP491" s="5"/>
      <c r="RQ491" s="5"/>
      <c r="RR491" s="5"/>
      <c r="RS491" s="5"/>
      <c r="RT491" s="5"/>
      <c r="RU491" s="5"/>
      <c r="RV491" s="5"/>
      <c r="RW491" s="5"/>
      <c r="RX491" s="5"/>
      <c r="RY491" s="5"/>
      <c r="RZ491" s="5"/>
      <c r="SA491" s="5"/>
      <c r="SB491" s="5"/>
      <c r="SC491" s="5"/>
      <c r="SD491" s="5"/>
      <c r="SE491" s="5"/>
      <c r="SF491" s="5"/>
      <c r="SG491" s="5"/>
      <c r="SH491" s="5"/>
      <c r="SI491" s="5"/>
      <c r="SJ491" s="5"/>
      <c r="SK491" s="5"/>
      <c r="SL491" s="5"/>
      <c r="SM491" s="5"/>
      <c r="SN491" s="5"/>
      <c r="SO491" s="5"/>
      <c r="SP491" s="5"/>
      <c r="SQ491" s="5"/>
      <c r="SR491" s="5"/>
      <c r="SS491" s="5"/>
      <c r="ST491" s="5"/>
      <c r="SU491" s="5"/>
      <c r="SV491" s="5"/>
      <c r="SW491" s="5"/>
      <c r="SX491" s="5"/>
      <c r="SY491" s="5"/>
      <c r="SZ491" s="5"/>
      <c r="TA491" s="5"/>
      <c r="TB491" s="5"/>
      <c r="TC491" s="5"/>
      <c r="TD491" s="5"/>
      <c r="TE491" s="5"/>
      <c r="TF491" s="5"/>
      <c r="TG491" s="5"/>
      <c r="TH491" s="5"/>
      <c r="TI491" s="5"/>
      <c r="TJ491" s="5"/>
      <c r="TK491" s="5"/>
      <c r="TL491" s="5"/>
      <c r="TM491" s="5"/>
      <c r="TN491" s="5"/>
      <c r="TO491" s="5"/>
      <c r="TP491" s="5"/>
      <c r="TQ491" s="5"/>
      <c r="TR491" s="5"/>
      <c r="TS491" s="5"/>
      <c r="TT491" s="5"/>
      <c r="TU491" s="5"/>
      <c r="TV491" s="5"/>
      <c r="TW491" s="5"/>
      <c r="TX491" s="5"/>
      <c r="TY491" s="5"/>
      <c r="TZ491" s="5"/>
      <c r="UA491" s="5"/>
      <c r="UB491" s="5"/>
      <c r="UC491" s="5"/>
      <c r="UD491" s="5"/>
      <c r="UE491" s="5"/>
      <c r="UF491" s="5"/>
      <c r="UG491" s="5"/>
      <c r="UH491" s="5"/>
      <c r="UI491" s="5"/>
      <c r="UJ491" s="5"/>
      <c r="UK491" s="5"/>
      <c r="UL491" s="5"/>
      <c r="UM491" s="5"/>
      <c r="UN491" s="5"/>
      <c r="UO491" s="5"/>
      <c r="UP491" s="5"/>
      <c r="UQ491" s="5"/>
      <c r="UR491" s="5"/>
      <c r="US491" s="5"/>
      <c r="UT491" s="5"/>
      <c r="UU491" s="5"/>
      <c r="UV491" s="5"/>
      <c r="UW491" s="5"/>
      <c r="UX491" s="5"/>
      <c r="UY491" s="5"/>
      <c r="UZ491" s="5"/>
      <c r="VA491" s="5"/>
      <c r="VB491" s="5"/>
      <c r="VC491" s="5"/>
      <c r="VD491" s="5"/>
      <c r="VE491" s="5"/>
      <c r="VF491" s="5"/>
      <c r="VG491" s="5"/>
      <c r="VH491" s="5"/>
      <c r="VI491" s="5"/>
      <c r="VJ491" s="5"/>
      <c r="VK491" s="5"/>
      <c r="VL491" s="5"/>
      <c r="VM491" s="5"/>
      <c r="VN491" s="5"/>
      <c r="VO491" s="5"/>
      <c r="VP491" s="5"/>
      <c r="VQ491" s="5"/>
      <c r="VR491" s="5"/>
      <c r="VS491" s="5"/>
      <c r="VT491" s="5"/>
      <c r="VU491" s="5"/>
      <c r="VV491" s="5"/>
      <c r="VW491" s="5"/>
      <c r="VX491" s="5"/>
      <c r="VY491" s="5"/>
      <c r="VZ491" s="5"/>
      <c r="WA491" s="5"/>
      <c r="WB491" s="5"/>
      <c r="WC491" s="5"/>
      <c r="WD491" s="5"/>
      <c r="WE491" s="5"/>
      <c r="WF491" s="5"/>
      <c r="WG491" s="5"/>
      <c r="WH491" s="5"/>
      <c r="WI491" s="5"/>
      <c r="WJ491" s="5"/>
      <c r="WK491" s="5"/>
      <c r="WL491" s="5"/>
      <c r="WM491" s="5"/>
      <c r="WN491" s="5"/>
      <c r="WO491" s="5"/>
      <c r="WP491" s="5"/>
      <c r="WQ491" s="5"/>
      <c r="WR491" s="5"/>
      <c r="WS491" s="5"/>
      <c r="WT491" s="5"/>
      <c r="WU491" s="5"/>
      <c r="WV491" s="5"/>
      <c r="WW491" s="5"/>
      <c r="WX491" s="5"/>
      <c r="WY491" s="5"/>
      <c r="WZ491" s="5"/>
      <c r="XA491" s="5"/>
      <c r="XB491" s="5"/>
      <c r="XC491" s="5"/>
      <c r="XD491" s="5"/>
      <c r="XE491" s="5"/>
      <c r="XF491" s="5"/>
      <c r="XG491" s="5"/>
      <c r="XH491" s="5"/>
      <c r="XI491" s="5"/>
      <c r="XJ491" s="5"/>
      <c r="XK491" s="5"/>
      <c r="XL491" s="5"/>
      <c r="XM491" s="5"/>
      <c r="XN491" s="5"/>
      <c r="XO491" s="5"/>
      <c r="XP491" s="5"/>
      <c r="XQ491" s="5"/>
      <c r="XR491" s="5"/>
      <c r="XS491" s="5"/>
      <c r="XT491" s="5"/>
      <c r="XU491" s="5"/>
      <c r="XV491" s="5"/>
      <c r="XW491" s="5"/>
    </row>
    <row r="492" spans="39:647" x14ac:dyDescent="0.2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c r="PI492" s="5"/>
      <c r="PJ492" s="5"/>
      <c r="PK492" s="5"/>
      <c r="PL492" s="5"/>
      <c r="PM492" s="5"/>
      <c r="PN492" s="5"/>
      <c r="PO492" s="5"/>
      <c r="PP492" s="5"/>
      <c r="PQ492" s="5"/>
      <c r="PR492" s="5"/>
      <c r="PS492" s="5"/>
      <c r="PT492" s="5"/>
      <c r="PU492" s="5"/>
      <c r="PV492" s="5"/>
      <c r="PW492" s="5"/>
      <c r="PX492" s="5"/>
      <c r="PY492" s="5"/>
      <c r="PZ492" s="5"/>
      <c r="QA492" s="5"/>
      <c r="QB492" s="5"/>
      <c r="QC492" s="5"/>
      <c r="QD492" s="5"/>
      <c r="QE492" s="5"/>
      <c r="QF492" s="5"/>
      <c r="QG492" s="5"/>
      <c r="QH492" s="5"/>
      <c r="QI492" s="5"/>
      <c r="QJ492" s="5"/>
      <c r="QK492" s="5"/>
      <c r="QL492" s="5"/>
      <c r="QM492" s="5"/>
      <c r="QN492" s="5"/>
      <c r="QO492" s="5"/>
      <c r="QP492" s="5"/>
      <c r="QQ492" s="5"/>
      <c r="QR492" s="5"/>
      <c r="QS492" s="5"/>
      <c r="QT492" s="5"/>
      <c r="QU492" s="5"/>
      <c r="QV492" s="5"/>
      <c r="QW492" s="5"/>
      <c r="QX492" s="5"/>
      <c r="QY492" s="5"/>
      <c r="QZ492" s="5"/>
      <c r="RA492" s="5"/>
      <c r="RB492" s="5"/>
      <c r="RC492" s="5"/>
      <c r="RD492" s="5"/>
      <c r="RE492" s="5"/>
      <c r="RF492" s="5"/>
      <c r="RG492" s="5"/>
      <c r="RH492" s="5"/>
      <c r="RI492" s="5"/>
      <c r="RJ492" s="5"/>
      <c r="RK492" s="5"/>
      <c r="RL492" s="5"/>
      <c r="RM492" s="5"/>
      <c r="RN492" s="5"/>
      <c r="RO492" s="5"/>
      <c r="RP492" s="5"/>
      <c r="RQ492" s="5"/>
      <c r="RR492" s="5"/>
      <c r="RS492" s="5"/>
      <c r="RT492" s="5"/>
      <c r="RU492" s="5"/>
      <c r="RV492" s="5"/>
      <c r="RW492" s="5"/>
      <c r="RX492" s="5"/>
      <c r="RY492" s="5"/>
      <c r="RZ492" s="5"/>
      <c r="SA492" s="5"/>
      <c r="SB492" s="5"/>
      <c r="SC492" s="5"/>
      <c r="SD492" s="5"/>
      <c r="SE492" s="5"/>
      <c r="SF492" s="5"/>
      <c r="SG492" s="5"/>
      <c r="SH492" s="5"/>
      <c r="SI492" s="5"/>
      <c r="SJ492" s="5"/>
      <c r="SK492" s="5"/>
      <c r="SL492" s="5"/>
      <c r="SM492" s="5"/>
      <c r="SN492" s="5"/>
      <c r="SO492" s="5"/>
      <c r="SP492" s="5"/>
      <c r="SQ492" s="5"/>
      <c r="SR492" s="5"/>
      <c r="SS492" s="5"/>
      <c r="ST492" s="5"/>
      <c r="SU492" s="5"/>
      <c r="SV492" s="5"/>
      <c r="SW492" s="5"/>
      <c r="SX492" s="5"/>
      <c r="SY492" s="5"/>
      <c r="SZ492" s="5"/>
      <c r="TA492" s="5"/>
      <c r="TB492" s="5"/>
      <c r="TC492" s="5"/>
      <c r="TD492" s="5"/>
      <c r="TE492" s="5"/>
      <c r="TF492" s="5"/>
      <c r="TG492" s="5"/>
      <c r="TH492" s="5"/>
      <c r="TI492" s="5"/>
      <c r="TJ492" s="5"/>
      <c r="TK492" s="5"/>
      <c r="TL492" s="5"/>
      <c r="TM492" s="5"/>
      <c r="TN492" s="5"/>
      <c r="TO492" s="5"/>
      <c r="TP492" s="5"/>
      <c r="TQ492" s="5"/>
      <c r="TR492" s="5"/>
      <c r="TS492" s="5"/>
      <c r="TT492" s="5"/>
      <c r="TU492" s="5"/>
      <c r="TV492" s="5"/>
      <c r="TW492" s="5"/>
      <c r="TX492" s="5"/>
      <c r="TY492" s="5"/>
      <c r="TZ492" s="5"/>
      <c r="UA492" s="5"/>
      <c r="UB492" s="5"/>
      <c r="UC492" s="5"/>
      <c r="UD492" s="5"/>
      <c r="UE492" s="5"/>
      <c r="UF492" s="5"/>
      <c r="UG492" s="5"/>
      <c r="UH492" s="5"/>
      <c r="UI492" s="5"/>
      <c r="UJ492" s="5"/>
      <c r="UK492" s="5"/>
      <c r="UL492" s="5"/>
      <c r="UM492" s="5"/>
      <c r="UN492" s="5"/>
      <c r="UO492" s="5"/>
      <c r="UP492" s="5"/>
      <c r="UQ492" s="5"/>
      <c r="UR492" s="5"/>
      <c r="US492" s="5"/>
      <c r="UT492" s="5"/>
      <c r="UU492" s="5"/>
      <c r="UV492" s="5"/>
      <c r="UW492" s="5"/>
      <c r="UX492" s="5"/>
      <c r="UY492" s="5"/>
      <c r="UZ492" s="5"/>
      <c r="VA492" s="5"/>
      <c r="VB492" s="5"/>
      <c r="VC492" s="5"/>
      <c r="VD492" s="5"/>
      <c r="VE492" s="5"/>
      <c r="VF492" s="5"/>
      <c r="VG492" s="5"/>
      <c r="VH492" s="5"/>
      <c r="VI492" s="5"/>
      <c r="VJ492" s="5"/>
      <c r="VK492" s="5"/>
      <c r="VL492" s="5"/>
      <c r="VM492" s="5"/>
      <c r="VN492" s="5"/>
      <c r="VO492" s="5"/>
      <c r="VP492" s="5"/>
      <c r="VQ492" s="5"/>
      <c r="VR492" s="5"/>
      <c r="VS492" s="5"/>
      <c r="VT492" s="5"/>
      <c r="VU492" s="5"/>
      <c r="VV492" s="5"/>
      <c r="VW492" s="5"/>
      <c r="VX492" s="5"/>
      <c r="VY492" s="5"/>
      <c r="VZ492" s="5"/>
      <c r="WA492" s="5"/>
      <c r="WB492" s="5"/>
      <c r="WC492" s="5"/>
      <c r="WD492" s="5"/>
      <c r="WE492" s="5"/>
      <c r="WF492" s="5"/>
      <c r="WG492" s="5"/>
      <c r="WH492" s="5"/>
      <c r="WI492" s="5"/>
      <c r="WJ492" s="5"/>
      <c r="WK492" s="5"/>
      <c r="WL492" s="5"/>
      <c r="WM492" s="5"/>
      <c r="WN492" s="5"/>
      <c r="WO492" s="5"/>
      <c r="WP492" s="5"/>
      <c r="WQ492" s="5"/>
      <c r="WR492" s="5"/>
      <c r="WS492" s="5"/>
      <c r="WT492" s="5"/>
      <c r="WU492" s="5"/>
      <c r="WV492" s="5"/>
      <c r="WW492" s="5"/>
      <c r="WX492" s="5"/>
      <c r="WY492" s="5"/>
      <c r="WZ492" s="5"/>
      <c r="XA492" s="5"/>
      <c r="XB492" s="5"/>
      <c r="XC492" s="5"/>
      <c r="XD492" s="5"/>
      <c r="XE492" s="5"/>
      <c r="XF492" s="5"/>
      <c r="XG492" s="5"/>
      <c r="XH492" s="5"/>
      <c r="XI492" s="5"/>
      <c r="XJ492" s="5"/>
      <c r="XK492" s="5"/>
      <c r="XL492" s="5"/>
      <c r="XM492" s="5"/>
      <c r="XN492" s="5"/>
      <c r="XO492" s="5"/>
      <c r="XP492" s="5"/>
      <c r="XQ492" s="5"/>
      <c r="XR492" s="5"/>
      <c r="XS492" s="5"/>
      <c r="XT492" s="5"/>
      <c r="XU492" s="5"/>
      <c r="XV492" s="5"/>
      <c r="XW492" s="5"/>
    </row>
    <row r="493" spans="39:647" x14ac:dyDescent="0.2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c r="PI493" s="5"/>
      <c r="PJ493" s="5"/>
      <c r="PK493" s="5"/>
      <c r="PL493" s="5"/>
      <c r="PM493" s="5"/>
      <c r="PN493" s="5"/>
      <c r="PO493" s="5"/>
      <c r="PP493" s="5"/>
      <c r="PQ493" s="5"/>
      <c r="PR493" s="5"/>
      <c r="PS493" s="5"/>
      <c r="PT493" s="5"/>
      <c r="PU493" s="5"/>
      <c r="PV493" s="5"/>
      <c r="PW493" s="5"/>
      <c r="PX493" s="5"/>
      <c r="PY493" s="5"/>
      <c r="PZ493" s="5"/>
      <c r="QA493" s="5"/>
      <c r="QB493" s="5"/>
      <c r="QC493" s="5"/>
      <c r="QD493" s="5"/>
      <c r="QE493" s="5"/>
      <c r="QF493" s="5"/>
      <c r="QG493" s="5"/>
      <c r="QH493" s="5"/>
      <c r="QI493" s="5"/>
      <c r="QJ493" s="5"/>
      <c r="QK493" s="5"/>
      <c r="QL493" s="5"/>
      <c r="QM493" s="5"/>
      <c r="QN493" s="5"/>
      <c r="QO493" s="5"/>
      <c r="QP493" s="5"/>
      <c r="QQ493" s="5"/>
      <c r="QR493" s="5"/>
      <c r="QS493" s="5"/>
      <c r="QT493" s="5"/>
      <c r="QU493" s="5"/>
      <c r="QV493" s="5"/>
      <c r="QW493" s="5"/>
      <c r="QX493" s="5"/>
      <c r="QY493" s="5"/>
      <c r="QZ493" s="5"/>
      <c r="RA493" s="5"/>
      <c r="RB493" s="5"/>
      <c r="RC493" s="5"/>
      <c r="RD493" s="5"/>
      <c r="RE493" s="5"/>
      <c r="RF493" s="5"/>
      <c r="RG493" s="5"/>
      <c r="RH493" s="5"/>
      <c r="RI493" s="5"/>
      <c r="RJ493" s="5"/>
      <c r="RK493" s="5"/>
      <c r="RL493" s="5"/>
      <c r="RM493" s="5"/>
      <c r="RN493" s="5"/>
      <c r="RO493" s="5"/>
      <c r="RP493" s="5"/>
      <c r="RQ493" s="5"/>
      <c r="RR493" s="5"/>
      <c r="RS493" s="5"/>
      <c r="RT493" s="5"/>
      <c r="RU493" s="5"/>
      <c r="RV493" s="5"/>
      <c r="RW493" s="5"/>
      <c r="RX493" s="5"/>
      <c r="RY493" s="5"/>
      <c r="RZ493" s="5"/>
      <c r="SA493" s="5"/>
      <c r="SB493" s="5"/>
      <c r="SC493" s="5"/>
      <c r="SD493" s="5"/>
      <c r="SE493" s="5"/>
      <c r="SF493" s="5"/>
      <c r="SG493" s="5"/>
      <c r="SH493" s="5"/>
      <c r="SI493" s="5"/>
      <c r="SJ493" s="5"/>
      <c r="SK493" s="5"/>
      <c r="SL493" s="5"/>
      <c r="SM493" s="5"/>
      <c r="SN493" s="5"/>
      <c r="SO493" s="5"/>
      <c r="SP493" s="5"/>
      <c r="SQ493" s="5"/>
      <c r="SR493" s="5"/>
      <c r="SS493" s="5"/>
      <c r="ST493" s="5"/>
      <c r="SU493" s="5"/>
      <c r="SV493" s="5"/>
      <c r="SW493" s="5"/>
      <c r="SX493" s="5"/>
      <c r="SY493" s="5"/>
      <c r="SZ493" s="5"/>
      <c r="TA493" s="5"/>
      <c r="TB493" s="5"/>
      <c r="TC493" s="5"/>
      <c r="TD493" s="5"/>
      <c r="TE493" s="5"/>
      <c r="TF493" s="5"/>
      <c r="TG493" s="5"/>
      <c r="TH493" s="5"/>
      <c r="TI493" s="5"/>
      <c r="TJ493" s="5"/>
      <c r="TK493" s="5"/>
      <c r="TL493" s="5"/>
      <c r="TM493" s="5"/>
      <c r="TN493" s="5"/>
      <c r="TO493" s="5"/>
      <c r="TP493" s="5"/>
      <c r="TQ493" s="5"/>
      <c r="TR493" s="5"/>
      <c r="TS493" s="5"/>
      <c r="TT493" s="5"/>
      <c r="TU493" s="5"/>
      <c r="TV493" s="5"/>
      <c r="TW493" s="5"/>
      <c r="TX493" s="5"/>
      <c r="TY493" s="5"/>
      <c r="TZ493" s="5"/>
      <c r="UA493" s="5"/>
      <c r="UB493" s="5"/>
      <c r="UC493" s="5"/>
      <c r="UD493" s="5"/>
      <c r="UE493" s="5"/>
      <c r="UF493" s="5"/>
      <c r="UG493" s="5"/>
      <c r="UH493" s="5"/>
      <c r="UI493" s="5"/>
      <c r="UJ493" s="5"/>
      <c r="UK493" s="5"/>
      <c r="UL493" s="5"/>
      <c r="UM493" s="5"/>
      <c r="UN493" s="5"/>
      <c r="UO493" s="5"/>
      <c r="UP493" s="5"/>
      <c r="UQ493" s="5"/>
      <c r="UR493" s="5"/>
      <c r="US493" s="5"/>
      <c r="UT493" s="5"/>
      <c r="UU493" s="5"/>
      <c r="UV493" s="5"/>
      <c r="UW493" s="5"/>
      <c r="UX493" s="5"/>
      <c r="UY493" s="5"/>
      <c r="UZ493" s="5"/>
      <c r="VA493" s="5"/>
      <c r="VB493" s="5"/>
      <c r="VC493" s="5"/>
      <c r="VD493" s="5"/>
      <c r="VE493" s="5"/>
      <c r="VF493" s="5"/>
      <c r="VG493" s="5"/>
      <c r="VH493" s="5"/>
      <c r="VI493" s="5"/>
      <c r="VJ493" s="5"/>
      <c r="VK493" s="5"/>
      <c r="VL493" s="5"/>
      <c r="VM493" s="5"/>
      <c r="VN493" s="5"/>
      <c r="VO493" s="5"/>
      <c r="VP493" s="5"/>
      <c r="VQ493" s="5"/>
      <c r="VR493" s="5"/>
      <c r="VS493" s="5"/>
      <c r="VT493" s="5"/>
      <c r="VU493" s="5"/>
      <c r="VV493" s="5"/>
      <c r="VW493" s="5"/>
      <c r="VX493" s="5"/>
      <c r="VY493" s="5"/>
      <c r="VZ493" s="5"/>
      <c r="WA493" s="5"/>
      <c r="WB493" s="5"/>
      <c r="WC493" s="5"/>
      <c r="WD493" s="5"/>
      <c r="WE493" s="5"/>
      <c r="WF493" s="5"/>
      <c r="WG493" s="5"/>
      <c r="WH493" s="5"/>
      <c r="WI493" s="5"/>
      <c r="WJ493" s="5"/>
      <c r="WK493" s="5"/>
      <c r="WL493" s="5"/>
      <c r="WM493" s="5"/>
      <c r="WN493" s="5"/>
      <c r="WO493" s="5"/>
      <c r="WP493" s="5"/>
      <c r="WQ493" s="5"/>
      <c r="WR493" s="5"/>
      <c r="WS493" s="5"/>
      <c r="WT493" s="5"/>
      <c r="WU493" s="5"/>
      <c r="WV493" s="5"/>
      <c r="WW493" s="5"/>
      <c r="WX493" s="5"/>
      <c r="WY493" s="5"/>
      <c r="WZ493" s="5"/>
      <c r="XA493" s="5"/>
      <c r="XB493" s="5"/>
      <c r="XC493" s="5"/>
      <c r="XD493" s="5"/>
      <c r="XE493" s="5"/>
      <c r="XF493" s="5"/>
      <c r="XG493" s="5"/>
      <c r="XH493" s="5"/>
      <c r="XI493" s="5"/>
      <c r="XJ493" s="5"/>
      <c r="XK493" s="5"/>
      <c r="XL493" s="5"/>
      <c r="XM493" s="5"/>
      <c r="XN493" s="5"/>
      <c r="XO493" s="5"/>
      <c r="XP493" s="5"/>
      <c r="XQ493" s="5"/>
      <c r="XR493" s="5"/>
      <c r="XS493" s="5"/>
      <c r="XT493" s="5"/>
      <c r="XU493" s="5"/>
      <c r="XV493" s="5"/>
      <c r="XW493" s="5"/>
    </row>
    <row r="494" spans="39:647" x14ac:dyDescent="0.2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c r="PI494" s="5"/>
      <c r="PJ494" s="5"/>
      <c r="PK494" s="5"/>
      <c r="PL494" s="5"/>
      <c r="PM494" s="5"/>
      <c r="PN494" s="5"/>
      <c r="PO494" s="5"/>
      <c r="PP494" s="5"/>
      <c r="PQ494" s="5"/>
      <c r="PR494" s="5"/>
      <c r="PS494" s="5"/>
      <c r="PT494" s="5"/>
      <c r="PU494" s="5"/>
      <c r="PV494" s="5"/>
      <c r="PW494" s="5"/>
      <c r="PX494" s="5"/>
      <c r="PY494" s="5"/>
      <c r="PZ494" s="5"/>
      <c r="QA494" s="5"/>
      <c r="QB494" s="5"/>
      <c r="QC494" s="5"/>
      <c r="QD494" s="5"/>
      <c r="QE494" s="5"/>
      <c r="QF494" s="5"/>
      <c r="QG494" s="5"/>
      <c r="QH494" s="5"/>
      <c r="QI494" s="5"/>
      <c r="QJ494" s="5"/>
      <c r="QK494" s="5"/>
      <c r="QL494" s="5"/>
      <c r="QM494" s="5"/>
      <c r="QN494" s="5"/>
      <c r="QO494" s="5"/>
      <c r="QP494" s="5"/>
      <c r="QQ494" s="5"/>
      <c r="QR494" s="5"/>
      <c r="QS494" s="5"/>
      <c r="QT494" s="5"/>
      <c r="QU494" s="5"/>
      <c r="QV494" s="5"/>
      <c r="QW494" s="5"/>
      <c r="QX494" s="5"/>
      <c r="QY494" s="5"/>
      <c r="QZ494" s="5"/>
      <c r="RA494" s="5"/>
      <c r="RB494" s="5"/>
      <c r="RC494" s="5"/>
      <c r="RD494" s="5"/>
      <c r="RE494" s="5"/>
      <c r="RF494" s="5"/>
      <c r="RG494" s="5"/>
      <c r="RH494" s="5"/>
      <c r="RI494" s="5"/>
      <c r="RJ494" s="5"/>
      <c r="RK494" s="5"/>
      <c r="RL494" s="5"/>
      <c r="RM494" s="5"/>
      <c r="RN494" s="5"/>
      <c r="RO494" s="5"/>
      <c r="RP494" s="5"/>
      <c r="RQ494" s="5"/>
      <c r="RR494" s="5"/>
      <c r="RS494" s="5"/>
      <c r="RT494" s="5"/>
      <c r="RU494" s="5"/>
      <c r="RV494" s="5"/>
      <c r="RW494" s="5"/>
      <c r="RX494" s="5"/>
      <c r="RY494" s="5"/>
      <c r="RZ494" s="5"/>
      <c r="SA494" s="5"/>
      <c r="SB494" s="5"/>
      <c r="SC494" s="5"/>
      <c r="SD494" s="5"/>
      <c r="SE494" s="5"/>
      <c r="SF494" s="5"/>
      <c r="SG494" s="5"/>
      <c r="SH494" s="5"/>
      <c r="SI494" s="5"/>
      <c r="SJ494" s="5"/>
      <c r="SK494" s="5"/>
      <c r="SL494" s="5"/>
      <c r="SM494" s="5"/>
      <c r="SN494" s="5"/>
      <c r="SO494" s="5"/>
      <c r="SP494" s="5"/>
      <c r="SQ494" s="5"/>
      <c r="SR494" s="5"/>
      <c r="SS494" s="5"/>
      <c r="ST494" s="5"/>
      <c r="SU494" s="5"/>
      <c r="SV494" s="5"/>
      <c r="SW494" s="5"/>
      <c r="SX494" s="5"/>
      <c r="SY494" s="5"/>
      <c r="SZ494" s="5"/>
      <c r="TA494" s="5"/>
      <c r="TB494" s="5"/>
      <c r="TC494" s="5"/>
      <c r="TD494" s="5"/>
      <c r="TE494" s="5"/>
      <c r="TF494" s="5"/>
      <c r="TG494" s="5"/>
      <c r="TH494" s="5"/>
      <c r="TI494" s="5"/>
      <c r="TJ494" s="5"/>
      <c r="TK494" s="5"/>
      <c r="TL494" s="5"/>
      <c r="TM494" s="5"/>
      <c r="TN494" s="5"/>
      <c r="TO494" s="5"/>
      <c r="TP494" s="5"/>
      <c r="TQ494" s="5"/>
      <c r="TR494" s="5"/>
      <c r="TS494" s="5"/>
      <c r="TT494" s="5"/>
      <c r="TU494" s="5"/>
      <c r="TV494" s="5"/>
      <c r="TW494" s="5"/>
      <c r="TX494" s="5"/>
      <c r="TY494" s="5"/>
      <c r="TZ494" s="5"/>
      <c r="UA494" s="5"/>
      <c r="UB494" s="5"/>
      <c r="UC494" s="5"/>
      <c r="UD494" s="5"/>
      <c r="UE494" s="5"/>
      <c r="UF494" s="5"/>
      <c r="UG494" s="5"/>
      <c r="UH494" s="5"/>
      <c r="UI494" s="5"/>
      <c r="UJ494" s="5"/>
      <c r="UK494" s="5"/>
      <c r="UL494" s="5"/>
      <c r="UM494" s="5"/>
      <c r="UN494" s="5"/>
      <c r="UO494" s="5"/>
      <c r="UP494" s="5"/>
      <c r="UQ494" s="5"/>
      <c r="UR494" s="5"/>
      <c r="US494" s="5"/>
      <c r="UT494" s="5"/>
      <c r="UU494" s="5"/>
      <c r="UV494" s="5"/>
      <c r="UW494" s="5"/>
      <c r="UX494" s="5"/>
      <c r="UY494" s="5"/>
      <c r="UZ494" s="5"/>
      <c r="VA494" s="5"/>
      <c r="VB494" s="5"/>
      <c r="VC494" s="5"/>
      <c r="VD494" s="5"/>
      <c r="VE494" s="5"/>
      <c r="VF494" s="5"/>
      <c r="VG494" s="5"/>
      <c r="VH494" s="5"/>
      <c r="VI494" s="5"/>
      <c r="VJ494" s="5"/>
      <c r="VK494" s="5"/>
      <c r="VL494" s="5"/>
      <c r="VM494" s="5"/>
      <c r="VN494" s="5"/>
      <c r="VO494" s="5"/>
      <c r="VP494" s="5"/>
      <c r="VQ494" s="5"/>
      <c r="VR494" s="5"/>
      <c r="VS494" s="5"/>
      <c r="VT494" s="5"/>
      <c r="VU494" s="5"/>
      <c r="VV494" s="5"/>
      <c r="VW494" s="5"/>
      <c r="VX494" s="5"/>
      <c r="VY494" s="5"/>
      <c r="VZ494" s="5"/>
      <c r="WA494" s="5"/>
      <c r="WB494" s="5"/>
      <c r="WC494" s="5"/>
      <c r="WD494" s="5"/>
      <c r="WE494" s="5"/>
      <c r="WF494" s="5"/>
      <c r="WG494" s="5"/>
      <c r="WH494" s="5"/>
      <c r="WI494" s="5"/>
      <c r="WJ494" s="5"/>
      <c r="WK494" s="5"/>
      <c r="WL494" s="5"/>
      <c r="WM494" s="5"/>
      <c r="WN494" s="5"/>
      <c r="WO494" s="5"/>
      <c r="WP494" s="5"/>
      <c r="WQ494" s="5"/>
      <c r="WR494" s="5"/>
      <c r="WS494" s="5"/>
      <c r="WT494" s="5"/>
      <c r="WU494" s="5"/>
      <c r="WV494" s="5"/>
      <c r="WW494" s="5"/>
      <c r="WX494" s="5"/>
      <c r="WY494" s="5"/>
      <c r="WZ494" s="5"/>
      <c r="XA494" s="5"/>
      <c r="XB494" s="5"/>
      <c r="XC494" s="5"/>
      <c r="XD494" s="5"/>
      <c r="XE494" s="5"/>
      <c r="XF494" s="5"/>
      <c r="XG494" s="5"/>
      <c r="XH494" s="5"/>
      <c r="XI494" s="5"/>
      <c r="XJ494" s="5"/>
      <c r="XK494" s="5"/>
      <c r="XL494" s="5"/>
      <c r="XM494" s="5"/>
      <c r="XN494" s="5"/>
      <c r="XO494" s="5"/>
      <c r="XP494" s="5"/>
      <c r="XQ494" s="5"/>
      <c r="XR494" s="5"/>
      <c r="XS494" s="5"/>
      <c r="XT494" s="5"/>
      <c r="XU494" s="5"/>
      <c r="XV494" s="5"/>
      <c r="XW494" s="5"/>
    </row>
    <row r="495" spans="39:647" x14ac:dyDescent="0.2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c r="PI495" s="5"/>
      <c r="PJ495" s="5"/>
      <c r="PK495" s="5"/>
      <c r="PL495" s="5"/>
      <c r="PM495" s="5"/>
      <c r="PN495" s="5"/>
      <c r="PO495" s="5"/>
      <c r="PP495" s="5"/>
      <c r="PQ495" s="5"/>
      <c r="PR495" s="5"/>
      <c r="PS495" s="5"/>
      <c r="PT495" s="5"/>
      <c r="PU495" s="5"/>
      <c r="PV495" s="5"/>
      <c r="PW495" s="5"/>
      <c r="PX495" s="5"/>
      <c r="PY495" s="5"/>
      <c r="PZ495" s="5"/>
      <c r="QA495" s="5"/>
      <c r="QB495" s="5"/>
      <c r="QC495" s="5"/>
      <c r="QD495" s="5"/>
      <c r="QE495" s="5"/>
      <c r="QF495" s="5"/>
      <c r="QG495" s="5"/>
      <c r="QH495" s="5"/>
      <c r="QI495" s="5"/>
      <c r="QJ495" s="5"/>
      <c r="QK495" s="5"/>
      <c r="QL495" s="5"/>
      <c r="QM495" s="5"/>
      <c r="QN495" s="5"/>
      <c r="QO495" s="5"/>
      <c r="QP495" s="5"/>
      <c r="QQ495" s="5"/>
      <c r="QR495" s="5"/>
      <c r="QS495" s="5"/>
      <c r="QT495" s="5"/>
      <c r="QU495" s="5"/>
      <c r="QV495" s="5"/>
      <c r="QW495" s="5"/>
      <c r="QX495" s="5"/>
      <c r="QY495" s="5"/>
      <c r="QZ495" s="5"/>
      <c r="RA495" s="5"/>
      <c r="RB495" s="5"/>
      <c r="RC495" s="5"/>
      <c r="RD495" s="5"/>
      <c r="RE495" s="5"/>
      <c r="RF495" s="5"/>
      <c r="RG495" s="5"/>
      <c r="RH495" s="5"/>
      <c r="RI495" s="5"/>
      <c r="RJ495" s="5"/>
      <c r="RK495" s="5"/>
      <c r="RL495" s="5"/>
      <c r="RM495" s="5"/>
      <c r="RN495" s="5"/>
      <c r="RO495" s="5"/>
      <c r="RP495" s="5"/>
      <c r="RQ495" s="5"/>
      <c r="RR495" s="5"/>
      <c r="RS495" s="5"/>
      <c r="RT495" s="5"/>
      <c r="RU495" s="5"/>
      <c r="RV495" s="5"/>
      <c r="RW495" s="5"/>
      <c r="RX495" s="5"/>
      <c r="RY495" s="5"/>
      <c r="RZ495" s="5"/>
      <c r="SA495" s="5"/>
      <c r="SB495" s="5"/>
      <c r="SC495" s="5"/>
      <c r="SD495" s="5"/>
      <c r="SE495" s="5"/>
      <c r="SF495" s="5"/>
      <c r="SG495" s="5"/>
      <c r="SH495" s="5"/>
      <c r="SI495" s="5"/>
      <c r="SJ495" s="5"/>
      <c r="SK495" s="5"/>
      <c r="SL495" s="5"/>
      <c r="SM495" s="5"/>
      <c r="SN495" s="5"/>
      <c r="SO495" s="5"/>
      <c r="SP495" s="5"/>
      <c r="SQ495" s="5"/>
      <c r="SR495" s="5"/>
      <c r="SS495" s="5"/>
      <c r="ST495" s="5"/>
      <c r="SU495" s="5"/>
      <c r="SV495" s="5"/>
      <c r="SW495" s="5"/>
      <c r="SX495" s="5"/>
      <c r="SY495" s="5"/>
      <c r="SZ495" s="5"/>
      <c r="TA495" s="5"/>
      <c r="TB495" s="5"/>
      <c r="TC495" s="5"/>
      <c r="TD495" s="5"/>
      <c r="TE495" s="5"/>
      <c r="TF495" s="5"/>
      <c r="TG495" s="5"/>
      <c r="TH495" s="5"/>
      <c r="TI495" s="5"/>
      <c r="TJ495" s="5"/>
      <c r="TK495" s="5"/>
      <c r="TL495" s="5"/>
      <c r="TM495" s="5"/>
      <c r="TN495" s="5"/>
      <c r="TO495" s="5"/>
      <c r="TP495" s="5"/>
      <c r="TQ495" s="5"/>
      <c r="TR495" s="5"/>
      <c r="TS495" s="5"/>
      <c r="TT495" s="5"/>
      <c r="TU495" s="5"/>
      <c r="TV495" s="5"/>
      <c r="TW495" s="5"/>
      <c r="TX495" s="5"/>
      <c r="TY495" s="5"/>
      <c r="TZ495" s="5"/>
      <c r="UA495" s="5"/>
      <c r="UB495" s="5"/>
      <c r="UC495" s="5"/>
      <c r="UD495" s="5"/>
      <c r="UE495" s="5"/>
      <c r="UF495" s="5"/>
      <c r="UG495" s="5"/>
      <c r="UH495" s="5"/>
      <c r="UI495" s="5"/>
      <c r="UJ495" s="5"/>
      <c r="UK495" s="5"/>
      <c r="UL495" s="5"/>
      <c r="UM495" s="5"/>
      <c r="UN495" s="5"/>
      <c r="UO495" s="5"/>
      <c r="UP495" s="5"/>
      <c r="UQ495" s="5"/>
      <c r="UR495" s="5"/>
      <c r="US495" s="5"/>
      <c r="UT495" s="5"/>
      <c r="UU495" s="5"/>
      <c r="UV495" s="5"/>
      <c r="UW495" s="5"/>
      <c r="UX495" s="5"/>
      <c r="UY495" s="5"/>
      <c r="UZ495" s="5"/>
      <c r="VA495" s="5"/>
      <c r="VB495" s="5"/>
      <c r="VC495" s="5"/>
      <c r="VD495" s="5"/>
      <c r="VE495" s="5"/>
      <c r="VF495" s="5"/>
      <c r="VG495" s="5"/>
      <c r="VH495" s="5"/>
      <c r="VI495" s="5"/>
      <c r="VJ495" s="5"/>
      <c r="VK495" s="5"/>
      <c r="VL495" s="5"/>
      <c r="VM495" s="5"/>
      <c r="VN495" s="5"/>
      <c r="VO495" s="5"/>
      <c r="VP495" s="5"/>
      <c r="VQ495" s="5"/>
      <c r="VR495" s="5"/>
      <c r="VS495" s="5"/>
      <c r="VT495" s="5"/>
      <c r="VU495" s="5"/>
      <c r="VV495" s="5"/>
      <c r="VW495" s="5"/>
      <c r="VX495" s="5"/>
      <c r="VY495" s="5"/>
      <c r="VZ495" s="5"/>
      <c r="WA495" s="5"/>
      <c r="WB495" s="5"/>
      <c r="WC495" s="5"/>
      <c r="WD495" s="5"/>
      <c r="WE495" s="5"/>
      <c r="WF495" s="5"/>
      <c r="WG495" s="5"/>
      <c r="WH495" s="5"/>
      <c r="WI495" s="5"/>
      <c r="WJ495" s="5"/>
      <c r="WK495" s="5"/>
      <c r="WL495" s="5"/>
      <c r="WM495" s="5"/>
      <c r="WN495" s="5"/>
      <c r="WO495" s="5"/>
      <c r="WP495" s="5"/>
      <c r="WQ495" s="5"/>
      <c r="WR495" s="5"/>
      <c r="WS495" s="5"/>
      <c r="WT495" s="5"/>
      <c r="WU495" s="5"/>
      <c r="WV495" s="5"/>
      <c r="WW495" s="5"/>
      <c r="WX495" s="5"/>
      <c r="WY495" s="5"/>
      <c r="WZ495" s="5"/>
      <c r="XA495" s="5"/>
      <c r="XB495" s="5"/>
      <c r="XC495" s="5"/>
      <c r="XD495" s="5"/>
      <c r="XE495" s="5"/>
      <c r="XF495" s="5"/>
      <c r="XG495" s="5"/>
      <c r="XH495" s="5"/>
      <c r="XI495" s="5"/>
      <c r="XJ495" s="5"/>
      <c r="XK495" s="5"/>
      <c r="XL495" s="5"/>
      <c r="XM495" s="5"/>
      <c r="XN495" s="5"/>
      <c r="XO495" s="5"/>
      <c r="XP495" s="5"/>
      <c r="XQ495" s="5"/>
      <c r="XR495" s="5"/>
      <c r="XS495" s="5"/>
      <c r="XT495" s="5"/>
      <c r="XU495" s="5"/>
      <c r="XV495" s="5"/>
      <c r="XW495" s="5"/>
    </row>
    <row r="496" spans="39:647" x14ac:dyDescent="0.2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c r="PI496" s="5"/>
      <c r="PJ496" s="5"/>
      <c r="PK496" s="5"/>
      <c r="PL496" s="5"/>
      <c r="PM496" s="5"/>
      <c r="PN496" s="5"/>
      <c r="PO496" s="5"/>
      <c r="PP496" s="5"/>
      <c r="PQ496" s="5"/>
      <c r="PR496" s="5"/>
      <c r="PS496" s="5"/>
      <c r="PT496" s="5"/>
      <c r="PU496" s="5"/>
      <c r="PV496" s="5"/>
      <c r="PW496" s="5"/>
      <c r="PX496" s="5"/>
      <c r="PY496" s="5"/>
      <c r="PZ496" s="5"/>
      <c r="QA496" s="5"/>
      <c r="QB496" s="5"/>
      <c r="QC496" s="5"/>
      <c r="QD496" s="5"/>
      <c r="QE496" s="5"/>
      <c r="QF496" s="5"/>
      <c r="QG496" s="5"/>
      <c r="QH496" s="5"/>
      <c r="QI496" s="5"/>
      <c r="QJ496" s="5"/>
      <c r="QK496" s="5"/>
      <c r="QL496" s="5"/>
      <c r="QM496" s="5"/>
      <c r="QN496" s="5"/>
      <c r="QO496" s="5"/>
      <c r="QP496" s="5"/>
      <c r="QQ496" s="5"/>
      <c r="QR496" s="5"/>
      <c r="QS496" s="5"/>
      <c r="QT496" s="5"/>
      <c r="QU496" s="5"/>
      <c r="QV496" s="5"/>
      <c r="QW496" s="5"/>
      <c r="QX496" s="5"/>
      <c r="QY496" s="5"/>
      <c r="QZ496" s="5"/>
      <c r="RA496" s="5"/>
      <c r="RB496" s="5"/>
      <c r="RC496" s="5"/>
      <c r="RD496" s="5"/>
      <c r="RE496" s="5"/>
      <c r="RF496" s="5"/>
      <c r="RG496" s="5"/>
      <c r="RH496" s="5"/>
      <c r="RI496" s="5"/>
      <c r="RJ496" s="5"/>
      <c r="RK496" s="5"/>
      <c r="RL496" s="5"/>
      <c r="RM496" s="5"/>
      <c r="RN496" s="5"/>
      <c r="RO496" s="5"/>
      <c r="RP496" s="5"/>
      <c r="RQ496" s="5"/>
      <c r="RR496" s="5"/>
      <c r="RS496" s="5"/>
      <c r="RT496" s="5"/>
      <c r="RU496" s="5"/>
      <c r="RV496" s="5"/>
      <c r="RW496" s="5"/>
      <c r="RX496" s="5"/>
      <c r="RY496" s="5"/>
      <c r="RZ496" s="5"/>
      <c r="SA496" s="5"/>
      <c r="SB496" s="5"/>
      <c r="SC496" s="5"/>
      <c r="SD496" s="5"/>
      <c r="SE496" s="5"/>
      <c r="SF496" s="5"/>
      <c r="SG496" s="5"/>
      <c r="SH496" s="5"/>
      <c r="SI496" s="5"/>
      <c r="SJ496" s="5"/>
      <c r="SK496" s="5"/>
      <c r="SL496" s="5"/>
      <c r="SM496" s="5"/>
      <c r="SN496" s="5"/>
      <c r="SO496" s="5"/>
      <c r="SP496" s="5"/>
      <c r="SQ496" s="5"/>
      <c r="SR496" s="5"/>
      <c r="SS496" s="5"/>
      <c r="ST496" s="5"/>
      <c r="SU496" s="5"/>
      <c r="SV496" s="5"/>
      <c r="SW496" s="5"/>
      <c r="SX496" s="5"/>
      <c r="SY496" s="5"/>
      <c r="SZ496" s="5"/>
      <c r="TA496" s="5"/>
      <c r="TB496" s="5"/>
      <c r="TC496" s="5"/>
      <c r="TD496" s="5"/>
      <c r="TE496" s="5"/>
      <c r="TF496" s="5"/>
      <c r="TG496" s="5"/>
      <c r="TH496" s="5"/>
      <c r="TI496" s="5"/>
      <c r="TJ496" s="5"/>
      <c r="TK496" s="5"/>
      <c r="TL496" s="5"/>
      <c r="TM496" s="5"/>
      <c r="TN496" s="5"/>
      <c r="TO496" s="5"/>
      <c r="TP496" s="5"/>
      <c r="TQ496" s="5"/>
      <c r="TR496" s="5"/>
      <c r="TS496" s="5"/>
      <c r="TT496" s="5"/>
      <c r="TU496" s="5"/>
      <c r="TV496" s="5"/>
      <c r="TW496" s="5"/>
      <c r="TX496" s="5"/>
      <c r="TY496" s="5"/>
      <c r="TZ496" s="5"/>
      <c r="UA496" s="5"/>
      <c r="UB496" s="5"/>
      <c r="UC496" s="5"/>
      <c r="UD496" s="5"/>
      <c r="UE496" s="5"/>
      <c r="UF496" s="5"/>
      <c r="UG496" s="5"/>
      <c r="UH496" s="5"/>
      <c r="UI496" s="5"/>
      <c r="UJ496" s="5"/>
      <c r="UK496" s="5"/>
      <c r="UL496" s="5"/>
      <c r="UM496" s="5"/>
      <c r="UN496" s="5"/>
      <c r="UO496" s="5"/>
      <c r="UP496" s="5"/>
      <c r="UQ496" s="5"/>
      <c r="UR496" s="5"/>
      <c r="US496" s="5"/>
      <c r="UT496" s="5"/>
      <c r="UU496" s="5"/>
      <c r="UV496" s="5"/>
      <c r="UW496" s="5"/>
      <c r="UX496" s="5"/>
      <c r="UY496" s="5"/>
      <c r="UZ496" s="5"/>
      <c r="VA496" s="5"/>
      <c r="VB496" s="5"/>
      <c r="VC496" s="5"/>
      <c r="VD496" s="5"/>
      <c r="VE496" s="5"/>
      <c r="VF496" s="5"/>
      <c r="VG496" s="5"/>
      <c r="VH496" s="5"/>
      <c r="VI496" s="5"/>
      <c r="VJ496" s="5"/>
      <c r="VK496" s="5"/>
      <c r="VL496" s="5"/>
      <c r="VM496" s="5"/>
      <c r="VN496" s="5"/>
      <c r="VO496" s="5"/>
      <c r="VP496" s="5"/>
      <c r="VQ496" s="5"/>
      <c r="VR496" s="5"/>
      <c r="VS496" s="5"/>
      <c r="VT496" s="5"/>
      <c r="VU496" s="5"/>
      <c r="VV496" s="5"/>
      <c r="VW496" s="5"/>
      <c r="VX496" s="5"/>
      <c r="VY496" s="5"/>
      <c r="VZ496" s="5"/>
      <c r="WA496" s="5"/>
      <c r="WB496" s="5"/>
      <c r="WC496" s="5"/>
      <c r="WD496" s="5"/>
      <c r="WE496" s="5"/>
      <c r="WF496" s="5"/>
      <c r="WG496" s="5"/>
      <c r="WH496" s="5"/>
      <c r="WI496" s="5"/>
      <c r="WJ496" s="5"/>
      <c r="WK496" s="5"/>
      <c r="WL496" s="5"/>
      <c r="WM496" s="5"/>
      <c r="WN496" s="5"/>
      <c r="WO496" s="5"/>
      <c r="WP496" s="5"/>
      <c r="WQ496" s="5"/>
      <c r="WR496" s="5"/>
      <c r="WS496" s="5"/>
      <c r="WT496" s="5"/>
      <c r="WU496" s="5"/>
      <c r="WV496" s="5"/>
      <c r="WW496" s="5"/>
      <c r="WX496" s="5"/>
      <c r="WY496" s="5"/>
      <c r="WZ496" s="5"/>
      <c r="XA496" s="5"/>
      <c r="XB496" s="5"/>
      <c r="XC496" s="5"/>
      <c r="XD496" s="5"/>
      <c r="XE496" s="5"/>
      <c r="XF496" s="5"/>
      <c r="XG496" s="5"/>
      <c r="XH496" s="5"/>
      <c r="XI496" s="5"/>
      <c r="XJ496" s="5"/>
      <c r="XK496" s="5"/>
      <c r="XL496" s="5"/>
      <c r="XM496" s="5"/>
      <c r="XN496" s="5"/>
      <c r="XO496" s="5"/>
      <c r="XP496" s="5"/>
      <c r="XQ496" s="5"/>
      <c r="XR496" s="5"/>
      <c r="XS496" s="5"/>
      <c r="XT496" s="5"/>
      <c r="XU496" s="5"/>
      <c r="XV496" s="5"/>
      <c r="XW496" s="5"/>
    </row>
    <row r="497" spans="39:647" x14ac:dyDescent="0.2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c r="PI497" s="5"/>
      <c r="PJ497" s="5"/>
      <c r="PK497" s="5"/>
      <c r="PL497" s="5"/>
      <c r="PM497" s="5"/>
      <c r="PN497" s="5"/>
      <c r="PO497" s="5"/>
      <c r="PP497" s="5"/>
      <c r="PQ497" s="5"/>
      <c r="PR497" s="5"/>
      <c r="PS497" s="5"/>
      <c r="PT497" s="5"/>
      <c r="PU497" s="5"/>
      <c r="PV497" s="5"/>
      <c r="PW497" s="5"/>
      <c r="PX497" s="5"/>
      <c r="PY497" s="5"/>
      <c r="PZ497" s="5"/>
      <c r="QA497" s="5"/>
      <c r="QB497" s="5"/>
      <c r="QC497" s="5"/>
      <c r="QD497" s="5"/>
      <c r="QE497" s="5"/>
      <c r="QF497" s="5"/>
      <c r="QG497" s="5"/>
      <c r="QH497" s="5"/>
      <c r="QI497" s="5"/>
      <c r="QJ497" s="5"/>
      <c r="QK497" s="5"/>
      <c r="QL497" s="5"/>
      <c r="QM497" s="5"/>
      <c r="QN497" s="5"/>
      <c r="QO497" s="5"/>
      <c r="QP497" s="5"/>
      <c r="QQ497" s="5"/>
      <c r="QR497" s="5"/>
      <c r="QS497" s="5"/>
      <c r="QT497" s="5"/>
      <c r="QU497" s="5"/>
      <c r="QV497" s="5"/>
      <c r="QW497" s="5"/>
      <c r="QX497" s="5"/>
      <c r="QY497" s="5"/>
      <c r="QZ497" s="5"/>
      <c r="RA497" s="5"/>
      <c r="RB497" s="5"/>
      <c r="RC497" s="5"/>
      <c r="RD497" s="5"/>
      <c r="RE497" s="5"/>
      <c r="RF497" s="5"/>
      <c r="RG497" s="5"/>
      <c r="RH497" s="5"/>
      <c r="RI497" s="5"/>
      <c r="RJ497" s="5"/>
      <c r="RK497" s="5"/>
      <c r="RL497" s="5"/>
      <c r="RM497" s="5"/>
      <c r="RN497" s="5"/>
      <c r="RO497" s="5"/>
      <c r="RP497" s="5"/>
      <c r="RQ497" s="5"/>
      <c r="RR497" s="5"/>
      <c r="RS497" s="5"/>
      <c r="RT497" s="5"/>
      <c r="RU497" s="5"/>
      <c r="RV497" s="5"/>
      <c r="RW497" s="5"/>
      <c r="RX497" s="5"/>
      <c r="RY497" s="5"/>
      <c r="RZ497" s="5"/>
      <c r="SA497" s="5"/>
      <c r="SB497" s="5"/>
      <c r="SC497" s="5"/>
      <c r="SD497" s="5"/>
      <c r="SE497" s="5"/>
      <c r="SF497" s="5"/>
      <c r="SG497" s="5"/>
      <c r="SH497" s="5"/>
      <c r="SI497" s="5"/>
      <c r="SJ497" s="5"/>
      <c r="SK497" s="5"/>
      <c r="SL497" s="5"/>
      <c r="SM497" s="5"/>
      <c r="SN497" s="5"/>
      <c r="SO497" s="5"/>
      <c r="SP497" s="5"/>
      <c r="SQ497" s="5"/>
      <c r="SR497" s="5"/>
      <c r="SS497" s="5"/>
      <c r="ST497" s="5"/>
      <c r="SU497" s="5"/>
      <c r="SV497" s="5"/>
      <c r="SW497" s="5"/>
      <c r="SX497" s="5"/>
      <c r="SY497" s="5"/>
      <c r="SZ497" s="5"/>
      <c r="TA497" s="5"/>
      <c r="TB497" s="5"/>
      <c r="TC497" s="5"/>
      <c r="TD497" s="5"/>
      <c r="TE497" s="5"/>
      <c r="TF497" s="5"/>
      <c r="TG497" s="5"/>
      <c r="TH497" s="5"/>
      <c r="TI497" s="5"/>
      <c r="TJ497" s="5"/>
      <c r="TK497" s="5"/>
      <c r="TL497" s="5"/>
      <c r="TM497" s="5"/>
      <c r="TN497" s="5"/>
      <c r="TO497" s="5"/>
      <c r="TP497" s="5"/>
      <c r="TQ497" s="5"/>
      <c r="TR497" s="5"/>
      <c r="TS497" s="5"/>
      <c r="TT497" s="5"/>
      <c r="TU497" s="5"/>
      <c r="TV497" s="5"/>
      <c r="TW497" s="5"/>
      <c r="TX497" s="5"/>
      <c r="TY497" s="5"/>
      <c r="TZ497" s="5"/>
      <c r="UA497" s="5"/>
      <c r="UB497" s="5"/>
      <c r="UC497" s="5"/>
      <c r="UD497" s="5"/>
      <c r="UE497" s="5"/>
      <c r="UF497" s="5"/>
      <c r="UG497" s="5"/>
      <c r="UH497" s="5"/>
      <c r="UI497" s="5"/>
      <c r="UJ497" s="5"/>
      <c r="UK497" s="5"/>
      <c r="UL497" s="5"/>
      <c r="UM497" s="5"/>
      <c r="UN497" s="5"/>
      <c r="UO497" s="5"/>
      <c r="UP497" s="5"/>
      <c r="UQ497" s="5"/>
      <c r="UR497" s="5"/>
      <c r="US497" s="5"/>
      <c r="UT497" s="5"/>
      <c r="UU497" s="5"/>
      <c r="UV497" s="5"/>
      <c r="UW497" s="5"/>
      <c r="UX497" s="5"/>
      <c r="UY497" s="5"/>
      <c r="UZ497" s="5"/>
      <c r="VA497" s="5"/>
      <c r="VB497" s="5"/>
      <c r="VC497" s="5"/>
      <c r="VD497" s="5"/>
      <c r="VE497" s="5"/>
      <c r="VF497" s="5"/>
      <c r="VG497" s="5"/>
      <c r="VH497" s="5"/>
      <c r="VI497" s="5"/>
      <c r="VJ497" s="5"/>
      <c r="VK497" s="5"/>
      <c r="VL497" s="5"/>
      <c r="VM497" s="5"/>
      <c r="VN497" s="5"/>
      <c r="VO497" s="5"/>
      <c r="VP497" s="5"/>
      <c r="VQ497" s="5"/>
      <c r="VR497" s="5"/>
      <c r="VS497" s="5"/>
      <c r="VT497" s="5"/>
      <c r="VU497" s="5"/>
      <c r="VV497" s="5"/>
      <c r="VW497" s="5"/>
      <c r="VX497" s="5"/>
      <c r="VY497" s="5"/>
      <c r="VZ497" s="5"/>
      <c r="WA497" s="5"/>
      <c r="WB497" s="5"/>
      <c r="WC497" s="5"/>
      <c r="WD497" s="5"/>
      <c r="WE497" s="5"/>
      <c r="WF497" s="5"/>
      <c r="WG497" s="5"/>
      <c r="WH497" s="5"/>
      <c r="WI497" s="5"/>
      <c r="WJ497" s="5"/>
      <c r="WK497" s="5"/>
      <c r="WL497" s="5"/>
      <c r="WM497" s="5"/>
      <c r="WN497" s="5"/>
      <c r="WO497" s="5"/>
      <c r="WP497" s="5"/>
      <c r="WQ497" s="5"/>
      <c r="WR497" s="5"/>
      <c r="WS497" s="5"/>
      <c r="WT497" s="5"/>
      <c r="WU497" s="5"/>
      <c r="WV497" s="5"/>
      <c r="WW497" s="5"/>
      <c r="WX497" s="5"/>
      <c r="WY497" s="5"/>
      <c r="WZ497" s="5"/>
      <c r="XA497" s="5"/>
      <c r="XB497" s="5"/>
      <c r="XC497" s="5"/>
      <c r="XD497" s="5"/>
      <c r="XE497" s="5"/>
      <c r="XF497" s="5"/>
      <c r="XG497" s="5"/>
      <c r="XH497" s="5"/>
      <c r="XI497" s="5"/>
      <c r="XJ497" s="5"/>
      <c r="XK497" s="5"/>
      <c r="XL497" s="5"/>
      <c r="XM497" s="5"/>
      <c r="XN497" s="5"/>
      <c r="XO497" s="5"/>
      <c r="XP497" s="5"/>
      <c r="XQ497" s="5"/>
      <c r="XR497" s="5"/>
      <c r="XS497" s="5"/>
      <c r="XT497" s="5"/>
      <c r="XU497" s="5"/>
      <c r="XV497" s="5"/>
      <c r="XW497" s="5"/>
    </row>
    <row r="498" spans="39:647" x14ac:dyDescent="0.2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c r="PI498" s="5"/>
      <c r="PJ498" s="5"/>
      <c r="PK498" s="5"/>
      <c r="PL498" s="5"/>
      <c r="PM498" s="5"/>
      <c r="PN498" s="5"/>
      <c r="PO498" s="5"/>
      <c r="PP498" s="5"/>
      <c r="PQ498" s="5"/>
      <c r="PR498" s="5"/>
      <c r="PS498" s="5"/>
      <c r="PT498" s="5"/>
      <c r="PU498" s="5"/>
      <c r="PV498" s="5"/>
      <c r="PW498" s="5"/>
      <c r="PX498" s="5"/>
      <c r="PY498" s="5"/>
      <c r="PZ498" s="5"/>
      <c r="QA498" s="5"/>
      <c r="QB498" s="5"/>
      <c r="QC498" s="5"/>
      <c r="QD498" s="5"/>
      <c r="QE498" s="5"/>
      <c r="QF498" s="5"/>
      <c r="QG498" s="5"/>
      <c r="QH498" s="5"/>
      <c r="QI498" s="5"/>
      <c r="QJ498" s="5"/>
      <c r="QK498" s="5"/>
      <c r="QL498" s="5"/>
      <c r="QM498" s="5"/>
      <c r="QN498" s="5"/>
      <c r="QO498" s="5"/>
      <c r="QP498" s="5"/>
      <c r="QQ498" s="5"/>
      <c r="QR498" s="5"/>
      <c r="QS498" s="5"/>
      <c r="QT498" s="5"/>
      <c r="QU498" s="5"/>
      <c r="QV498" s="5"/>
      <c r="QW498" s="5"/>
      <c r="QX498" s="5"/>
      <c r="QY498" s="5"/>
      <c r="QZ498" s="5"/>
      <c r="RA498" s="5"/>
      <c r="RB498" s="5"/>
      <c r="RC498" s="5"/>
      <c r="RD498" s="5"/>
      <c r="RE498" s="5"/>
      <c r="RF498" s="5"/>
      <c r="RG498" s="5"/>
      <c r="RH498" s="5"/>
      <c r="RI498" s="5"/>
      <c r="RJ498" s="5"/>
      <c r="RK498" s="5"/>
      <c r="RL498" s="5"/>
      <c r="RM498" s="5"/>
      <c r="RN498" s="5"/>
      <c r="RO498" s="5"/>
      <c r="RP498" s="5"/>
      <c r="RQ498" s="5"/>
      <c r="RR498" s="5"/>
      <c r="RS498" s="5"/>
      <c r="RT498" s="5"/>
      <c r="RU498" s="5"/>
      <c r="RV498" s="5"/>
      <c r="RW498" s="5"/>
      <c r="RX498" s="5"/>
      <c r="RY498" s="5"/>
      <c r="RZ498" s="5"/>
      <c r="SA498" s="5"/>
      <c r="SB498" s="5"/>
      <c r="SC498" s="5"/>
      <c r="SD498" s="5"/>
      <c r="SE498" s="5"/>
      <c r="SF498" s="5"/>
      <c r="SG498" s="5"/>
      <c r="SH498" s="5"/>
      <c r="SI498" s="5"/>
      <c r="SJ498" s="5"/>
      <c r="SK498" s="5"/>
      <c r="SL498" s="5"/>
      <c r="SM498" s="5"/>
      <c r="SN498" s="5"/>
      <c r="SO498" s="5"/>
      <c r="SP498" s="5"/>
      <c r="SQ498" s="5"/>
      <c r="SR498" s="5"/>
      <c r="SS498" s="5"/>
      <c r="ST498" s="5"/>
      <c r="SU498" s="5"/>
      <c r="SV498" s="5"/>
      <c r="SW498" s="5"/>
      <c r="SX498" s="5"/>
      <c r="SY498" s="5"/>
      <c r="SZ498" s="5"/>
      <c r="TA498" s="5"/>
      <c r="TB498" s="5"/>
      <c r="TC498" s="5"/>
      <c r="TD498" s="5"/>
      <c r="TE498" s="5"/>
      <c r="TF498" s="5"/>
      <c r="TG498" s="5"/>
      <c r="TH498" s="5"/>
      <c r="TI498" s="5"/>
      <c r="TJ498" s="5"/>
      <c r="TK498" s="5"/>
      <c r="TL498" s="5"/>
      <c r="TM498" s="5"/>
      <c r="TN498" s="5"/>
      <c r="TO498" s="5"/>
      <c r="TP498" s="5"/>
      <c r="TQ498" s="5"/>
      <c r="TR498" s="5"/>
      <c r="TS498" s="5"/>
      <c r="TT498" s="5"/>
      <c r="TU498" s="5"/>
      <c r="TV498" s="5"/>
      <c r="TW498" s="5"/>
      <c r="TX498" s="5"/>
      <c r="TY498" s="5"/>
      <c r="TZ498" s="5"/>
      <c r="UA498" s="5"/>
      <c r="UB498" s="5"/>
      <c r="UC498" s="5"/>
      <c r="UD498" s="5"/>
      <c r="UE498" s="5"/>
      <c r="UF498" s="5"/>
      <c r="UG498" s="5"/>
      <c r="UH498" s="5"/>
      <c r="UI498" s="5"/>
      <c r="UJ498" s="5"/>
      <c r="UK498" s="5"/>
      <c r="UL498" s="5"/>
      <c r="UM498" s="5"/>
      <c r="UN498" s="5"/>
      <c r="UO498" s="5"/>
      <c r="UP498" s="5"/>
      <c r="UQ498" s="5"/>
      <c r="UR498" s="5"/>
      <c r="US498" s="5"/>
      <c r="UT498" s="5"/>
      <c r="UU498" s="5"/>
      <c r="UV498" s="5"/>
      <c r="UW498" s="5"/>
      <c r="UX498" s="5"/>
      <c r="UY498" s="5"/>
      <c r="UZ498" s="5"/>
      <c r="VA498" s="5"/>
      <c r="VB498" s="5"/>
      <c r="VC498" s="5"/>
      <c r="VD498" s="5"/>
      <c r="VE498" s="5"/>
      <c r="VF498" s="5"/>
      <c r="VG498" s="5"/>
      <c r="VH498" s="5"/>
      <c r="VI498" s="5"/>
      <c r="VJ498" s="5"/>
      <c r="VK498" s="5"/>
      <c r="VL498" s="5"/>
      <c r="VM498" s="5"/>
      <c r="VN498" s="5"/>
      <c r="VO498" s="5"/>
      <c r="VP498" s="5"/>
      <c r="VQ498" s="5"/>
      <c r="VR498" s="5"/>
      <c r="VS498" s="5"/>
      <c r="VT498" s="5"/>
      <c r="VU498" s="5"/>
      <c r="VV498" s="5"/>
      <c r="VW498" s="5"/>
      <c r="VX498" s="5"/>
      <c r="VY498" s="5"/>
      <c r="VZ498" s="5"/>
      <c r="WA498" s="5"/>
      <c r="WB498" s="5"/>
      <c r="WC498" s="5"/>
      <c r="WD498" s="5"/>
      <c r="WE498" s="5"/>
      <c r="WF498" s="5"/>
      <c r="WG498" s="5"/>
      <c r="WH498" s="5"/>
      <c r="WI498" s="5"/>
      <c r="WJ498" s="5"/>
      <c r="WK498" s="5"/>
      <c r="WL498" s="5"/>
      <c r="WM498" s="5"/>
      <c r="WN498" s="5"/>
      <c r="WO498" s="5"/>
      <c r="WP498" s="5"/>
      <c r="WQ498" s="5"/>
      <c r="WR498" s="5"/>
      <c r="WS498" s="5"/>
      <c r="WT498" s="5"/>
      <c r="WU498" s="5"/>
      <c r="WV498" s="5"/>
      <c r="WW498" s="5"/>
      <c r="WX498" s="5"/>
      <c r="WY498" s="5"/>
      <c r="WZ498" s="5"/>
      <c r="XA498" s="5"/>
      <c r="XB498" s="5"/>
      <c r="XC498" s="5"/>
      <c r="XD498" s="5"/>
      <c r="XE498" s="5"/>
      <c r="XF498" s="5"/>
      <c r="XG498" s="5"/>
      <c r="XH498" s="5"/>
      <c r="XI498" s="5"/>
      <c r="XJ498" s="5"/>
      <c r="XK498" s="5"/>
      <c r="XL498" s="5"/>
      <c r="XM498" s="5"/>
      <c r="XN498" s="5"/>
      <c r="XO498" s="5"/>
      <c r="XP498" s="5"/>
      <c r="XQ498" s="5"/>
      <c r="XR498" s="5"/>
      <c r="XS498" s="5"/>
      <c r="XT498" s="5"/>
      <c r="XU498" s="5"/>
      <c r="XV498" s="5"/>
      <c r="XW498" s="5"/>
    </row>
    <row r="499" spans="39:647" x14ac:dyDescent="0.2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c r="PI499" s="5"/>
      <c r="PJ499" s="5"/>
      <c r="PK499" s="5"/>
      <c r="PL499" s="5"/>
      <c r="PM499" s="5"/>
      <c r="PN499" s="5"/>
      <c r="PO499" s="5"/>
      <c r="PP499" s="5"/>
      <c r="PQ499" s="5"/>
      <c r="PR499" s="5"/>
      <c r="PS499" s="5"/>
      <c r="PT499" s="5"/>
      <c r="PU499" s="5"/>
      <c r="PV499" s="5"/>
      <c r="PW499" s="5"/>
      <c r="PX499" s="5"/>
      <c r="PY499" s="5"/>
      <c r="PZ499" s="5"/>
      <c r="QA499" s="5"/>
      <c r="QB499" s="5"/>
      <c r="QC499" s="5"/>
      <c r="QD499" s="5"/>
      <c r="QE499" s="5"/>
      <c r="QF499" s="5"/>
      <c r="QG499" s="5"/>
      <c r="QH499" s="5"/>
      <c r="QI499" s="5"/>
      <c r="QJ499" s="5"/>
      <c r="QK499" s="5"/>
      <c r="QL499" s="5"/>
      <c r="QM499" s="5"/>
      <c r="QN499" s="5"/>
      <c r="QO499" s="5"/>
      <c r="QP499" s="5"/>
      <c r="QQ499" s="5"/>
      <c r="QR499" s="5"/>
      <c r="QS499" s="5"/>
      <c r="QT499" s="5"/>
      <c r="QU499" s="5"/>
      <c r="QV499" s="5"/>
      <c r="QW499" s="5"/>
      <c r="QX499" s="5"/>
      <c r="QY499" s="5"/>
      <c r="QZ499" s="5"/>
      <c r="RA499" s="5"/>
      <c r="RB499" s="5"/>
      <c r="RC499" s="5"/>
      <c r="RD499" s="5"/>
      <c r="RE499" s="5"/>
      <c r="RF499" s="5"/>
      <c r="RG499" s="5"/>
      <c r="RH499" s="5"/>
      <c r="RI499" s="5"/>
      <c r="RJ499" s="5"/>
      <c r="RK499" s="5"/>
      <c r="RL499" s="5"/>
      <c r="RM499" s="5"/>
      <c r="RN499" s="5"/>
      <c r="RO499" s="5"/>
      <c r="RP499" s="5"/>
      <c r="RQ499" s="5"/>
      <c r="RR499" s="5"/>
      <c r="RS499" s="5"/>
      <c r="RT499" s="5"/>
      <c r="RU499" s="5"/>
      <c r="RV499" s="5"/>
      <c r="RW499" s="5"/>
      <c r="RX499" s="5"/>
      <c r="RY499" s="5"/>
      <c r="RZ499" s="5"/>
      <c r="SA499" s="5"/>
      <c r="SB499" s="5"/>
      <c r="SC499" s="5"/>
      <c r="SD499" s="5"/>
      <c r="SE499" s="5"/>
      <c r="SF499" s="5"/>
      <c r="SG499" s="5"/>
      <c r="SH499" s="5"/>
      <c r="SI499" s="5"/>
      <c r="SJ499" s="5"/>
      <c r="SK499" s="5"/>
      <c r="SL499" s="5"/>
      <c r="SM499" s="5"/>
      <c r="SN499" s="5"/>
      <c r="SO499" s="5"/>
      <c r="SP499" s="5"/>
      <c r="SQ499" s="5"/>
      <c r="SR499" s="5"/>
      <c r="SS499" s="5"/>
      <c r="ST499" s="5"/>
      <c r="SU499" s="5"/>
      <c r="SV499" s="5"/>
      <c r="SW499" s="5"/>
      <c r="SX499" s="5"/>
      <c r="SY499" s="5"/>
      <c r="SZ499" s="5"/>
      <c r="TA499" s="5"/>
      <c r="TB499" s="5"/>
      <c r="TC499" s="5"/>
      <c r="TD499" s="5"/>
      <c r="TE499" s="5"/>
      <c r="TF499" s="5"/>
      <c r="TG499" s="5"/>
      <c r="TH499" s="5"/>
      <c r="TI499" s="5"/>
      <c r="TJ499" s="5"/>
      <c r="TK499" s="5"/>
      <c r="TL499" s="5"/>
      <c r="TM499" s="5"/>
      <c r="TN499" s="5"/>
      <c r="TO499" s="5"/>
      <c r="TP499" s="5"/>
      <c r="TQ499" s="5"/>
      <c r="TR499" s="5"/>
      <c r="TS499" s="5"/>
      <c r="TT499" s="5"/>
      <c r="TU499" s="5"/>
      <c r="TV499" s="5"/>
      <c r="TW499" s="5"/>
      <c r="TX499" s="5"/>
      <c r="TY499" s="5"/>
      <c r="TZ499" s="5"/>
      <c r="UA499" s="5"/>
      <c r="UB499" s="5"/>
      <c r="UC499" s="5"/>
      <c r="UD499" s="5"/>
      <c r="UE499" s="5"/>
      <c r="UF499" s="5"/>
      <c r="UG499" s="5"/>
      <c r="UH499" s="5"/>
      <c r="UI499" s="5"/>
      <c r="UJ499" s="5"/>
      <c r="UK499" s="5"/>
      <c r="UL499" s="5"/>
      <c r="UM499" s="5"/>
      <c r="UN499" s="5"/>
      <c r="UO499" s="5"/>
      <c r="UP499" s="5"/>
      <c r="UQ499" s="5"/>
      <c r="UR499" s="5"/>
      <c r="US499" s="5"/>
      <c r="UT499" s="5"/>
      <c r="UU499" s="5"/>
      <c r="UV499" s="5"/>
      <c r="UW499" s="5"/>
      <c r="UX499" s="5"/>
      <c r="UY499" s="5"/>
      <c r="UZ499" s="5"/>
      <c r="VA499" s="5"/>
      <c r="VB499" s="5"/>
      <c r="VC499" s="5"/>
      <c r="VD499" s="5"/>
      <c r="VE499" s="5"/>
      <c r="VF499" s="5"/>
      <c r="VG499" s="5"/>
      <c r="VH499" s="5"/>
      <c r="VI499" s="5"/>
      <c r="VJ499" s="5"/>
      <c r="VK499" s="5"/>
      <c r="VL499" s="5"/>
      <c r="VM499" s="5"/>
      <c r="VN499" s="5"/>
      <c r="VO499" s="5"/>
      <c r="VP499" s="5"/>
      <c r="VQ499" s="5"/>
      <c r="VR499" s="5"/>
      <c r="VS499" s="5"/>
      <c r="VT499" s="5"/>
      <c r="VU499" s="5"/>
      <c r="VV499" s="5"/>
      <c r="VW499" s="5"/>
      <c r="VX499" s="5"/>
      <c r="VY499" s="5"/>
      <c r="VZ499" s="5"/>
      <c r="WA499" s="5"/>
      <c r="WB499" s="5"/>
      <c r="WC499" s="5"/>
      <c r="WD499" s="5"/>
      <c r="WE499" s="5"/>
      <c r="WF499" s="5"/>
      <c r="WG499" s="5"/>
      <c r="WH499" s="5"/>
      <c r="WI499" s="5"/>
      <c r="WJ499" s="5"/>
      <c r="WK499" s="5"/>
      <c r="WL499" s="5"/>
      <c r="WM499" s="5"/>
      <c r="WN499" s="5"/>
      <c r="WO499" s="5"/>
      <c r="WP499" s="5"/>
      <c r="WQ499" s="5"/>
      <c r="WR499" s="5"/>
      <c r="WS499" s="5"/>
      <c r="WT499" s="5"/>
      <c r="WU499" s="5"/>
      <c r="WV499" s="5"/>
      <c r="WW499" s="5"/>
      <c r="WX499" s="5"/>
      <c r="WY499" s="5"/>
      <c r="WZ499" s="5"/>
      <c r="XA499" s="5"/>
      <c r="XB499" s="5"/>
      <c r="XC499" s="5"/>
      <c r="XD499" s="5"/>
      <c r="XE499" s="5"/>
      <c r="XF499" s="5"/>
      <c r="XG499" s="5"/>
      <c r="XH499" s="5"/>
      <c r="XI499" s="5"/>
      <c r="XJ499" s="5"/>
      <c r="XK499" s="5"/>
      <c r="XL499" s="5"/>
      <c r="XM499" s="5"/>
      <c r="XN499" s="5"/>
      <c r="XO499" s="5"/>
      <c r="XP499" s="5"/>
      <c r="XQ499" s="5"/>
      <c r="XR499" s="5"/>
      <c r="XS499" s="5"/>
      <c r="XT499" s="5"/>
      <c r="XU499" s="5"/>
      <c r="XV499" s="5"/>
      <c r="XW499" s="5"/>
    </row>
    <row r="500" spans="39:647" x14ac:dyDescent="0.2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c r="PI500" s="5"/>
      <c r="PJ500" s="5"/>
      <c r="PK500" s="5"/>
      <c r="PL500" s="5"/>
      <c r="PM500" s="5"/>
      <c r="PN500" s="5"/>
      <c r="PO500" s="5"/>
      <c r="PP500" s="5"/>
      <c r="PQ500" s="5"/>
      <c r="PR500" s="5"/>
      <c r="PS500" s="5"/>
      <c r="PT500" s="5"/>
      <c r="PU500" s="5"/>
      <c r="PV500" s="5"/>
      <c r="PW500" s="5"/>
      <c r="PX500" s="5"/>
      <c r="PY500" s="5"/>
      <c r="PZ500" s="5"/>
      <c r="QA500" s="5"/>
      <c r="QB500" s="5"/>
      <c r="QC500" s="5"/>
      <c r="QD500" s="5"/>
      <c r="QE500" s="5"/>
      <c r="QF500" s="5"/>
      <c r="QG500" s="5"/>
      <c r="QH500" s="5"/>
      <c r="QI500" s="5"/>
      <c r="QJ500" s="5"/>
      <c r="QK500" s="5"/>
      <c r="QL500" s="5"/>
      <c r="QM500" s="5"/>
      <c r="QN500" s="5"/>
      <c r="QO500" s="5"/>
      <c r="QP500" s="5"/>
      <c r="QQ500" s="5"/>
      <c r="QR500" s="5"/>
      <c r="QS500" s="5"/>
      <c r="QT500" s="5"/>
      <c r="QU500" s="5"/>
      <c r="QV500" s="5"/>
      <c r="QW500" s="5"/>
      <c r="QX500" s="5"/>
      <c r="QY500" s="5"/>
      <c r="QZ500" s="5"/>
      <c r="RA500" s="5"/>
      <c r="RB500" s="5"/>
      <c r="RC500" s="5"/>
      <c r="RD500" s="5"/>
      <c r="RE500" s="5"/>
      <c r="RF500" s="5"/>
      <c r="RG500" s="5"/>
      <c r="RH500" s="5"/>
      <c r="RI500" s="5"/>
      <c r="RJ500" s="5"/>
      <c r="RK500" s="5"/>
      <c r="RL500" s="5"/>
      <c r="RM500" s="5"/>
      <c r="RN500" s="5"/>
      <c r="RO500" s="5"/>
      <c r="RP500" s="5"/>
      <c r="RQ500" s="5"/>
      <c r="RR500" s="5"/>
      <c r="RS500" s="5"/>
      <c r="RT500" s="5"/>
      <c r="RU500" s="5"/>
      <c r="RV500" s="5"/>
      <c r="RW500" s="5"/>
      <c r="RX500" s="5"/>
      <c r="RY500" s="5"/>
      <c r="RZ500" s="5"/>
      <c r="SA500" s="5"/>
      <c r="SB500" s="5"/>
      <c r="SC500" s="5"/>
      <c r="SD500" s="5"/>
      <c r="SE500" s="5"/>
      <c r="SF500" s="5"/>
      <c r="SG500" s="5"/>
      <c r="SH500" s="5"/>
      <c r="SI500" s="5"/>
      <c r="SJ500" s="5"/>
      <c r="SK500" s="5"/>
      <c r="SL500" s="5"/>
      <c r="SM500" s="5"/>
      <c r="SN500" s="5"/>
      <c r="SO500" s="5"/>
      <c r="SP500" s="5"/>
      <c r="SQ500" s="5"/>
      <c r="SR500" s="5"/>
      <c r="SS500" s="5"/>
      <c r="ST500" s="5"/>
      <c r="SU500" s="5"/>
      <c r="SV500" s="5"/>
      <c r="SW500" s="5"/>
      <c r="SX500" s="5"/>
      <c r="SY500" s="5"/>
      <c r="SZ500" s="5"/>
      <c r="TA500" s="5"/>
      <c r="TB500" s="5"/>
      <c r="TC500" s="5"/>
      <c r="TD500" s="5"/>
      <c r="TE500" s="5"/>
      <c r="TF500" s="5"/>
      <c r="TG500" s="5"/>
      <c r="TH500" s="5"/>
      <c r="TI500" s="5"/>
      <c r="TJ500" s="5"/>
      <c r="TK500" s="5"/>
      <c r="TL500" s="5"/>
      <c r="TM500" s="5"/>
      <c r="TN500" s="5"/>
      <c r="TO500" s="5"/>
      <c r="TP500" s="5"/>
      <c r="TQ500" s="5"/>
      <c r="TR500" s="5"/>
      <c r="TS500" s="5"/>
      <c r="TT500" s="5"/>
      <c r="TU500" s="5"/>
      <c r="TV500" s="5"/>
      <c r="TW500" s="5"/>
      <c r="TX500" s="5"/>
      <c r="TY500" s="5"/>
      <c r="TZ500" s="5"/>
      <c r="UA500" s="5"/>
      <c r="UB500" s="5"/>
      <c r="UC500" s="5"/>
      <c r="UD500" s="5"/>
      <c r="UE500" s="5"/>
      <c r="UF500" s="5"/>
      <c r="UG500" s="5"/>
      <c r="UH500" s="5"/>
      <c r="UI500" s="5"/>
      <c r="UJ500" s="5"/>
      <c r="UK500" s="5"/>
      <c r="UL500" s="5"/>
      <c r="UM500" s="5"/>
      <c r="UN500" s="5"/>
      <c r="UO500" s="5"/>
      <c r="UP500" s="5"/>
      <c r="UQ500" s="5"/>
      <c r="UR500" s="5"/>
      <c r="US500" s="5"/>
      <c r="UT500" s="5"/>
      <c r="UU500" s="5"/>
      <c r="UV500" s="5"/>
      <c r="UW500" s="5"/>
      <c r="UX500" s="5"/>
      <c r="UY500" s="5"/>
      <c r="UZ500" s="5"/>
      <c r="VA500" s="5"/>
      <c r="VB500" s="5"/>
      <c r="VC500" s="5"/>
      <c r="VD500" s="5"/>
      <c r="VE500" s="5"/>
      <c r="VF500" s="5"/>
      <c r="VG500" s="5"/>
      <c r="VH500" s="5"/>
      <c r="VI500" s="5"/>
      <c r="VJ500" s="5"/>
      <c r="VK500" s="5"/>
      <c r="VL500" s="5"/>
      <c r="VM500" s="5"/>
      <c r="VN500" s="5"/>
      <c r="VO500" s="5"/>
      <c r="VP500" s="5"/>
      <c r="VQ500" s="5"/>
      <c r="VR500" s="5"/>
      <c r="VS500" s="5"/>
      <c r="VT500" s="5"/>
      <c r="VU500" s="5"/>
      <c r="VV500" s="5"/>
      <c r="VW500" s="5"/>
      <c r="VX500" s="5"/>
      <c r="VY500" s="5"/>
      <c r="VZ500" s="5"/>
      <c r="WA500" s="5"/>
      <c r="WB500" s="5"/>
      <c r="WC500" s="5"/>
      <c r="WD500" s="5"/>
      <c r="WE500" s="5"/>
      <c r="WF500" s="5"/>
      <c r="WG500" s="5"/>
      <c r="WH500" s="5"/>
      <c r="WI500" s="5"/>
      <c r="WJ500" s="5"/>
      <c r="WK500" s="5"/>
      <c r="WL500" s="5"/>
      <c r="WM500" s="5"/>
      <c r="WN500" s="5"/>
      <c r="WO500" s="5"/>
      <c r="WP500" s="5"/>
      <c r="WQ500" s="5"/>
      <c r="WR500" s="5"/>
      <c r="WS500" s="5"/>
      <c r="WT500" s="5"/>
      <c r="WU500" s="5"/>
      <c r="WV500" s="5"/>
      <c r="WW500" s="5"/>
      <c r="WX500" s="5"/>
      <c r="WY500" s="5"/>
      <c r="WZ500" s="5"/>
      <c r="XA500" s="5"/>
      <c r="XB500" s="5"/>
      <c r="XC500" s="5"/>
      <c r="XD500" s="5"/>
      <c r="XE500" s="5"/>
      <c r="XF500" s="5"/>
      <c r="XG500" s="5"/>
      <c r="XH500" s="5"/>
      <c r="XI500" s="5"/>
      <c r="XJ500" s="5"/>
      <c r="XK500" s="5"/>
      <c r="XL500" s="5"/>
      <c r="XM500" s="5"/>
      <c r="XN500" s="5"/>
      <c r="XO500" s="5"/>
      <c r="XP500" s="5"/>
      <c r="XQ500" s="5"/>
      <c r="XR500" s="5"/>
      <c r="XS500" s="5"/>
      <c r="XT500" s="5"/>
      <c r="XU500" s="5"/>
      <c r="XV500" s="5"/>
      <c r="XW500" s="5"/>
    </row>
    <row r="501" spans="39:647" x14ac:dyDescent="0.2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c r="PI501" s="5"/>
      <c r="PJ501" s="5"/>
      <c r="PK501" s="5"/>
      <c r="PL501" s="5"/>
      <c r="PM501" s="5"/>
      <c r="PN501" s="5"/>
      <c r="PO501" s="5"/>
      <c r="PP501" s="5"/>
      <c r="PQ501" s="5"/>
      <c r="PR501" s="5"/>
      <c r="PS501" s="5"/>
      <c r="PT501" s="5"/>
      <c r="PU501" s="5"/>
      <c r="PV501" s="5"/>
      <c r="PW501" s="5"/>
      <c r="PX501" s="5"/>
      <c r="PY501" s="5"/>
      <c r="PZ501" s="5"/>
      <c r="QA501" s="5"/>
      <c r="QB501" s="5"/>
      <c r="QC501" s="5"/>
      <c r="QD501" s="5"/>
      <c r="QE501" s="5"/>
      <c r="QF501" s="5"/>
      <c r="QG501" s="5"/>
      <c r="QH501" s="5"/>
      <c r="QI501" s="5"/>
      <c r="QJ501" s="5"/>
      <c r="QK501" s="5"/>
      <c r="QL501" s="5"/>
      <c r="QM501" s="5"/>
      <c r="QN501" s="5"/>
      <c r="QO501" s="5"/>
      <c r="QP501" s="5"/>
      <c r="QQ501" s="5"/>
      <c r="QR501" s="5"/>
      <c r="QS501" s="5"/>
      <c r="QT501" s="5"/>
      <c r="QU501" s="5"/>
      <c r="QV501" s="5"/>
      <c r="QW501" s="5"/>
      <c r="QX501" s="5"/>
      <c r="QY501" s="5"/>
      <c r="QZ501" s="5"/>
      <c r="RA501" s="5"/>
      <c r="RB501" s="5"/>
      <c r="RC501" s="5"/>
      <c r="RD501" s="5"/>
      <c r="RE501" s="5"/>
      <c r="RF501" s="5"/>
      <c r="RG501" s="5"/>
      <c r="RH501" s="5"/>
      <c r="RI501" s="5"/>
      <c r="RJ501" s="5"/>
      <c r="RK501" s="5"/>
      <c r="RL501" s="5"/>
      <c r="RM501" s="5"/>
      <c r="RN501" s="5"/>
      <c r="RO501" s="5"/>
      <c r="RP501" s="5"/>
      <c r="RQ501" s="5"/>
      <c r="RR501" s="5"/>
      <c r="RS501" s="5"/>
      <c r="RT501" s="5"/>
      <c r="RU501" s="5"/>
      <c r="RV501" s="5"/>
      <c r="RW501" s="5"/>
      <c r="RX501" s="5"/>
      <c r="RY501" s="5"/>
      <c r="RZ501" s="5"/>
      <c r="SA501" s="5"/>
      <c r="SB501" s="5"/>
      <c r="SC501" s="5"/>
      <c r="SD501" s="5"/>
      <c r="SE501" s="5"/>
      <c r="SF501" s="5"/>
      <c r="SG501" s="5"/>
      <c r="SH501" s="5"/>
      <c r="SI501" s="5"/>
      <c r="SJ501" s="5"/>
      <c r="SK501" s="5"/>
      <c r="SL501" s="5"/>
      <c r="SM501" s="5"/>
      <c r="SN501" s="5"/>
      <c r="SO501" s="5"/>
      <c r="SP501" s="5"/>
      <c r="SQ501" s="5"/>
      <c r="SR501" s="5"/>
      <c r="SS501" s="5"/>
      <c r="ST501" s="5"/>
      <c r="SU501" s="5"/>
      <c r="SV501" s="5"/>
      <c r="SW501" s="5"/>
      <c r="SX501" s="5"/>
      <c r="SY501" s="5"/>
      <c r="SZ501" s="5"/>
      <c r="TA501" s="5"/>
      <c r="TB501" s="5"/>
      <c r="TC501" s="5"/>
      <c r="TD501" s="5"/>
      <c r="TE501" s="5"/>
      <c r="TF501" s="5"/>
      <c r="TG501" s="5"/>
      <c r="TH501" s="5"/>
      <c r="TI501" s="5"/>
      <c r="TJ501" s="5"/>
      <c r="TK501" s="5"/>
      <c r="TL501" s="5"/>
      <c r="TM501" s="5"/>
      <c r="TN501" s="5"/>
      <c r="TO501" s="5"/>
      <c r="TP501" s="5"/>
      <c r="TQ501" s="5"/>
      <c r="TR501" s="5"/>
      <c r="TS501" s="5"/>
      <c r="TT501" s="5"/>
      <c r="TU501" s="5"/>
      <c r="TV501" s="5"/>
      <c r="TW501" s="5"/>
      <c r="TX501" s="5"/>
      <c r="TY501" s="5"/>
      <c r="TZ501" s="5"/>
      <c r="UA501" s="5"/>
      <c r="UB501" s="5"/>
      <c r="UC501" s="5"/>
      <c r="UD501" s="5"/>
      <c r="UE501" s="5"/>
      <c r="UF501" s="5"/>
      <c r="UG501" s="5"/>
      <c r="UH501" s="5"/>
      <c r="UI501" s="5"/>
      <c r="UJ501" s="5"/>
      <c r="UK501" s="5"/>
      <c r="UL501" s="5"/>
      <c r="UM501" s="5"/>
      <c r="UN501" s="5"/>
      <c r="UO501" s="5"/>
      <c r="UP501" s="5"/>
      <c r="UQ501" s="5"/>
      <c r="UR501" s="5"/>
      <c r="US501" s="5"/>
      <c r="UT501" s="5"/>
      <c r="UU501" s="5"/>
      <c r="UV501" s="5"/>
      <c r="UW501" s="5"/>
      <c r="UX501" s="5"/>
      <c r="UY501" s="5"/>
      <c r="UZ501" s="5"/>
      <c r="VA501" s="5"/>
      <c r="VB501" s="5"/>
      <c r="VC501" s="5"/>
      <c r="VD501" s="5"/>
      <c r="VE501" s="5"/>
      <c r="VF501" s="5"/>
      <c r="VG501" s="5"/>
      <c r="VH501" s="5"/>
      <c r="VI501" s="5"/>
      <c r="VJ501" s="5"/>
      <c r="VK501" s="5"/>
      <c r="VL501" s="5"/>
      <c r="VM501" s="5"/>
      <c r="VN501" s="5"/>
      <c r="VO501" s="5"/>
      <c r="VP501" s="5"/>
      <c r="VQ501" s="5"/>
      <c r="VR501" s="5"/>
      <c r="VS501" s="5"/>
      <c r="VT501" s="5"/>
      <c r="VU501" s="5"/>
      <c r="VV501" s="5"/>
      <c r="VW501" s="5"/>
      <c r="VX501" s="5"/>
      <c r="VY501" s="5"/>
      <c r="VZ501" s="5"/>
      <c r="WA501" s="5"/>
      <c r="WB501" s="5"/>
      <c r="WC501" s="5"/>
      <c r="WD501" s="5"/>
      <c r="WE501" s="5"/>
      <c r="WF501" s="5"/>
      <c r="WG501" s="5"/>
      <c r="WH501" s="5"/>
      <c r="WI501" s="5"/>
      <c r="WJ501" s="5"/>
      <c r="WK501" s="5"/>
      <c r="WL501" s="5"/>
      <c r="WM501" s="5"/>
      <c r="WN501" s="5"/>
      <c r="WO501" s="5"/>
      <c r="WP501" s="5"/>
      <c r="WQ501" s="5"/>
      <c r="WR501" s="5"/>
      <c r="WS501" s="5"/>
      <c r="WT501" s="5"/>
      <c r="WU501" s="5"/>
      <c r="WV501" s="5"/>
      <c r="WW501" s="5"/>
      <c r="WX501" s="5"/>
      <c r="WY501" s="5"/>
      <c r="WZ501" s="5"/>
      <c r="XA501" s="5"/>
      <c r="XB501" s="5"/>
      <c r="XC501" s="5"/>
      <c r="XD501" s="5"/>
      <c r="XE501" s="5"/>
      <c r="XF501" s="5"/>
      <c r="XG501" s="5"/>
      <c r="XH501" s="5"/>
      <c r="XI501" s="5"/>
      <c r="XJ501" s="5"/>
      <c r="XK501" s="5"/>
      <c r="XL501" s="5"/>
      <c r="XM501" s="5"/>
      <c r="XN501" s="5"/>
      <c r="XO501" s="5"/>
      <c r="XP501" s="5"/>
      <c r="XQ501" s="5"/>
      <c r="XR501" s="5"/>
      <c r="XS501" s="5"/>
      <c r="XT501" s="5"/>
      <c r="XU501" s="5"/>
      <c r="XV501" s="5"/>
      <c r="XW501" s="5"/>
    </row>
    <row r="502" spans="39:647" x14ac:dyDescent="0.2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row>
    <row r="503" spans="39:647" x14ac:dyDescent="0.2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c r="PI503" s="5"/>
      <c r="PJ503" s="5"/>
      <c r="PK503" s="5"/>
      <c r="PL503" s="5"/>
      <c r="PM503" s="5"/>
      <c r="PN503" s="5"/>
      <c r="PO503" s="5"/>
      <c r="PP503" s="5"/>
      <c r="PQ503" s="5"/>
      <c r="PR503" s="5"/>
      <c r="PS503" s="5"/>
      <c r="PT503" s="5"/>
      <c r="PU503" s="5"/>
      <c r="PV503" s="5"/>
      <c r="PW503" s="5"/>
      <c r="PX503" s="5"/>
      <c r="PY503" s="5"/>
      <c r="PZ503" s="5"/>
      <c r="QA503" s="5"/>
      <c r="QB503" s="5"/>
      <c r="QC503" s="5"/>
      <c r="QD503" s="5"/>
      <c r="QE503" s="5"/>
      <c r="QF503" s="5"/>
      <c r="QG503" s="5"/>
      <c r="QH503" s="5"/>
      <c r="QI503" s="5"/>
      <c r="QJ503" s="5"/>
      <c r="QK503" s="5"/>
      <c r="QL503" s="5"/>
      <c r="QM503" s="5"/>
      <c r="QN503" s="5"/>
      <c r="QO503" s="5"/>
      <c r="QP503" s="5"/>
      <c r="QQ503" s="5"/>
      <c r="QR503" s="5"/>
      <c r="QS503" s="5"/>
      <c r="QT503" s="5"/>
      <c r="QU503" s="5"/>
      <c r="QV503" s="5"/>
      <c r="QW503" s="5"/>
      <c r="QX503" s="5"/>
      <c r="QY503" s="5"/>
      <c r="QZ503" s="5"/>
      <c r="RA503" s="5"/>
      <c r="RB503" s="5"/>
      <c r="RC503" s="5"/>
      <c r="RD503" s="5"/>
      <c r="RE503" s="5"/>
      <c r="RF503" s="5"/>
      <c r="RG503" s="5"/>
      <c r="RH503" s="5"/>
      <c r="RI503" s="5"/>
      <c r="RJ503" s="5"/>
      <c r="RK503" s="5"/>
      <c r="RL503" s="5"/>
      <c r="RM503" s="5"/>
      <c r="RN503" s="5"/>
      <c r="RO503" s="5"/>
      <c r="RP503" s="5"/>
      <c r="RQ503" s="5"/>
      <c r="RR503" s="5"/>
      <c r="RS503" s="5"/>
      <c r="RT503" s="5"/>
      <c r="RU503" s="5"/>
      <c r="RV503" s="5"/>
      <c r="RW503" s="5"/>
      <c r="RX503" s="5"/>
      <c r="RY503" s="5"/>
      <c r="RZ503" s="5"/>
      <c r="SA503" s="5"/>
      <c r="SB503" s="5"/>
      <c r="SC503" s="5"/>
      <c r="SD503" s="5"/>
      <c r="SE503" s="5"/>
      <c r="SF503" s="5"/>
      <c r="SG503" s="5"/>
      <c r="SH503" s="5"/>
      <c r="SI503" s="5"/>
      <c r="SJ503" s="5"/>
      <c r="SK503" s="5"/>
      <c r="SL503" s="5"/>
      <c r="SM503" s="5"/>
      <c r="SN503" s="5"/>
      <c r="SO503" s="5"/>
      <c r="SP503" s="5"/>
      <c r="SQ503" s="5"/>
      <c r="SR503" s="5"/>
      <c r="SS503" s="5"/>
      <c r="ST503" s="5"/>
      <c r="SU503" s="5"/>
      <c r="SV503" s="5"/>
      <c r="SW503" s="5"/>
      <c r="SX503" s="5"/>
      <c r="SY503" s="5"/>
      <c r="SZ503" s="5"/>
      <c r="TA503" s="5"/>
      <c r="TB503" s="5"/>
      <c r="TC503" s="5"/>
      <c r="TD503" s="5"/>
      <c r="TE503" s="5"/>
      <c r="TF503" s="5"/>
      <c r="TG503" s="5"/>
      <c r="TH503" s="5"/>
      <c r="TI503" s="5"/>
      <c r="TJ503" s="5"/>
      <c r="TK503" s="5"/>
      <c r="TL503" s="5"/>
      <c r="TM503" s="5"/>
      <c r="TN503" s="5"/>
      <c r="TO503" s="5"/>
      <c r="TP503" s="5"/>
      <c r="TQ503" s="5"/>
      <c r="TR503" s="5"/>
      <c r="TS503" s="5"/>
      <c r="TT503" s="5"/>
      <c r="TU503" s="5"/>
      <c r="TV503" s="5"/>
      <c r="TW503" s="5"/>
      <c r="TX503" s="5"/>
      <c r="TY503" s="5"/>
      <c r="TZ503" s="5"/>
      <c r="UA503" s="5"/>
      <c r="UB503" s="5"/>
      <c r="UC503" s="5"/>
      <c r="UD503" s="5"/>
      <c r="UE503" s="5"/>
      <c r="UF503" s="5"/>
      <c r="UG503" s="5"/>
      <c r="UH503" s="5"/>
      <c r="UI503" s="5"/>
      <c r="UJ503" s="5"/>
      <c r="UK503" s="5"/>
      <c r="UL503" s="5"/>
      <c r="UM503" s="5"/>
      <c r="UN503" s="5"/>
      <c r="UO503" s="5"/>
      <c r="UP503" s="5"/>
      <c r="UQ503" s="5"/>
      <c r="UR503" s="5"/>
      <c r="US503" s="5"/>
      <c r="UT503" s="5"/>
      <c r="UU503" s="5"/>
      <c r="UV503" s="5"/>
      <c r="UW503" s="5"/>
      <c r="UX503" s="5"/>
      <c r="UY503" s="5"/>
      <c r="UZ503" s="5"/>
      <c r="VA503" s="5"/>
      <c r="VB503" s="5"/>
      <c r="VC503" s="5"/>
      <c r="VD503" s="5"/>
      <c r="VE503" s="5"/>
      <c r="VF503" s="5"/>
      <c r="VG503" s="5"/>
      <c r="VH503" s="5"/>
      <c r="VI503" s="5"/>
      <c r="VJ503" s="5"/>
      <c r="VK503" s="5"/>
      <c r="VL503" s="5"/>
      <c r="VM503" s="5"/>
      <c r="VN503" s="5"/>
      <c r="VO503" s="5"/>
      <c r="VP503" s="5"/>
      <c r="VQ503" s="5"/>
      <c r="VR503" s="5"/>
      <c r="VS503" s="5"/>
      <c r="VT503" s="5"/>
      <c r="VU503" s="5"/>
      <c r="VV503" s="5"/>
      <c r="VW503" s="5"/>
      <c r="VX503" s="5"/>
      <c r="VY503" s="5"/>
      <c r="VZ503" s="5"/>
      <c r="WA503" s="5"/>
      <c r="WB503" s="5"/>
      <c r="WC503" s="5"/>
      <c r="WD503" s="5"/>
      <c r="WE503" s="5"/>
      <c r="WF503" s="5"/>
      <c r="WG503" s="5"/>
      <c r="WH503" s="5"/>
      <c r="WI503" s="5"/>
      <c r="WJ503" s="5"/>
      <c r="WK503" s="5"/>
      <c r="WL503" s="5"/>
      <c r="WM503" s="5"/>
      <c r="WN503" s="5"/>
      <c r="WO503" s="5"/>
      <c r="WP503" s="5"/>
      <c r="WQ503" s="5"/>
      <c r="WR503" s="5"/>
      <c r="WS503" s="5"/>
      <c r="WT503" s="5"/>
      <c r="WU503" s="5"/>
      <c r="WV503" s="5"/>
      <c r="WW503" s="5"/>
      <c r="WX503" s="5"/>
      <c r="WY503" s="5"/>
      <c r="WZ503" s="5"/>
      <c r="XA503" s="5"/>
      <c r="XB503" s="5"/>
      <c r="XC503" s="5"/>
      <c r="XD503" s="5"/>
      <c r="XE503" s="5"/>
      <c r="XF503" s="5"/>
      <c r="XG503" s="5"/>
      <c r="XH503" s="5"/>
      <c r="XI503" s="5"/>
      <c r="XJ503" s="5"/>
      <c r="XK503" s="5"/>
      <c r="XL503" s="5"/>
      <c r="XM503" s="5"/>
      <c r="XN503" s="5"/>
      <c r="XO503" s="5"/>
      <c r="XP503" s="5"/>
      <c r="XQ503" s="5"/>
      <c r="XR503" s="5"/>
      <c r="XS503" s="5"/>
      <c r="XT503" s="5"/>
      <c r="XU503" s="5"/>
      <c r="XV503" s="5"/>
      <c r="XW503" s="5"/>
    </row>
    <row r="504" spans="39:647" x14ac:dyDescent="0.2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c r="QR504" s="5"/>
      <c r="QS504" s="5"/>
      <c r="QT504" s="5"/>
      <c r="QU504" s="5"/>
      <c r="QV504" s="5"/>
      <c r="QW504" s="5"/>
      <c r="QX504" s="5"/>
      <c r="QY504" s="5"/>
      <c r="QZ504" s="5"/>
      <c r="RA504" s="5"/>
      <c r="RB504" s="5"/>
      <c r="RC504" s="5"/>
      <c r="RD504" s="5"/>
      <c r="RE504" s="5"/>
      <c r="RF504" s="5"/>
      <c r="RG504" s="5"/>
      <c r="RH504" s="5"/>
      <c r="RI504" s="5"/>
      <c r="RJ504" s="5"/>
      <c r="RK504" s="5"/>
      <c r="RL504" s="5"/>
      <c r="RM504" s="5"/>
      <c r="RN504" s="5"/>
      <c r="RO504" s="5"/>
      <c r="RP504" s="5"/>
      <c r="RQ504" s="5"/>
      <c r="RR504" s="5"/>
      <c r="RS504" s="5"/>
      <c r="RT504" s="5"/>
      <c r="RU504" s="5"/>
      <c r="RV504" s="5"/>
      <c r="RW504" s="5"/>
      <c r="RX504" s="5"/>
      <c r="RY504" s="5"/>
      <c r="RZ504" s="5"/>
      <c r="SA504" s="5"/>
      <c r="SB504" s="5"/>
      <c r="SC504" s="5"/>
      <c r="SD504" s="5"/>
      <c r="SE504" s="5"/>
      <c r="SF504" s="5"/>
      <c r="SG504" s="5"/>
      <c r="SH504" s="5"/>
      <c r="SI504" s="5"/>
      <c r="SJ504" s="5"/>
      <c r="SK504" s="5"/>
      <c r="SL504" s="5"/>
      <c r="SM504" s="5"/>
      <c r="SN504" s="5"/>
      <c r="SO504" s="5"/>
      <c r="SP504" s="5"/>
      <c r="SQ504" s="5"/>
      <c r="SR504" s="5"/>
      <c r="SS504" s="5"/>
      <c r="ST504" s="5"/>
      <c r="SU504" s="5"/>
      <c r="SV504" s="5"/>
      <c r="SW504" s="5"/>
      <c r="SX504" s="5"/>
      <c r="SY504" s="5"/>
      <c r="SZ504" s="5"/>
      <c r="TA504" s="5"/>
      <c r="TB504" s="5"/>
      <c r="TC504" s="5"/>
      <c r="TD504" s="5"/>
      <c r="TE504" s="5"/>
      <c r="TF504" s="5"/>
      <c r="TG504" s="5"/>
      <c r="TH504" s="5"/>
      <c r="TI504" s="5"/>
      <c r="TJ504" s="5"/>
      <c r="TK504" s="5"/>
      <c r="TL504" s="5"/>
      <c r="TM504" s="5"/>
      <c r="TN504" s="5"/>
      <c r="TO504" s="5"/>
      <c r="TP504" s="5"/>
      <c r="TQ504" s="5"/>
      <c r="TR504" s="5"/>
      <c r="TS504" s="5"/>
      <c r="TT504" s="5"/>
      <c r="TU504" s="5"/>
      <c r="TV504" s="5"/>
      <c r="TW504" s="5"/>
      <c r="TX504" s="5"/>
      <c r="TY504" s="5"/>
      <c r="TZ504" s="5"/>
      <c r="UA504" s="5"/>
      <c r="UB504" s="5"/>
      <c r="UC504" s="5"/>
      <c r="UD504" s="5"/>
      <c r="UE504" s="5"/>
      <c r="UF504" s="5"/>
      <c r="UG504" s="5"/>
      <c r="UH504" s="5"/>
      <c r="UI504" s="5"/>
      <c r="UJ504" s="5"/>
      <c r="UK504" s="5"/>
      <c r="UL504" s="5"/>
      <c r="UM504" s="5"/>
      <c r="UN504" s="5"/>
      <c r="UO504" s="5"/>
      <c r="UP504" s="5"/>
      <c r="UQ504" s="5"/>
      <c r="UR504" s="5"/>
      <c r="US504" s="5"/>
      <c r="UT504" s="5"/>
      <c r="UU504" s="5"/>
      <c r="UV504" s="5"/>
      <c r="UW504" s="5"/>
      <c r="UX504" s="5"/>
      <c r="UY504" s="5"/>
      <c r="UZ504" s="5"/>
      <c r="VA504" s="5"/>
      <c r="VB504" s="5"/>
      <c r="VC504" s="5"/>
      <c r="VD504" s="5"/>
      <c r="VE504" s="5"/>
      <c r="VF504" s="5"/>
      <c r="VG504" s="5"/>
      <c r="VH504" s="5"/>
      <c r="VI504" s="5"/>
      <c r="VJ504" s="5"/>
      <c r="VK504" s="5"/>
      <c r="VL504" s="5"/>
      <c r="VM504" s="5"/>
      <c r="VN504" s="5"/>
      <c r="VO504" s="5"/>
      <c r="VP504" s="5"/>
      <c r="VQ504" s="5"/>
      <c r="VR504" s="5"/>
      <c r="VS504" s="5"/>
      <c r="VT504" s="5"/>
      <c r="VU504" s="5"/>
      <c r="VV504" s="5"/>
      <c r="VW504" s="5"/>
      <c r="VX504" s="5"/>
      <c r="VY504" s="5"/>
      <c r="VZ504" s="5"/>
      <c r="WA504" s="5"/>
      <c r="WB504" s="5"/>
      <c r="WC504" s="5"/>
      <c r="WD504" s="5"/>
      <c r="WE504" s="5"/>
      <c r="WF504" s="5"/>
      <c r="WG504" s="5"/>
      <c r="WH504" s="5"/>
      <c r="WI504" s="5"/>
      <c r="WJ504" s="5"/>
      <c r="WK504" s="5"/>
      <c r="WL504" s="5"/>
      <c r="WM504" s="5"/>
      <c r="WN504" s="5"/>
      <c r="WO504" s="5"/>
      <c r="WP504" s="5"/>
      <c r="WQ504" s="5"/>
      <c r="WR504" s="5"/>
      <c r="WS504" s="5"/>
      <c r="WT504" s="5"/>
      <c r="WU504" s="5"/>
      <c r="WV504" s="5"/>
      <c r="WW504" s="5"/>
      <c r="WX504" s="5"/>
      <c r="WY504" s="5"/>
      <c r="WZ504" s="5"/>
      <c r="XA504" s="5"/>
      <c r="XB504" s="5"/>
      <c r="XC504" s="5"/>
      <c r="XD504" s="5"/>
      <c r="XE504" s="5"/>
      <c r="XF504" s="5"/>
      <c r="XG504" s="5"/>
      <c r="XH504" s="5"/>
      <c r="XI504" s="5"/>
      <c r="XJ504" s="5"/>
      <c r="XK504" s="5"/>
      <c r="XL504" s="5"/>
      <c r="XM504" s="5"/>
      <c r="XN504" s="5"/>
      <c r="XO504" s="5"/>
      <c r="XP504" s="5"/>
      <c r="XQ504" s="5"/>
      <c r="XR504" s="5"/>
      <c r="XS504" s="5"/>
      <c r="XT504" s="5"/>
      <c r="XU504" s="5"/>
      <c r="XV504" s="5"/>
      <c r="XW504" s="5"/>
    </row>
    <row r="505" spans="39:647" x14ac:dyDescent="0.2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c r="PI505" s="5"/>
      <c r="PJ505" s="5"/>
      <c r="PK505" s="5"/>
      <c r="PL505" s="5"/>
      <c r="PM505" s="5"/>
      <c r="PN505" s="5"/>
      <c r="PO505" s="5"/>
      <c r="PP505" s="5"/>
      <c r="PQ505" s="5"/>
      <c r="PR505" s="5"/>
      <c r="PS505" s="5"/>
      <c r="PT505" s="5"/>
      <c r="PU505" s="5"/>
      <c r="PV505" s="5"/>
      <c r="PW505" s="5"/>
      <c r="PX505" s="5"/>
      <c r="PY505" s="5"/>
      <c r="PZ505" s="5"/>
      <c r="QA505" s="5"/>
      <c r="QB505" s="5"/>
      <c r="QC505" s="5"/>
      <c r="QD505" s="5"/>
      <c r="QE505" s="5"/>
      <c r="QF505" s="5"/>
      <c r="QG505" s="5"/>
      <c r="QH505" s="5"/>
      <c r="QI505" s="5"/>
      <c r="QJ505" s="5"/>
      <c r="QK505" s="5"/>
      <c r="QL505" s="5"/>
      <c r="QM505" s="5"/>
      <c r="QN505" s="5"/>
      <c r="QO505" s="5"/>
      <c r="QP505" s="5"/>
      <c r="QQ505" s="5"/>
      <c r="QR505" s="5"/>
      <c r="QS505" s="5"/>
      <c r="QT505" s="5"/>
      <c r="QU505" s="5"/>
      <c r="QV505" s="5"/>
      <c r="QW505" s="5"/>
      <c r="QX505" s="5"/>
      <c r="QY505" s="5"/>
      <c r="QZ505" s="5"/>
      <c r="RA505" s="5"/>
      <c r="RB505" s="5"/>
      <c r="RC505" s="5"/>
      <c r="RD505" s="5"/>
      <c r="RE505" s="5"/>
      <c r="RF505" s="5"/>
      <c r="RG505" s="5"/>
      <c r="RH505" s="5"/>
      <c r="RI505" s="5"/>
      <c r="RJ505" s="5"/>
      <c r="RK505" s="5"/>
      <c r="RL505" s="5"/>
      <c r="RM505" s="5"/>
      <c r="RN505" s="5"/>
      <c r="RO505" s="5"/>
      <c r="RP505" s="5"/>
      <c r="RQ505" s="5"/>
      <c r="RR505" s="5"/>
      <c r="RS505" s="5"/>
      <c r="RT505" s="5"/>
      <c r="RU505" s="5"/>
      <c r="RV505" s="5"/>
      <c r="RW505" s="5"/>
      <c r="RX505" s="5"/>
      <c r="RY505" s="5"/>
      <c r="RZ505" s="5"/>
      <c r="SA505" s="5"/>
      <c r="SB505" s="5"/>
      <c r="SC505" s="5"/>
      <c r="SD505" s="5"/>
      <c r="SE505" s="5"/>
      <c r="SF505" s="5"/>
      <c r="SG505" s="5"/>
      <c r="SH505" s="5"/>
      <c r="SI505" s="5"/>
      <c r="SJ505" s="5"/>
      <c r="SK505" s="5"/>
      <c r="SL505" s="5"/>
      <c r="SM505" s="5"/>
      <c r="SN505" s="5"/>
      <c r="SO505" s="5"/>
      <c r="SP505" s="5"/>
      <c r="SQ505" s="5"/>
      <c r="SR505" s="5"/>
      <c r="SS505" s="5"/>
      <c r="ST505" s="5"/>
      <c r="SU505" s="5"/>
      <c r="SV505" s="5"/>
      <c r="SW505" s="5"/>
      <c r="SX505" s="5"/>
      <c r="SY505" s="5"/>
      <c r="SZ505" s="5"/>
      <c r="TA505" s="5"/>
      <c r="TB505" s="5"/>
      <c r="TC505" s="5"/>
      <c r="TD505" s="5"/>
      <c r="TE505" s="5"/>
      <c r="TF505" s="5"/>
      <c r="TG505" s="5"/>
      <c r="TH505" s="5"/>
      <c r="TI505" s="5"/>
      <c r="TJ505" s="5"/>
      <c r="TK505" s="5"/>
      <c r="TL505" s="5"/>
      <c r="TM505" s="5"/>
      <c r="TN505" s="5"/>
      <c r="TO505" s="5"/>
      <c r="TP505" s="5"/>
      <c r="TQ505" s="5"/>
      <c r="TR505" s="5"/>
      <c r="TS505" s="5"/>
      <c r="TT505" s="5"/>
      <c r="TU505" s="5"/>
      <c r="TV505" s="5"/>
      <c r="TW505" s="5"/>
      <c r="TX505" s="5"/>
      <c r="TY505" s="5"/>
      <c r="TZ505" s="5"/>
      <c r="UA505" s="5"/>
      <c r="UB505" s="5"/>
      <c r="UC505" s="5"/>
      <c r="UD505" s="5"/>
      <c r="UE505" s="5"/>
      <c r="UF505" s="5"/>
      <c r="UG505" s="5"/>
      <c r="UH505" s="5"/>
      <c r="UI505" s="5"/>
      <c r="UJ505" s="5"/>
      <c r="UK505" s="5"/>
      <c r="UL505" s="5"/>
      <c r="UM505" s="5"/>
      <c r="UN505" s="5"/>
      <c r="UO505" s="5"/>
      <c r="UP505" s="5"/>
      <c r="UQ505" s="5"/>
      <c r="UR505" s="5"/>
      <c r="US505" s="5"/>
      <c r="UT505" s="5"/>
      <c r="UU505" s="5"/>
      <c r="UV505" s="5"/>
      <c r="UW505" s="5"/>
      <c r="UX505" s="5"/>
      <c r="UY505" s="5"/>
      <c r="UZ505" s="5"/>
      <c r="VA505" s="5"/>
      <c r="VB505" s="5"/>
      <c r="VC505" s="5"/>
      <c r="VD505" s="5"/>
      <c r="VE505" s="5"/>
      <c r="VF505" s="5"/>
      <c r="VG505" s="5"/>
      <c r="VH505" s="5"/>
      <c r="VI505" s="5"/>
      <c r="VJ505" s="5"/>
      <c r="VK505" s="5"/>
      <c r="VL505" s="5"/>
      <c r="VM505" s="5"/>
      <c r="VN505" s="5"/>
      <c r="VO505" s="5"/>
      <c r="VP505" s="5"/>
      <c r="VQ505" s="5"/>
      <c r="VR505" s="5"/>
      <c r="VS505" s="5"/>
      <c r="VT505" s="5"/>
      <c r="VU505" s="5"/>
      <c r="VV505" s="5"/>
      <c r="VW505" s="5"/>
      <c r="VX505" s="5"/>
      <c r="VY505" s="5"/>
      <c r="VZ505" s="5"/>
      <c r="WA505" s="5"/>
      <c r="WB505" s="5"/>
      <c r="WC505" s="5"/>
      <c r="WD505" s="5"/>
      <c r="WE505" s="5"/>
      <c r="WF505" s="5"/>
      <c r="WG505" s="5"/>
      <c r="WH505" s="5"/>
      <c r="WI505" s="5"/>
      <c r="WJ505" s="5"/>
      <c r="WK505" s="5"/>
      <c r="WL505" s="5"/>
      <c r="WM505" s="5"/>
      <c r="WN505" s="5"/>
      <c r="WO505" s="5"/>
      <c r="WP505" s="5"/>
      <c r="WQ505" s="5"/>
      <c r="WR505" s="5"/>
      <c r="WS505" s="5"/>
      <c r="WT505" s="5"/>
      <c r="WU505" s="5"/>
      <c r="WV505" s="5"/>
      <c r="WW505" s="5"/>
      <c r="WX505" s="5"/>
      <c r="WY505" s="5"/>
      <c r="WZ505" s="5"/>
      <c r="XA505" s="5"/>
      <c r="XB505" s="5"/>
      <c r="XC505" s="5"/>
      <c r="XD505" s="5"/>
      <c r="XE505" s="5"/>
      <c r="XF505" s="5"/>
      <c r="XG505" s="5"/>
      <c r="XH505" s="5"/>
      <c r="XI505" s="5"/>
      <c r="XJ505" s="5"/>
      <c r="XK505" s="5"/>
      <c r="XL505" s="5"/>
      <c r="XM505" s="5"/>
      <c r="XN505" s="5"/>
      <c r="XO505" s="5"/>
      <c r="XP505" s="5"/>
      <c r="XQ505" s="5"/>
      <c r="XR505" s="5"/>
      <c r="XS505" s="5"/>
      <c r="XT505" s="5"/>
      <c r="XU505" s="5"/>
      <c r="XV505" s="5"/>
      <c r="XW505" s="5"/>
    </row>
    <row r="506" spans="39:647" x14ac:dyDescent="0.2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c r="PI506" s="5"/>
      <c r="PJ506" s="5"/>
      <c r="PK506" s="5"/>
      <c r="PL506" s="5"/>
      <c r="PM506" s="5"/>
      <c r="PN506" s="5"/>
      <c r="PO506" s="5"/>
      <c r="PP506" s="5"/>
      <c r="PQ506" s="5"/>
      <c r="PR506" s="5"/>
      <c r="PS506" s="5"/>
      <c r="PT506" s="5"/>
      <c r="PU506" s="5"/>
      <c r="PV506" s="5"/>
      <c r="PW506" s="5"/>
      <c r="PX506" s="5"/>
      <c r="PY506" s="5"/>
      <c r="PZ506" s="5"/>
      <c r="QA506" s="5"/>
      <c r="QB506" s="5"/>
      <c r="QC506" s="5"/>
      <c r="QD506" s="5"/>
      <c r="QE506" s="5"/>
      <c r="QF506" s="5"/>
      <c r="QG506" s="5"/>
      <c r="QH506" s="5"/>
      <c r="QI506" s="5"/>
      <c r="QJ506" s="5"/>
      <c r="QK506" s="5"/>
      <c r="QL506" s="5"/>
      <c r="QM506" s="5"/>
      <c r="QN506" s="5"/>
      <c r="QO506" s="5"/>
      <c r="QP506" s="5"/>
      <c r="QQ506" s="5"/>
      <c r="QR506" s="5"/>
      <c r="QS506" s="5"/>
      <c r="QT506" s="5"/>
      <c r="QU506" s="5"/>
      <c r="QV506" s="5"/>
      <c r="QW506" s="5"/>
      <c r="QX506" s="5"/>
      <c r="QY506" s="5"/>
      <c r="QZ506" s="5"/>
      <c r="RA506" s="5"/>
      <c r="RB506" s="5"/>
      <c r="RC506" s="5"/>
      <c r="RD506" s="5"/>
      <c r="RE506" s="5"/>
      <c r="RF506" s="5"/>
      <c r="RG506" s="5"/>
      <c r="RH506" s="5"/>
      <c r="RI506" s="5"/>
      <c r="RJ506" s="5"/>
      <c r="RK506" s="5"/>
      <c r="RL506" s="5"/>
      <c r="RM506" s="5"/>
      <c r="RN506" s="5"/>
      <c r="RO506" s="5"/>
      <c r="RP506" s="5"/>
      <c r="RQ506" s="5"/>
      <c r="RR506" s="5"/>
      <c r="RS506" s="5"/>
      <c r="RT506" s="5"/>
      <c r="RU506" s="5"/>
      <c r="RV506" s="5"/>
      <c r="RW506" s="5"/>
      <c r="RX506" s="5"/>
      <c r="RY506" s="5"/>
      <c r="RZ506" s="5"/>
      <c r="SA506" s="5"/>
      <c r="SB506" s="5"/>
      <c r="SC506" s="5"/>
      <c r="SD506" s="5"/>
      <c r="SE506" s="5"/>
      <c r="SF506" s="5"/>
      <c r="SG506" s="5"/>
      <c r="SH506" s="5"/>
      <c r="SI506" s="5"/>
      <c r="SJ506" s="5"/>
      <c r="SK506" s="5"/>
      <c r="SL506" s="5"/>
      <c r="SM506" s="5"/>
      <c r="SN506" s="5"/>
      <c r="SO506" s="5"/>
      <c r="SP506" s="5"/>
      <c r="SQ506" s="5"/>
      <c r="SR506" s="5"/>
      <c r="SS506" s="5"/>
      <c r="ST506" s="5"/>
      <c r="SU506" s="5"/>
      <c r="SV506" s="5"/>
      <c r="SW506" s="5"/>
      <c r="SX506" s="5"/>
      <c r="SY506" s="5"/>
      <c r="SZ506" s="5"/>
      <c r="TA506" s="5"/>
      <c r="TB506" s="5"/>
      <c r="TC506" s="5"/>
      <c r="TD506" s="5"/>
      <c r="TE506" s="5"/>
      <c r="TF506" s="5"/>
      <c r="TG506" s="5"/>
      <c r="TH506" s="5"/>
      <c r="TI506" s="5"/>
      <c r="TJ506" s="5"/>
      <c r="TK506" s="5"/>
      <c r="TL506" s="5"/>
      <c r="TM506" s="5"/>
      <c r="TN506" s="5"/>
      <c r="TO506" s="5"/>
      <c r="TP506" s="5"/>
      <c r="TQ506" s="5"/>
      <c r="TR506" s="5"/>
      <c r="TS506" s="5"/>
      <c r="TT506" s="5"/>
      <c r="TU506" s="5"/>
      <c r="TV506" s="5"/>
      <c r="TW506" s="5"/>
      <c r="TX506" s="5"/>
      <c r="TY506" s="5"/>
      <c r="TZ506" s="5"/>
      <c r="UA506" s="5"/>
      <c r="UB506" s="5"/>
      <c r="UC506" s="5"/>
      <c r="UD506" s="5"/>
      <c r="UE506" s="5"/>
      <c r="UF506" s="5"/>
      <c r="UG506" s="5"/>
      <c r="UH506" s="5"/>
      <c r="UI506" s="5"/>
      <c r="UJ506" s="5"/>
      <c r="UK506" s="5"/>
      <c r="UL506" s="5"/>
      <c r="UM506" s="5"/>
      <c r="UN506" s="5"/>
      <c r="UO506" s="5"/>
      <c r="UP506" s="5"/>
      <c r="UQ506" s="5"/>
      <c r="UR506" s="5"/>
      <c r="US506" s="5"/>
      <c r="UT506" s="5"/>
      <c r="UU506" s="5"/>
      <c r="UV506" s="5"/>
      <c r="UW506" s="5"/>
      <c r="UX506" s="5"/>
      <c r="UY506" s="5"/>
      <c r="UZ506" s="5"/>
      <c r="VA506" s="5"/>
      <c r="VB506" s="5"/>
      <c r="VC506" s="5"/>
      <c r="VD506" s="5"/>
      <c r="VE506" s="5"/>
      <c r="VF506" s="5"/>
      <c r="VG506" s="5"/>
      <c r="VH506" s="5"/>
      <c r="VI506" s="5"/>
      <c r="VJ506" s="5"/>
      <c r="VK506" s="5"/>
      <c r="VL506" s="5"/>
      <c r="VM506" s="5"/>
      <c r="VN506" s="5"/>
      <c r="VO506" s="5"/>
      <c r="VP506" s="5"/>
      <c r="VQ506" s="5"/>
      <c r="VR506" s="5"/>
      <c r="VS506" s="5"/>
      <c r="VT506" s="5"/>
      <c r="VU506" s="5"/>
      <c r="VV506" s="5"/>
      <c r="VW506" s="5"/>
      <c r="VX506" s="5"/>
      <c r="VY506" s="5"/>
      <c r="VZ506" s="5"/>
      <c r="WA506" s="5"/>
      <c r="WB506" s="5"/>
      <c r="WC506" s="5"/>
      <c r="WD506" s="5"/>
      <c r="WE506" s="5"/>
      <c r="WF506" s="5"/>
      <c r="WG506" s="5"/>
      <c r="WH506" s="5"/>
      <c r="WI506" s="5"/>
      <c r="WJ506" s="5"/>
      <c r="WK506" s="5"/>
      <c r="WL506" s="5"/>
      <c r="WM506" s="5"/>
      <c r="WN506" s="5"/>
      <c r="WO506" s="5"/>
      <c r="WP506" s="5"/>
      <c r="WQ506" s="5"/>
      <c r="WR506" s="5"/>
      <c r="WS506" s="5"/>
      <c r="WT506" s="5"/>
      <c r="WU506" s="5"/>
      <c r="WV506" s="5"/>
      <c r="WW506" s="5"/>
      <c r="WX506" s="5"/>
      <c r="WY506" s="5"/>
      <c r="WZ506" s="5"/>
      <c r="XA506" s="5"/>
      <c r="XB506" s="5"/>
      <c r="XC506" s="5"/>
      <c r="XD506" s="5"/>
      <c r="XE506" s="5"/>
      <c r="XF506" s="5"/>
      <c r="XG506" s="5"/>
      <c r="XH506" s="5"/>
      <c r="XI506" s="5"/>
      <c r="XJ506" s="5"/>
      <c r="XK506" s="5"/>
      <c r="XL506" s="5"/>
      <c r="XM506" s="5"/>
      <c r="XN506" s="5"/>
      <c r="XO506" s="5"/>
      <c r="XP506" s="5"/>
      <c r="XQ506" s="5"/>
      <c r="XR506" s="5"/>
      <c r="XS506" s="5"/>
      <c r="XT506" s="5"/>
      <c r="XU506" s="5"/>
      <c r="XV506" s="5"/>
      <c r="XW506" s="5"/>
    </row>
    <row r="507" spans="39:647" x14ac:dyDescent="0.2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c r="PI507" s="5"/>
      <c r="PJ507" s="5"/>
      <c r="PK507" s="5"/>
      <c r="PL507" s="5"/>
      <c r="PM507" s="5"/>
      <c r="PN507" s="5"/>
      <c r="PO507" s="5"/>
      <c r="PP507" s="5"/>
      <c r="PQ507" s="5"/>
      <c r="PR507" s="5"/>
      <c r="PS507" s="5"/>
      <c r="PT507" s="5"/>
      <c r="PU507" s="5"/>
      <c r="PV507" s="5"/>
      <c r="PW507" s="5"/>
      <c r="PX507" s="5"/>
      <c r="PY507" s="5"/>
      <c r="PZ507" s="5"/>
      <c r="QA507" s="5"/>
      <c r="QB507" s="5"/>
      <c r="QC507" s="5"/>
      <c r="QD507" s="5"/>
      <c r="QE507" s="5"/>
      <c r="QF507" s="5"/>
      <c r="QG507" s="5"/>
      <c r="QH507" s="5"/>
      <c r="QI507" s="5"/>
      <c r="QJ507" s="5"/>
      <c r="QK507" s="5"/>
      <c r="QL507" s="5"/>
      <c r="QM507" s="5"/>
      <c r="QN507" s="5"/>
      <c r="QO507" s="5"/>
      <c r="QP507" s="5"/>
      <c r="QQ507" s="5"/>
      <c r="QR507" s="5"/>
      <c r="QS507" s="5"/>
      <c r="QT507" s="5"/>
      <c r="QU507" s="5"/>
      <c r="QV507" s="5"/>
      <c r="QW507" s="5"/>
      <c r="QX507" s="5"/>
      <c r="QY507" s="5"/>
      <c r="QZ507" s="5"/>
      <c r="RA507" s="5"/>
      <c r="RB507" s="5"/>
      <c r="RC507" s="5"/>
      <c r="RD507" s="5"/>
      <c r="RE507" s="5"/>
      <c r="RF507" s="5"/>
      <c r="RG507" s="5"/>
      <c r="RH507" s="5"/>
      <c r="RI507" s="5"/>
      <c r="RJ507" s="5"/>
      <c r="RK507" s="5"/>
      <c r="RL507" s="5"/>
      <c r="RM507" s="5"/>
      <c r="RN507" s="5"/>
      <c r="RO507" s="5"/>
      <c r="RP507" s="5"/>
      <c r="RQ507" s="5"/>
      <c r="RR507" s="5"/>
      <c r="RS507" s="5"/>
      <c r="RT507" s="5"/>
      <c r="RU507" s="5"/>
      <c r="RV507" s="5"/>
      <c r="RW507" s="5"/>
      <c r="RX507" s="5"/>
      <c r="RY507" s="5"/>
      <c r="RZ507" s="5"/>
      <c r="SA507" s="5"/>
      <c r="SB507" s="5"/>
      <c r="SC507" s="5"/>
      <c r="SD507" s="5"/>
      <c r="SE507" s="5"/>
      <c r="SF507" s="5"/>
      <c r="SG507" s="5"/>
      <c r="SH507" s="5"/>
      <c r="SI507" s="5"/>
      <c r="SJ507" s="5"/>
      <c r="SK507" s="5"/>
      <c r="SL507" s="5"/>
      <c r="SM507" s="5"/>
      <c r="SN507" s="5"/>
      <c r="SO507" s="5"/>
      <c r="SP507" s="5"/>
      <c r="SQ507" s="5"/>
      <c r="SR507" s="5"/>
      <c r="SS507" s="5"/>
      <c r="ST507" s="5"/>
      <c r="SU507" s="5"/>
      <c r="SV507" s="5"/>
      <c r="SW507" s="5"/>
      <c r="SX507" s="5"/>
      <c r="SY507" s="5"/>
      <c r="SZ507" s="5"/>
      <c r="TA507" s="5"/>
      <c r="TB507" s="5"/>
      <c r="TC507" s="5"/>
      <c r="TD507" s="5"/>
      <c r="TE507" s="5"/>
      <c r="TF507" s="5"/>
      <c r="TG507" s="5"/>
      <c r="TH507" s="5"/>
      <c r="TI507" s="5"/>
      <c r="TJ507" s="5"/>
      <c r="TK507" s="5"/>
      <c r="TL507" s="5"/>
      <c r="TM507" s="5"/>
      <c r="TN507" s="5"/>
      <c r="TO507" s="5"/>
      <c r="TP507" s="5"/>
      <c r="TQ507" s="5"/>
      <c r="TR507" s="5"/>
      <c r="TS507" s="5"/>
      <c r="TT507" s="5"/>
      <c r="TU507" s="5"/>
      <c r="TV507" s="5"/>
      <c r="TW507" s="5"/>
      <c r="TX507" s="5"/>
      <c r="TY507" s="5"/>
      <c r="TZ507" s="5"/>
      <c r="UA507" s="5"/>
      <c r="UB507" s="5"/>
      <c r="UC507" s="5"/>
      <c r="UD507" s="5"/>
      <c r="UE507" s="5"/>
      <c r="UF507" s="5"/>
      <c r="UG507" s="5"/>
      <c r="UH507" s="5"/>
      <c r="UI507" s="5"/>
      <c r="UJ507" s="5"/>
      <c r="UK507" s="5"/>
      <c r="UL507" s="5"/>
      <c r="UM507" s="5"/>
      <c r="UN507" s="5"/>
      <c r="UO507" s="5"/>
      <c r="UP507" s="5"/>
      <c r="UQ507" s="5"/>
      <c r="UR507" s="5"/>
      <c r="US507" s="5"/>
      <c r="UT507" s="5"/>
      <c r="UU507" s="5"/>
      <c r="UV507" s="5"/>
      <c r="UW507" s="5"/>
      <c r="UX507" s="5"/>
      <c r="UY507" s="5"/>
      <c r="UZ507" s="5"/>
      <c r="VA507" s="5"/>
      <c r="VB507" s="5"/>
      <c r="VC507" s="5"/>
      <c r="VD507" s="5"/>
      <c r="VE507" s="5"/>
      <c r="VF507" s="5"/>
      <c r="VG507" s="5"/>
      <c r="VH507" s="5"/>
      <c r="VI507" s="5"/>
      <c r="VJ507" s="5"/>
      <c r="VK507" s="5"/>
      <c r="VL507" s="5"/>
      <c r="VM507" s="5"/>
      <c r="VN507" s="5"/>
      <c r="VO507" s="5"/>
      <c r="VP507" s="5"/>
      <c r="VQ507" s="5"/>
      <c r="VR507" s="5"/>
      <c r="VS507" s="5"/>
      <c r="VT507" s="5"/>
      <c r="VU507" s="5"/>
      <c r="VV507" s="5"/>
      <c r="VW507" s="5"/>
      <c r="VX507" s="5"/>
      <c r="VY507" s="5"/>
      <c r="VZ507" s="5"/>
      <c r="WA507" s="5"/>
      <c r="WB507" s="5"/>
      <c r="WC507" s="5"/>
      <c r="WD507" s="5"/>
      <c r="WE507" s="5"/>
      <c r="WF507" s="5"/>
      <c r="WG507" s="5"/>
      <c r="WH507" s="5"/>
      <c r="WI507" s="5"/>
      <c r="WJ507" s="5"/>
      <c r="WK507" s="5"/>
      <c r="WL507" s="5"/>
      <c r="WM507" s="5"/>
      <c r="WN507" s="5"/>
      <c r="WO507" s="5"/>
      <c r="WP507" s="5"/>
      <c r="WQ507" s="5"/>
      <c r="WR507" s="5"/>
      <c r="WS507" s="5"/>
      <c r="WT507" s="5"/>
      <c r="WU507" s="5"/>
      <c r="WV507" s="5"/>
      <c r="WW507" s="5"/>
      <c r="WX507" s="5"/>
      <c r="WY507" s="5"/>
      <c r="WZ507" s="5"/>
      <c r="XA507" s="5"/>
      <c r="XB507" s="5"/>
      <c r="XC507" s="5"/>
      <c r="XD507" s="5"/>
      <c r="XE507" s="5"/>
      <c r="XF507" s="5"/>
      <c r="XG507" s="5"/>
      <c r="XH507" s="5"/>
      <c r="XI507" s="5"/>
      <c r="XJ507" s="5"/>
      <c r="XK507" s="5"/>
      <c r="XL507" s="5"/>
      <c r="XM507" s="5"/>
      <c r="XN507" s="5"/>
      <c r="XO507" s="5"/>
      <c r="XP507" s="5"/>
      <c r="XQ507" s="5"/>
      <c r="XR507" s="5"/>
      <c r="XS507" s="5"/>
      <c r="XT507" s="5"/>
      <c r="XU507" s="5"/>
      <c r="XV507" s="5"/>
      <c r="XW507" s="5"/>
    </row>
    <row r="508" spans="39:647" x14ac:dyDescent="0.2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c r="PI508" s="5"/>
      <c r="PJ508" s="5"/>
      <c r="PK508" s="5"/>
      <c r="PL508" s="5"/>
      <c r="PM508" s="5"/>
      <c r="PN508" s="5"/>
      <c r="PO508" s="5"/>
      <c r="PP508" s="5"/>
      <c r="PQ508" s="5"/>
      <c r="PR508" s="5"/>
      <c r="PS508" s="5"/>
      <c r="PT508" s="5"/>
      <c r="PU508" s="5"/>
      <c r="PV508" s="5"/>
      <c r="PW508" s="5"/>
      <c r="PX508" s="5"/>
      <c r="PY508" s="5"/>
      <c r="PZ508" s="5"/>
      <c r="QA508" s="5"/>
      <c r="QB508" s="5"/>
      <c r="QC508" s="5"/>
      <c r="QD508" s="5"/>
      <c r="QE508" s="5"/>
      <c r="QF508" s="5"/>
      <c r="QG508" s="5"/>
      <c r="QH508" s="5"/>
      <c r="QI508" s="5"/>
      <c r="QJ508" s="5"/>
      <c r="QK508" s="5"/>
      <c r="QL508" s="5"/>
      <c r="QM508" s="5"/>
      <c r="QN508" s="5"/>
      <c r="QO508" s="5"/>
      <c r="QP508" s="5"/>
      <c r="QQ508" s="5"/>
      <c r="QR508" s="5"/>
      <c r="QS508" s="5"/>
      <c r="QT508" s="5"/>
      <c r="QU508" s="5"/>
      <c r="QV508" s="5"/>
      <c r="QW508" s="5"/>
      <c r="QX508" s="5"/>
      <c r="QY508" s="5"/>
      <c r="QZ508" s="5"/>
      <c r="RA508" s="5"/>
      <c r="RB508" s="5"/>
      <c r="RC508" s="5"/>
      <c r="RD508" s="5"/>
      <c r="RE508" s="5"/>
      <c r="RF508" s="5"/>
      <c r="RG508" s="5"/>
      <c r="RH508" s="5"/>
      <c r="RI508" s="5"/>
      <c r="RJ508" s="5"/>
      <c r="RK508" s="5"/>
      <c r="RL508" s="5"/>
      <c r="RM508" s="5"/>
      <c r="RN508" s="5"/>
      <c r="RO508" s="5"/>
      <c r="RP508" s="5"/>
      <c r="RQ508" s="5"/>
      <c r="RR508" s="5"/>
      <c r="RS508" s="5"/>
      <c r="RT508" s="5"/>
      <c r="RU508" s="5"/>
      <c r="RV508" s="5"/>
      <c r="RW508" s="5"/>
      <c r="RX508" s="5"/>
      <c r="RY508" s="5"/>
      <c r="RZ508" s="5"/>
      <c r="SA508" s="5"/>
      <c r="SB508" s="5"/>
      <c r="SC508" s="5"/>
      <c r="SD508" s="5"/>
      <c r="SE508" s="5"/>
      <c r="SF508" s="5"/>
      <c r="SG508" s="5"/>
      <c r="SH508" s="5"/>
      <c r="SI508" s="5"/>
      <c r="SJ508" s="5"/>
      <c r="SK508" s="5"/>
      <c r="SL508" s="5"/>
      <c r="SM508" s="5"/>
      <c r="SN508" s="5"/>
      <c r="SO508" s="5"/>
      <c r="SP508" s="5"/>
      <c r="SQ508" s="5"/>
      <c r="SR508" s="5"/>
      <c r="SS508" s="5"/>
      <c r="ST508" s="5"/>
      <c r="SU508" s="5"/>
      <c r="SV508" s="5"/>
      <c r="SW508" s="5"/>
      <c r="SX508" s="5"/>
      <c r="SY508" s="5"/>
      <c r="SZ508" s="5"/>
      <c r="TA508" s="5"/>
      <c r="TB508" s="5"/>
      <c r="TC508" s="5"/>
      <c r="TD508" s="5"/>
      <c r="TE508" s="5"/>
      <c r="TF508" s="5"/>
      <c r="TG508" s="5"/>
      <c r="TH508" s="5"/>
      <c r="TI508" s="5"/>
      <c r="TJ508" s="5"/>
      <c r="TK508" s="5"/>
      <c r="TL508" s="5"/>
      <c r="TM508" s="5"/>
      <c r="TN508" s="5"/>
      <c r="TO508" s="5"/>
      <c r="TP508" s="5"/>
      <c r="TQ508" s="5"/>
      <c r="TR508" s="5"/>
      <c r="TS508" s="5"/>
      <c r="TT508" s="5"/>
      <c r="TU508" s="5"/>
      <c r="TV508" s="5"/>
      <c r="TW508" s="5"/>
      <c r="TX508" s="5"/>
      <c r="TY508" s="5"/>
      <c r="TZ508" s="5"/>
      <c r="UA508" s="5"/>
      <c r="UB508" s="5"/>
      <c r="UC508" s="5"/>
      <c r="UD508" s="5"/>
      <c r="UE508" s="5"/>
      <c r="UF508" s="5"/>
      <c r="UG508" s="5"/>
      <c r="UH508" s="5"/>
      <c r="UI508" s="5"/>
      <c r="UJ508" s="5"/>
      <c r="UK508" s="5"/>
      <c r="UL508" s="5"/>
      <c r="UM508" s="5"/>
      <c r="UN508" s="5"/>
      <c r="UO508" s="5"/>
      <c r="UP508" s="5"/>
      <c r="UQ508" s="5"/>
      <c r="UR508" s="5"/>
      <c r="US508" s="5"/>
      <c r="UT508" s="5"/>
      <c r="UU508" s="5"/>
      <c r="UV508" s="5"/>
      <c r="UW508" s="5"/>
      <c r="UX508" s="5"/>
      <c r="UY508" s="5"/>
      <c r="UZ508" s="5"/>
      <c r="VA508" s="5"/>
      <c r="VB508" s="5"/>
      <c r="VC508" s="5"/>
      <c r="VD508" s="5"/>
      <c r="VE508" s="5"/>
      <c r="VF508" s="5"/>
      <c r="VG508" s="5"/>
      <c r="VH508" s="5"/>
      <c r="VI508" s="5"/>
      <c r="VJ508" s="5"/>
      <c r="VK508" s="5"/>
      <c r="VL508" s="5"/>
      <c r="VM508" s="5"/>
      <c r="VN508" s="5"/>
      <c r="VO508" s="5"/>
      <c r="VP508" s="5"/>
      <c r="VQ508" s="5"/>
      <c r="VR508" s="5"/>
      <c r="VS508" s="5"/>
      <c r="VT508" s="5"/>
      <c r="VU508" s="5"/>
      <c r="VV508" s="5"/>
      <c r="VW508" s="5"/>
      <c r="VX508" s="5"/>
      <c r="VY508" s="5"/>
      <c r="VZ508" s="5"/>
      <c r="WA508" s="5"/>
      <c r="WB508" s="5"/>
      <c r="WC508" s="5"/>
      <c r="WD508" s="5"/>
      <c r="WE508" s="5"/>
      <c r="WF508" s="5"/>
      <c r="WG508" s="5"/>
      <c r="WH508" s="5"/>
      <c r="WI508" s="5"/>
      <c r="WJ508" s="5"/>
      <c r="WK508" s="5"/>
      <c r="WL508" s="5"/>
      <c r="WM508" s="5"/>
      <c r="WN508" s="5"/>
      <c r="WO508" s="5"/>
      <c r="WP508" s="5"/>
      <c r="WQ508" s="5"/>
      <c r="WR508" s="5"/>
      <c r="WS508" s="5"/>
      <c r="WT508" s="5"/>
      <c r="WU508" s="5"/>
      <c r="WV508" s="5"/>
      <c r="WW508" s="5"/>
      <c r="WX508" s="5"/>
      <c r="WY508" s="5"/>
      <c r="WZ508" s="5"/>
      <c r="XA508" s="5"/>
      <c r="XB508" s="5"/>
      <c r="XC508" s="5"/>
      <c r="XD508" s="5"/>
      <c r="XE508" s="5"/>
      <c r="XF508" s="5"/>
      <c r="XG508" s="5"/>
      <c r="XH508" s="5"/>
      <c r="XI508" s="5"/>
      <c r="XJ508" s="5"/>
      <c r="XK508" s="5"/>
      <c r="XL508" s="5"/>
      <c r="XM508" s="5"/>
      <c r="XN508" s="5"/>
      <c r="XO508" s="5"/>
      <c r="XP508" s="5"/>
      <c r="XQ508" s="5"/>
      <c r="XR508" s="5"/>
      <c r="XS508" s="5"/>
      <c r="XT508" s="5"/>
      <c r="XU508" s="5"/>
      <c r="XV508" s="5"/>
      <c r="XW508" s="5"/>
    </row>
    <row r="509" spans="39:647" x14ac:dyDescent="0.2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c r="PI509" s="5"/>
      <c r="PJ509" s="5"/>
      <c r="PK509" s="5"/>
      <c r="PL509" s="5"/>
      <c r="PM509" s="5"/>
      <c r="PN509" s="5"/>
      <c r="PO509" s="5"/>
      <c r="PP509" s="5"/>
      <c r="PQ509" s="5"/>
      <c r="PR509" s="5"/>
      <c r="PS509" s="5"/>
      <c r="PT509" s="5"/>
      <c r="PU509" s="5"/>
      <c r="PV509" s="5"/>
      <c r="PW509" s="5"/>
      <c r="PX509" s="5"/>
      <c r="PY509" s="5"/>
      <c r="PZ509" s="5"/>
      <c r="QA509" s="5"/>
      <c r="QB509" s="5"/>
      <c r="QC509" s="5"/>
      <c r="QD509" s="5"/>
      <c r="QE509" s="5"/>
      <c r="QF509" s="5"/>
      <c r="QG509" s="5"/>
      <c r="QH509" s="5"/>
      <c r="QI509" s="5"/>
      <c r="QJ509" s="5"/>
      <c r="QK509" s="5"/>
      <c r="QL509" s="5"/>
      <c r="QM509" s="5"/>
      <c r="QN509" s="5"/>
      <c r="QO509" s="5"/>
      <c r="QP509" s="5"/>
      <c r="QQ509" s="5"/>
      <c r="QR509" s="5"/>
      <c r="QS509" s="5"/>
      <c r="QT509" s="5"/>
      <c r="QU509" s="5"/>
      <c r="QV509" s="5"/>
      <c r="QW509" s="5"/>
      <c r="QX509" s="5"/>
      <c r="QY509" s="5"/>
      <c r="QZ509" s="5"/>
      <c r="RA509" s="5"/>
      <c r="RB509" s="5"/>
      <c r="RC509" s="5"/>
      <c r="RD509" s="5"/>
      <c r="RE509" s="5"/>
      <c r="RF509" s="5"/>
      <c r="RG509" s="5"/>
      <c r="RH509" s="5"/>
      <c r="RI509" s="5"/>
      <c r="RJ509" s="5"/>
      <c r="RK509" s="5"/>
      <c r="RL509" s="5"/>
      <c r="RM509" s="5"/>
      <c r="RN509" s="5"/>
      <c r="RO509" s="5"/>
      <c r="RP509" s="5"/>
      <c r="RQ509" s="5"/>
      <c r="RR509" s="5"/>
      <c r="RS509" s="5"/>
      <c r="RT509" s="5"/>
      <c r="RU509" s="5"/>
      <c r="RV509" s="5"/>
      <c r="RW509" s="5"/>
      <c r="RX509" s="5"/>
      <c r="RY509" s="5"/>
      <c r="RZ509" s="5"/>
      <c r="SA509" s="5"/>
      <c r="SB509" s="5"/>
      <c r="SC509" s="5"/>
      <c r="SD509" s="5"/>
      <c r="SE509" s="5"/>
      <c r="SF509" s="5"/>
      <c r="SG509" s="5"/>
      <c r="SH509" s="5"/>
      <c r="SI509" s="5"/>
      <c r="SJ509" s="5"/>
      <c r="SK509" s="5"/>
      <c r="SL509" s="5"/>
      <c r="SM509" s="5"/>
      <c r="SN509" s="5"/>
      <c r="SO509" s="5"/>
      <c r="SP509" s="5"/>
      <c r="SQ509" s="5"/>
      <c r="SR509" s="5"/>
      <c r="SS509" s="5"/>
      <c r="ST509" s="5"/>
      <c r="SU509" s="5"/>
      <c r="SV509" s="5"/>
      <c r="SW509" s="5"/>
      <c r="SX509" s="5"/>
      <c r="SY509" s="5"/>
      <c r="SZ509" s="5"/>
      <c r="TA509" s="5"/>
      <c r="TB509" s="5"/>
      <c r="TC509" s="5"/>
      <c r="TD509" s="5"/>
      <c r="TE509" s="5"/>
      <c r="TF509" s="5"/>
      <c r="TG509" s="5"/>
      <c r="TH509" s="5"/>
      <c r="TI509" s="5"/>
      <c r="TJ509" s="5"/>
      <c r="TK509" s="5"/>
      <c r="TL509" s="5"/>
      <c r="TM509" s="5"/>
      <c r="TN509" s="5"/>
      <c r="TO509" s="5"/>
      <c r="TP509" s="5"/>
      <c r="TQ509" s="5"/>
      <c r="TR509" s="5"/>
      <c r="TS509" s="5"/>
      <c r="TT509" s="5"/>
      <c r="TU509" s="5"/>
      <c r="TV509" s="5"/>
      <c r="TW509" s="5"/>
      <c r="TX509" s="5"/>
      <c r="TY509" s="5"/>
      <c r="TZ509" s="5"/>
      <c r="UA509" s="5"/>
      <c r="UB509" s="5"/>
      <c r="UC509" s="5"/>
      <c r="UD509" s="5"/>
      <c r="UE509" s="5"/>
      <c r="UF509" s="5"/>
      <c r="UG509" s="5"/>
      <c r="UH509" s="5"/>
      <c r="UI509" s="5"/>
      <c r="UJ509" s="5"/>
      <c r="UK509" s="5"/>
      <c r="UL509" s="5"/>
      <c r="UM509" s="5"/>
      <c r="UN509" s="5"/>
      <c r="UO509" s="5"/>
      <c r="UP509" s="5"/>
      <c r="UQ509" s="5"/>
      <c r="UR509" s="5"/>
      <c r="US509" s="5"/>
      <c r="UT509" s="5"/>
      <c r="UU509" s="5"/>
      <c r="UV509" s="5"/>
      <c r="UW509" s="5"/>
      <c r="UX509" s="5"/>
      <c r="UY509" s="5"/>
      <c r="UZ509" s="5"/>
      <c r="VA509" s="5"/>
      <c r="VB509" s="5"/>
      <c r="VC509" s="5"/>
      <c r="VD509" s="5"/>
      <c r="VE509" s="5"/>
      <c r="VF509" s="5"/>
      <c r="VG509" s="5"/>
      <c r="VH509" s="5"/>
      <c r="VI509" s="5"/>
      <c r="VJ509" s="5"/>
      <c r="VK509" s="5"/>
      <c r="VL509" s="5"/>
      <c r="VM509" s="5"/>
      <c r="VN509" s="5"/>
      <c r="VO509" s="5"/>
      <c r="VP509" s="5"/>
      <c r="VQ509" s="5"/>
      <c r="VR509" s="5"/>
      <c r="VS509" s="5"/>
      <c r="VT509" s="5"/>
      <c r="VU509" s="5"/>
      <c r="VV509" s="5"/>
      <c r="VW509" s="5"/>
      <c r="VX509" s="5"/>
      <c r="VY509" s="5"/>
      <c r="VZ509" s="5"/>
      <c r="WA509" s="5"/>
      <c r="WB509" s="5"/>
      <c r="WC509" s="5"/>
      <c r="WD509" s="5"/>
      <c r="WE509" s="5"/>
      <c r="WF509" s="5"/>
      <c r="WG509" s="5"/>
      <c r="WH509" s="5"/>
      <c r="WI509" s="5"/>
      <c r="WJ509" s="5"/>
      <c r="WK509" s="5"/>
      <c r="WL509" s="5"/>
      <c r="WM509" s="5"/>
      <c r="WN509" s="5"/>
      <c r="WO509" s="5"/>
      <c r="WP509" s="5"/>
      <c r="WQ509" s="5"/>
      <c r="WR509" s="5"/>
      <c r="WS509" s="5"/>
      <c r="WT509" s="5"/>
      <c r="WU509" s="5"/>
      <c r="WV509" s="5"/>
      <c r="WW509" s="5"/>
      <c r="WX509" s="5"/>
      <c r="WY509" s="5"/>
      <c r="WZ509" s="5"/>
      <c r="XA509" s="5"/>
      <c r="XB509" s="5"/>
      <c r="XC509" s="5"/>
      <c r="XD509" s="5"/>
      <c r="XE509" s="5"/>
      <c r="XF509" s="5"/>
      <c r="XG509" s="5"/>
      <c r="XH509" s="5"/>
      <c r="XI509" s="5"/>
      <c r="XJ509" s="5"/>
      <c r="XK509" s="5"/>
      <c r="XL509" s="5"/>
      <c r="XM509" s="5"/>
      <c r="XN509" s="5"/>
      <c r="XO509" s="5"/>
      <c r="XP509" s="5"/>
      <c r="XQ509" s="5"/>
      <c r="XR509" s="5"/>
      <c r="XS509" s="5"/>
      <c r="XT509" s="5"/>
      <c r="XU509" s="5"/>
      <c r="XV509" s="5"/>
      <c r="XW509" s="5"/>
    </row>
    <row r="510" spans="39:647" x14ac:dyDescent="0.2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c r="PI510" s="5"/>
      <c r="PJ510" s="5"/>
      <c r="PK510" s="5"/>
      <c r="PL510" s="5"/>
      <c r="PM510" s="5"/>
      <c r="PN510" s="5"/>
      <c r="PO510" s="5"/>
      <c r="PP510" s="5"/>
      <c r="PQ510" s="5"/>
      <c r="PR510" s="5"/>
      <c r="PS510" s="5"/>
      <c r="PT510" s="5"/>
      <c r="PU510" s="5"/>
      <c r="PV510" s="5"/>
      <c r="PW510" s="5"/>
      <c r="PX510" s="5"/>
      <c r="PY510" s="5"/>
      <c r="PZ510" s="5"/>
      <c r="QA510" s="5"/>
      <c r="QB510" s="5"/>
      <c r="QC510" s="5"/>
      <c r="QD510" s="5"/>
      <c r="QE510" s="5"/>
      <c r="QF510" s="5"/>
      <c r="QG510" s="5"/>
      <c r="QH510" s="5"/>
      <c r="QI510" s="5"/>
      <c r="QJ510" s="5"/>
      <c r="QK510" s="5"/>
      <c r="QL510" s="5"/>
      <c r="QM510" s="5"/>
      <c r="QN510" s="5"/>
      <c r="QO510" s="5"/>
      <c r="QP510" s="5"/>
      <c r="QQ510" s="5"/>
      <c r="QR510" s="5"/>
      <c r="QS510" s="5"/>
      <c r="QT510" s="5"/>
      <c r="QU510" s="5"/>
      <c r="QV510" s="5"/>
      <c r="QW510" s="5"/>
      <c r="QX510" s="5"/>
      <c r="QY510" s="5"/>
      <c r="QZ510" s="5"/>
      <c r="RA510" s="5"/>
      <c r="RB510" s="5"/>
      <c r="RC510" s="5"/>
      <c r="RD510" s="5"/>
      <c r="RE510" s="5"/>
      <c r="RF510" s="5"/>
      <c r="RG510" s="5"/>
      <c r="RH510" s="5"/>
      <c r="RI510" s="5"/>
      <c r="RJ510" s="5"/>
      <c r="RK510" s="5"/>
      <c r="RL510" s="5"/>
      <c r="RM510" s="5"/>
      <c r="RN510" s="5"/>
      <c r="RO510" s="5"/>
      <c r="RP510" s="5"/>
      <c r="RQ510" s="5"/>
      <c r="RR510" s="5"/>
      <c r="RS510" s="5"/>
      <c r="RT510" s="5"/>
      <c r="RU510" s="5"/>
      <c r="RV510" s="5"/>
      <c r="RW510" s="5"/>
      <c r="RX510" s="5"/>
      <c r="RY510" s="5"/>
      <c r="RZ510" s="5"/>
      <c r="SA510" s="5"/>
      <c r="SB510" s="5"/>
      <c r="SC510" s="5"/>
      <c r="SD510" s="5"/>
      <c r="SE510" s="5"/>
      <c r="SF510" s="5"/>
      <c r="SG510" s="5"/>
      <c r="SH510" s="5"/>
      <c r="SI510" s="5"/>
      <c r="SJ510" s="5"/>
      <c r="SK510" s="5"/>
      <c r="SL510" s="5"/>
      <c r="SM510" s="5"/>
      <c r="SN510" s="5"/>
      <c r="SO510" s="5"/>
      <c r="SP510" s="5"/>
      <c r="SQ510" s="5"/>
      <c r="SR510" s="5"/>
      <c r="SS510" s="5"/>
      <c r="ST510" s="5"/>
      <c r="SU510" s="5"/>
      <c r="SV510" s="5"/>
      <c r="SW510" s="5"/>
      <c r="SX510" s="5"/>
      <c r="SY510" s="5"/>
      <c r="SZ510" s="5"/>
      <c r="TA510" s="5"/>
      <c r="TB510" s="5"/>
      <c r="TC510" s="5"/>
      <c r="TD510" s="5"/>
      <c r="TE510" s="5"/>
      <c r="TF510" s="5"/>
      <c r="TG510" s="5"/>
      <c r="TH510" s="5"/>
      <c r="TI510" s="5"/>
      <c r="TJ510" s="5"/>
      <c r="TK510" s="5"/>
      <c r="TL510" s="5"/>
      <c r="TM510" s="5"/>
      <c r="TN510" s="5"/>
      <c r="TO510" s="5"/>
      <c r="TP510" s="5"/>
      <c r="TQ510" s="5"/>
      <c r="TR510" s="5"/>
      <c r="TS510" s="5"/>
      <c r="TT510" s="5"/>
      <c r="TU510" s="5"/>
      <c r="TV510" s="5"/>
      <c r="TW510" s="5"/>
      <c r="TX510" s="5"/>
      <c r="TY510" s="5"/>
      <c r="TZ510" s="5"/>
      <c r="UA510" s="5"/>
      <c r="UB510" s="5"/>
      <c r="UC510" s="5"/>
      <c r="UD510" s="5"/>
      <c r="UE510" s="5"/>
      <c r="UF510" s="5"/>
      <c r="UG510" s="5"/>
      <c r="UH510" s="5"/>
      <c r="UI510" s="5"/>
      <c r="UJ510" s="5"/>
      <c r="UK510" s="5"/>
      <c r="UL510" s="5"/>
      <c r="UM510" s="5"/>
      <c r="UN510" s="5"/>
      <c r="UO510" s="5"/>
      <c r="UP510" s="5"/>
      <c r="UQ510" s="5"/>
      <c r="UR510" s="5"/>
      <c r="US510" s="5"/>
      <c r="UT510" s="5"/>
      <c r="UU510" s="5"/>
      <c r="UV510" s="5"/>
      <c r="UW510" s="5"/>
      <c r="UX510" s="5"/>
      <c r="UY510" s="5"/>
      <c r="UZ510" s="5"/>
      <c r="VA510" s="5"/>
      <c r="VB510" s="5"/>
      <c r="VC510" s="5"/>
      <c r="VD510" s="5"/>
      <c r="VE510" s="5"/>
      <c r="VF510" s="5"/>
      <c r="VG510" s="5"/>
      <c r="VH510" s="5"/>
      <c r="VI510" s="5"/>
      <c r="VJ510" s="5"/>
      <c r="VK510" s="5"/>
      <c r="VL510" s="5"/>
      <c r="VM510" s="5"/>
      <c r="VN510" s="5"/>
      <c r="VO510" s="5"/>
      <c r="VP510" s="5"/>
      <c r="VQ510" s="5"/>
      <c r="VR510" s="5"/>
      <c r="VS510" s="5"/>
      <c r="VT510" s="5"/>
      <c r="VU510" s="5"/>
      <c r="VV510" s="5"/>
      <c r="VW510" s="5"/>
      <c r="VX510" s="5"/>
      <c r="VY510" s="5"/>
      <c r="VZ510" s="5"/>
      <c r="WA510" s="5"/>
      <c r="WB510" s="5"/>
      <c r="WC510" s="5"/>
      <c r="WD510" s="5"/>
      <c r="WE510" s="5"/>
      <c r="WF510" s="5"/>
      <c r="WG510" s="5"/>
      <c r="WH510" s="5"/>
      <c r="WI510" s="5"/>
      <c r="WJ510" s="5"/>
      <c r="WK510" s="5"/>
      <c r="WL510" s="5"/>
      <c r="WM510" s="5"/>
      <c r="WN510" s="5"/>
      <c r="WO510" s="5"/>
      <c r="WP510" s="5"/>
      <c r="WQ510" s="5"/>
      <c r="WR510" s="5"/>
      <c r="WS510" s="5"/>
      <c r="WT510" s="5"/>
      <c r="WU510" s="5"/>
      <c r="WV510" s="5"/>
      <c r="WW510" s="5"/>
      <c r="WX510" s="5"/>
      <c r="WY510" s="5"/>
      <c r="WZ510" s="5"/>
      <c r="XA510" s="5"/>
      <c r="XB510" s="5"/>
      <c r="XC510" s="5"/>
      <c r="XD510" s="5"/>
      <c r="XE510" s="5"/>
      <c r="XF510" s="5"/>
      <c r="XG510" s="5"/>
      <c r="XH510" s="5"/>
      <c r="XI510" s="5"/>
      <c r="XJ510" s="5"/>
      <c r="XK510" s="5"/>
      <c r="XL510" s="5"/>
      <c r="XM510" s="5"/>
      <c r="XN510" s="5"/>
      <c r="XO510" s="5"/>
      <c r="XP510" s="5"/>
      <c r="XQ510" s="5"/>
      <c r="XR510" s="5"/>
      <c r="XS510" s="5"/>
      <c r="XT510" s="5"/>
      <c r="XU510" s="5"/>
      <c r="XV510" s="5"/>
      <c r="XW510" s="5"/>
    </row>
    <row r="511" spans="39:647" x14ac:dyDescent="0.2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c r="PI511" s="5"/>
      <c r="PJ511" s="5"/>
      <c r="PK511" s="5"/>
      <c r="PL511" s="5"/>
      <c r="PM511" s="5"/>
      <c r="PN511" s="5"/>
      <c r="PO511" s="5"/>
      <c r="PP511" s="5"/>
      <c r="PQ511" s="5"/>
      <c r="PR511" s="5"/>
      <c r="PS511" s="5"/>
      <c r="PT511" s="5"/>
      <c r="PU511" s="5"/>
      <c r="PV511" s="5"/>
      <c r="PW511" s="5"/>
      <c r="PX511" s="5"/>
      <c r="PY511" s="5"/>
      <c r="PZ511" s="5"/>
      <c r="QA511" s="5"/>
      <c r="QB511" s="5"/>
      <c r="QC511" s="5"/>
      <c r="QD511" s="5"/>
      <c r="QE511" s="5"/>
      <c r="QF511" s="5"/>
      <c r="QG511" s="5"/>
      <c r="QH511" s="5"/>
      <c r="QI511" s="5"/>
      <c r="QJ511" s="5"/>
      <c r="QK511" s="5"/>
      <c r="QL511" s="5"/>
      <c r="QM511" s="5"/>
      <c r="QN511" s="5"/>
      <c r="QO511" s="5"/>
      <c r="QP511" s="5"/>
      <c r="QQ511" s="5"/>
      <c r="QR511" s="5"/>
      <c r="QS511" s="5"/>
      <c r="QT511" s="5"/>
      <c r="QU511" s="5"/>
      <c r="QV511" s="5"/>
      <c r="QW511" s="5"/>
      <c r="QX511" s="5"/>
      <c r="QY511" s="5"/>
      <c r="QZ511" s="5"/>
      <c r="RA511" s="5"/>
      <c r="RB511" s="5"/>
      <c r="RC511" s="5"/>
      <c r="RD511" s="5"/>
      <c r="RE511" s="5"/>
      <c r="RF511" s="5"/>
      <c r="RG511" s="5"/>
      <c r="RH511" s="5"/>
      <c r="RI511" s="5"/>
      <c r="RJ511" s="5"/>
      <c r="RK511" s="5"/>
      <c r="RL511" s="5"/>
      <c r="RM511" s="5"/>
      <c r="RN511" s="5"/>
      <c r="RO511" s="5"/>
      <c r="RP511" s="5"/>
      <c r="RQ511" s="5"/>
      <c r="RR511" s="5"/>
      <c r="RS511" s="5"/>
      <c r="RT511" s="5"/>
      <c r="RU511" s="5"/>
      <c r="RV511" s="5"/>
      <c r="RW511" s="5"/>
      <c r="RX511" s="5"/>
      <c r="RY511" s="5"/>
      <c r="RZ511" s="5"/>
      <c r="SA511" s="5"/>
      <c r="SB511" s="5"/>
      <c r="SC511" s="5"/>
      <c r="SD511" s="5"/>
      <c r="SE511" s="5"/>
      <c r="SF511" s="5"/>
      <c r="SG511" s="5"/>
      <c r="SH511" s="5"/>
      <c r="SI511" s="5"/>
      <c r="SJ511" s="5"/>
      <c r="SK511" s="5"/>
      <c r="SL511" s="5"/>
      <c r="SM511" s="5"/>
      <c r="SN511" s="5"/>
      <c r="SO511" s="5"/>
      <c r="SP511" s="5"/>
      <c r="SQ511" s="5"/>
      <c r="SR511" s="5"/>
      <c r="SS511" s="5"/>
      <c r="ST511" s="5"/>
      <c r="SU511" s="5"/>
      <c r="SV511" s="5"/>
      <c r="SW511" s="5"/>
      <c r="SX511" s="5"/>
      <c r="SY511" s="5"/>
      <c r="SZ511" s="5"/>
      <c r="TA511" s="5"/>
      <c r="TB511" s="5"/>
      <c r="TC511" s="5"/>
      <c r="TD511" s="5"/>
      <c r="TE511" s="5"/>
      <c r="TF511" s="5"/>
      <c r="TG511" s="5"/>
      <c r="TH511" s="5"/>
      <c r="TI511" s="5"/>
      <c r="TJ511" s="5"/>
      <c r="TK511" s="5"/>
      <c r="TL511" s="5"/>
      <c r="TM511" s="5"/>
      <c r="TN511" s="5"/>
      <c r="TO511" s="5"/>
      <c r="TP511" s="5"/>
      <c r="TQ511" s="5"/>
      <c r="TR511" s="5"/>
      <c r="TS511" s="5"/>
      <c r="TT511" s="5"/>
      <c r="TU511" s="5"/>
      <c r="TV511" s="5"/>
      <c r="TW511" s="5"/>
      <c r="TX511" s="5"/>
      <c r="TY511" s="5"/>
      <c r="TZ511" s="5"/>
      <c r="UA511" s="5"/>
      <c r="UB511" s="5"/>
      <c r="UC511" s="5"/>
      <c r="UD511" s="5"/>
      <c r="UE511" s="5"/>
      <c r="UF511" s="5"/>
      <c r="UG511" s="5"/>
      <c r="UH511" s="5"/>
      <c r="UI511" s="5"/>
      <c r="UJ511" s="5"/>
      <c r="UK511" s="5"/>
      <c r="UL511" s="5"/>
      <c r="UM511" s="5"/>
      <c r="UN511" s="5"/>
      <c r="UO511" s="5"/>
      <c r="UP511" s="5"/>
      <c r="UQ511" s="5"/>
      <c r="UR511" s="5"/>
      <c r="US511" s="5"/>
      <c r="UT511" s="5"/>
      <c r="UU511" s="5"/>
      <c r="UV511" s="5"/>
      <c r="UW511" s="5"/>
      <c r="UX511" s="5"/>
      <c r="UY511" s="5"/>
      <c r="UZ511" s="5"/>
      <c r="VA511" s="5"/>
      <c r="VB511" s="5"/>
      <c r="VC511" s="5"/>
      <c r="VD511" s="5"/>
      <c r="VE511" s="5"/>
      <c r="VF511" s="5"/>
      <c r="VG511" s="5"/>
      <c r="VH511" s="5"/>
      <c r="VI511" s="5"/>
      <c r="VJ511" s="5"/>
      <c r="VK511" s="5"/>
      <c r="VL511" s="5"/>
      <c r="VM511" s="5"/>
      <c r="VN511" s="5"/>
      <c r="VO511" s="5"/>
      <c r="VP511" s="5"/>
      <c r="VQ511" s="5"/>
      <c r="VR511" s="5"/>
      <c r="VS511" s="5"/>
      <c r="VT511" s="5"/>
      <c r="VU511" s="5"/>
      <c r="VV511" s="5"/>
      <c r="VW511" s="5"/>
      <c r="VX511" s="5"/>
      <c r="VY511" s="5"/>
      <c r="VZ511" s="5"/>
      <c r="WA511" s="5"/>
      <c r="WB511" s="5"/>
      <c r="WC511" s="5"/>
      <c r="WD511" s="5"/>
      <c r="WE511" s="5"/>
      <c r="WF511" s="5"/>
      <c r="WG511" s="5"/>
      <c r="WH511" s="5"/>
      <c r="WI511" s="5"/>
      <c r="WJ511" s="5"/>
      <c r="WK511" s="5"/>
      <c r="WL511" s="5"/>
      <c r="WM511" s="5"/>
      <c r="WN511" s="5"/>
      <c r="WO511" s="5"/>
      <c r="WP511" s="5"/>
      <c r="WQ511" s="5"/>
      <c r="WR511" s="5"/>
      <c r="WS511" s="5"/>
      <c r="WT511" s="5"/>
      <c r="WU511" s="5"/>
      <c r="WV511" s="5"/>
      <c r="WW511" s="5"/>
      <c r="WX511" s="5"/>
      <c r="WY511" s="5"/>
      <c r="WZ511" s="5"/>
      <c r="XA511" s="5"/>
      <c r="XB511" s="5"/>
      <c r="XC511" s="5"/>
      <c r="XD511" s="5"/>
      <c r="XE511" s="5"/>
      <c r="XF511" s="5"/>
      <c r="XG511" s="5"/>
      <c r="XH511" s="5"/>
      <c r="XI511" s="5"/>
      <c r="XJ511" s="5"/>
      <c r="XK511" s="5"/>
      <c r="XL511" s="5"/>
      <c r="XM511" s="5"/>
      <c r="XN511" s="5"/>
      <c r="XO511" s="5"/>
      <c r="XP511" s="5"/>
      <c r="XQ511" s="5"/>
      <c r="XR511" s="5"/>
      <c r="XS511" s="5"/>
      <c r="XT511" s="5"/>
      <c r="XU511" s="5"/>
      <c r="XV511" s="5"/>
      <c r="XW511" s="5"/>
    </row>
    <row r="512" spans="39:647" x14ac:dyDescent="0.2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c r="PI512" s="5"/>
      <c r="PJ512" s="5"/>
      <c r="PK512" s="5"/>
      <c r="PL512" s="5"/>
      <c r="PM512" s="5"/>
      <c r="PN512" s="5"/>
      <c r="PO512" s="5"/>
      <c r="PP512" s="5"/>
      <c r="PQ512" s="5"/>
      <c r="PR512" s="5"/>
      <c r="PS512" s="5"/>
      <c r="PT512" s="5"/>
      <c r="PU512" s="5"/>
      <c r="PV512" s="5"/>
      <c r="PW512" s="5"/>
      <c r="PX512" s="5"/>
      <c r="PY512" s="5"/>
      <c r="PZ512" s="5"/>
      <c r="QA512" s="5"/>
      <c r="QB512" s="5"/>
      <c r="QC512" s="5"/>
      <c r="QD512" s="5"/>
      <c r="QE512" s="5"/>
      <c r="QF512" s="5"/>
      <c r="QG512" s="5"/>
      <c r="QH512" s="5"/>
      <c r="QI512" s="5"/>
      <c r="QJ512" s="5"/>
      <c r="QK512" s="5"/>
      <c r="QL512" s="5"/>
      <c r="QM512" s="5"/>
      <c r="QN512" s="5"/>
      <c r="QO512" s="5"/>
      <c r="QP512" s="5"/>
      <c r="QQ512" s="5"/>
      <c r="QR512" s="5"/>
      <c r="QS512" s="5"/>
      <c r="QT512" s="5"/>
      <c r="QU512" s="5"/>
      <c r="QV512" s="5"/>
      <c r="QW512" s="5"/>
      <c r="QX512" s="5"/>
      <c r="QY512" s="5"/>
      <c r="QZ512" s="5"/>
      <c r="RA512" s="5"/>
      <c r="RB512" s="5"/>
      <c r="RC512" s="5"/>
      <c r="RD512" s="5"/>
      <c r="RE512" s="5"/>
      <c r="RF512" s="5"/>
      <c r="RG512" s="5"/>
      <c r="RH512" s="5"/>
      <c r="RI512" s="5"/>
      <c r="RJ512" s="5"/>
      <c r="RK512" s="5"/>
      <c r="RL512" s="5"/>
      <c r="RM512" s="5"/>
      <c r="RN512" s="5"/>
      <c r="RO512" s="5"/>
      <c r="RP512" s="5"/>
      <c r="RQ512" s="5"/>
      <c r="RR512" s="5"/>
      <c r="RS512" s="5"/>
      <c r="RT512" s="5"/>
      <c r="RU512" s="5"/>
      <c r="RV512" s="5"/>
      <c r="RW512" s="5"/>
      <c r="RX512" s="5"/>
      <c r="RY512" s="5"/>
      <c r="RZ512" s="5"/>
      <c r="SA512" s="5"/>
      <c r="SB512" s="5"/>
      <c r="SC512" s="5"/>
      <c r="SD512" s="5"/>
      <c r="SE512" s="5"/>
      <c r="SF512" s="5"/>
      <c r="SG512" s="5"/>
      <c r="SH512" s="5"/>
      <c r="SI512" s="5"/>
      <c r="SJ512" s="5"/>
      <c r="SK512" s="5"/>
      <c r="SL512" s="5"/>
      <c r="SM512" s="5"/>
      <c r="SN512" s="5"/>
      <c r="SO512" s="5"/>
      <c r="SP512" s="5"/>
      <c r="SQ512" s="5"/>
      <c r="SR512" s="5"/>
      <c r="SS512" s="5"/>
      <c r="ST512" s="5"/>
      <c r="SU512" s="5"/>
      <c r="SV512" s="5"/>
      <c r="SW512" s="5"/>
      <c r="SX512" s="5"/>
      <c r="SY512" s="5"/>
      <c r="SZ512" s="5"/>
      <c r="TA512" s="5"/>
      <c r="TB512" s="5"/>
      <c r="TC512" s="5"/>
      <c r="TD512" s="5"/>
      <c r="TE512" s="5"/>
      <c r="TF512" s="5"/>
      <c r="TG512" s="5"/>
      <c r="TH512" s="5"/>
      <c r="TI512" s="5"/>
      <c r="TJ512" s="5"/>
      <c r="TK512" s="5"/>
      <c r="TL512" s="5"/>
      <c r="TM512" s="5"/>
      <c r="TN512" s="5"/>
      <c r="TO512" s="5"/>
      <c r="TP512" s="5"/>
      <c r="TQ512" s="5"/>
      <c r="TR512" s="5"/>
      <c r="TS512" s="5"/>
      <c r="TT512" s="5"/>
      <c r="TU512" s="5"/>
      <c r="TV512" s="5"/>
      <c r="TW512" s="5"/>
      <c r="TX512" s="5"/>
      <c r="TY512" s="5"/>
      <c r="TZ512" s="5"/>
      <c r="UA512" s="5"/>
      <c r="UB512" s="5"/>
      <c r="UC512" s="5"/>
      <c r="UD512" s="5"/>
      <c r="UE512" s="5"/>
      <c r="UF512" s="5"/>
      <c r="UG512" s="5"/>
      <c r="UH512" s="5"/>
      <c r="UI512" s="5"/>
      <c r="UJ512" s="5"/>
      <c r="UK512" s="5"/>
      <c r="UL512" s="5"/>
      <c r="UM512" s="5"/>
      <c r="UN512" s="5"/>
      <c r="UO512" s="5"/>
      <c r="UP512" s="5"/>
      <c r="UQ512" s="5"/>
      <c r="UR512" s="5"/>
      <c r="US512" s="5"/>
      <c r="UT512" s="5"/>
      <c r="UU512" s="5"/>
      <c r="UV512" s="5"/>
      <c r="UW512" s="5"/>
      <c r="UX512" s="5"/>
      <c r="UY512" s="5"/>
      <c r="UZ512" s="5"/>
      <c r="VA512" s="5"/>
      <c r="VB512" s="5"/>
      <c r="VC512" s="5"/>
      <c r="VD512" s="5"/>
      <c r="VE512" s="5"/>
      <c r="VF512" s="5"/>
      <c r="VG512" s="5"/>
      <c r="VH512" s="5"/>
      <c r="VI512" s="5"/>
      <c r="VJ512" s="5"/>
      <c r="VK512" s="5"/>
      <c r="VL512" s="5"/>
      <c r="VM512" s="5"/>
      <c r="VN512" s="5"/>
      <c r="VO512" s="5"/>
      <c r="VP512" s="5"/>
      <c r="VQ512" s="5"/>
      <c r="VR512" s="5"/>
      <c r="VS512" s="5"/>
      <c r="VT512" s="5"/>
      <c r="VU512" s="5"/>
      <c r="VV512" s="5"/>
      <c r="VW512" s="5"/>
      <c r="VX512" s="5"/>
      <c r="VY512" s="5"/>
      <c r="VZ512" s="5"/>
      <c r="WA512" s="5"/>
      <c r="WB512" s="5"/>
      <c r="WC512" s="5"/>
      <c r="WD512" s="5"/>
      <c r="WE512" s="5"/>
      <c r="WF512" s="5"/>
      <c r="WG512" s="5"/>
      <c r="WH512" s="5"/>
      <c r="WI512" s="5"/>
      <c r="WJ512" s="5"/>
      <c r="WK512" s="5"/>
      <c r="WL512" s="5"/>
      <c r="WM512" s="5"/>
      <c r="WN512" s="5"/>
      <c r="WO512" s="5"/>
      <c r="WP512" s="5"/>
      <c r="WQ512" s="5"/>
      <c r="WR512" s="5"/>
      <c r="WS512" s="5"/>
      <c r="WT512" s="5"/>
      <c r="WU512" s="5"/>
      <c r="WV512" s="5"/>
      <c r="WW512" s="5"/>
      <c r="WX512" s="5"/>
      <c r="WY512" s="5"/>
      <c r="WZ512" s="5"/>
      <c r="XA512" s="5"/>
      <c r="XB512" s="5"/>
      <c r="XC512" s="5"/>
      <c r="XD512" s="5"/>
      <c r="XE512" s="5"/>
      <c r="XF512" s="5"/>
      <c r="XG512" s="5"/>
      <c r="XH512" s="5"/>
      <c r="XI512" s="5"/>
      <c r="XJ512" s="5"/>
      <c r="XK512" s="5"/>
      <c r="XL512" s="5"/>
      <c r="XM512" s="5"/>
      <c r="XN512" s="5"/>
      <c r="XO512" s="5"/>
      <c r="XP512" s="5"/>
      <c r="XQ512" s="5"/>
      <c r="XR512" s="5"/>
      <c r="XS512" s="5"/>
      <c r="XT512" s="5"/>
      <c r="XU512" s="5"/>
      <c r="XV512" s="5"/>
      <c r="XW512" s="5"/>
    </row>
    <row r="513" spans="39:647" x14ac:dyDescent="0.2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c r="PI513" s="5"/>
      <c r="PJ513" s="5"/>
      <c r="PK513" s="5"/>
      <c r="PL513" s="5"/>
      <c r="PM513" s="5"/>
      <c r="PN513" s="5"/>
      <c r="PO513" s="5"/>
      <c r="PP513" s="5"/>
      <c r="PQ513" s="5"/>
      <c r="PR513" s="5"/>
      <c r="PS513" s="5"/>
      <c r="PT513" s="5"/>
      <c r="PU513" s="5"/>
      <c r="PV513" s="5"/>
      <c r="PW513" s="5"/>
      <c r="PX513" s="5"/>
      <c r="PY513" s="5"/>
      <c r="PZ513" s="5"/>
      <c r="QA513" s="5"/>
      <c r="QB513" s="5"/>
      <c r="QC513" s="5"/>
      <c r="QD513" s="5"/>
      <c r="QE513" s="5"/>
      <c r="QF513" s="5"/>
      <c r="QG513" s="5"/>
      <c r="QH513" s="5"/>
      <c r="QI513" s="5"/>
      <c r="QJ513" s="5"/>
      <c r="QK513" s="5"/>
      <c r="QL513" s="5"/>
      <c r="QM513" s="5"/>
      <c r="QN513" s="5"/>
      <c r="QO513" s="5"/>
      <c r="QP513" s="5"/>
      <c r="QQ513" s="5"/>
      <c r="QR513" s="5"/>
      <c r="QS513" s="5"/>
      <c r="QT513" s="5"/>
      <c r="QU513" s="5"/>
      <c r="QV513" s="5"/>
      <c r="QW513" s="5"/>
      <c r="QX513" s="5"/>
      <c r="QY513" s="5"/>
      <c r="QZ513" s="5"/>
      <c r="RA513" s="5"/>
      <c r="RB513" s="5"/>
      <c r="RC513" s="5"/>
      <c r="RD513" s="5"/>
      <c r="RE513" s="5"/>
      <c r="RF513" s="5"/>
      <c r="RG513" s="5"/>
      <c r="RH513" s="5"/>
      <c r="RI513" s="5"/>
      <c r="RJ513" s="5"/>
      <c r="RK513" s="5"/>
      <c r="RL513" s="5"/>
      <c r="RM513" s="5"/>
      <c r="RN513" s="5"/>
      <c r="RO513" s="5"/>
      <c r="RP513" s="5"/>
      <c r="RQ513" s="5"/>
      <c r="RR513" s="5"/>
      <c r="RS513" s="5"/>
      <c r="RT513" s="5"/>
      <c r="RU513" s="5"/>
      <c r="RV513" s="5"/>
      <c r="RW513" s="5"/>
      <c r="RX513" s="5"/>
      <c r="RY513" s="5"/>
      <c r="RZ513" s="5"/>
      <c r="SA513" s="5"/>
      <c r="SB513" s="5"/>
      <c r="SC513" s="5"/>
      <c r="SD513" s="5"/>
      <c r="SE513" s="5"/>
      <c r="SF513" s="5"/>
      <c r="SG513" s="5"/>
      <c r="SH513" s="5"/>
      <c r="SI513" s="5"/>
      <c r="SJ513" s="5"/>
      <c r="SK513" s="5"/>
      <c r="SL513" s="5"/>
      <c r="SM513" s="5"/>
      <c r="SN513" s="5"/>
      <c r="SO513" s="5"/>
      <c r="SP513" s="5"/>
      <c r="SQ513" s="5"/>
      <c r="SR513" s="5"/>
      <c r="SS513" s="5"/>
      <c r="ST513" s="5"/>
      <c r="SU513" s="5"/>
      <c r="SV513" s="5"/>
      <c r="SW513" s="5"/>
      <c r="SX513" s="5"/>
      <c r="SY513" s="5"/>
      <c r="SZ513" s="5"/>
      <c r="TA513" s="5"/>
      <c r="TB513" s="5"/>
      <c r="TC513" s="5"/>
      <c r="TD513" s="5"/>
      <c r="TE513" s="5"/>
      <c r="TF513" s="5"/>
      <c r="TG513" s="5"/>
      <c r="TH513" s="5"/>
      <c r="TI513" s="5"/>
      <c r="TJ513" s="5"/>
      <c r="TK513" s="5"/>
      <c r="TL513" s="5"/>
      <c r="TM513" s="5"/>
      <c r="TN513" s="5"/>
      <c r="TO513" s="5"/>
      <c r="TP513" s="5"/>
      <c r="TQ513" s="5"/>
      <c r="TR513" s="5"/>
      <c r="TS513" s="5"/>
      <c r="TT513" s="5"/>
      <c r="TU513" s="5"/>
      <c r="TV513" s="5"/>
      <c r="TW513" s="5"/>
      <c r="TX513" s="5"/>
      <c r="TY513" s="5"/>
      <c r="TZ513" s="5"/>
      <c r="UA513" s="5"/>
      <c r="UB513" s="5"/>
      <c r="UC513" s="5"/>
      <c r="UD513" s="5"/>
      <c r="UE513" s="5"/>
      <c r="UF513" s="5"/>
      <c r="UG513" s="5"/>
      <c r="UH513" s="5"/>
      <c r="UI513" s="5"/>
      <c r="UJ513" s="5"/>
      <c r="UK513" s="5"/>
      <c r="UL513" s="5"/>
      <c r="UM513" s="5"/>
      <c r="UN513" s="5"/>
      <c r="UO513" s="5"/>
      <c r="UP513" s="5"/>
      <c r="UQ513" s="5"/>
      <c r="UR513" s="5"/>
      <c r="US513" s="5"/>
      <c r="UT513" s="5"/>
      <c r="UU513" s="5"/>
      <c r="UV513" s="5"/>
      <c r="UW513" s="5"/>
      <c r="UX513" s="5"/>
      <c r="UY513" s="5"/>
      <c r="UZ513" s="5"/>
      <c r="VA513" s="5"/>
      <c r="VB513" s="5"/>
      <c r="VC513" s="5"/>
      <c r="VD513" s="5"/>
      <c r="VE513" s="5"/>
      <c r="VF513" s="5"/>
      <c r="VG513" s="5"/>
      <c r="VH513" s="5"/>
      <c r="VI513" s="5"/>
      <c r="VJ513" s="5"/>
      <c r="VK513" s="5"/>
      <c r="VL513" s="5"/>
      <c r="VM513" s="5"/>
      <c r="VN513" s="5"/>
      <c r="VO513" s="5"/>
      <c r="VP513" s="5"/>
      <c r="VQ513" s="5"/>
      <c r="VR513" s="5"/>
      <c r="VS513" s="5"/>
      <c r="VT513" s="5"/>
      <c r="VU513" s="5"/>
      <c r="VV513" s="5"/>
      <c r="VW513" s="5"/>
      <c r="VX513" s="5"/>
      <c r="VY513" s="5"/>
      <c r="VZ513" s="5"/>
      <c r="WA513" s="5"/>
      <c r="WB513" s="5"/>
      <c r="WC513" s="5"/>
      <c r="WD513" s="5"/>
      <c r="WE513" s="5"/>
      <c r="WF513" s="5"/>
      <c r="WG513" s="5"/>
      <c r="WH513" s="5"/>
      <c r="WI513" s="5"/>
      <c r="WJ513" s="5"/>
      <c r="WK513" s="5"/>
      <c r="WL513" s="5"/>
      <c r="WM513" s="5"/>
      <c r="WN513" s="5"/>
      <c r="WO513" s="5"/>
      <c r="WP513" s="5"/>
      <c r="WQ513" s="5"/>
      <c r="WR513" s="5"/>
      <c r="WS513" s="5"/>
      <c r="WT513" s="5"/>
      <c r="WU513" s="5"/>
      <c r="WV513" s="5"/>
      <c r="WW513" s="5"/>
      <c r="WX513" s="5"/>
      <c r="WY513" s="5"/>
      <c r="WZ513" s="5"/>
      <c r="XA513" s="5"/>
      <c r="XB513" s="5"/>
      <c r="XC513" s="5"/>
      <c r="XD513" s="5"/>
      <c r="XE513" s="5"/>
      <c r="XF513" s="5"/>
      <c r="XG513" s="5"/>
      <c r="XH513" s="5"/>
      <c r="XI513" s="5"/>
      <c r="XJ513" s="5"/>
      <c r="XK513" s="5"/>
      <c r="XL513" s="5"/>
      <c r="XM513" s="5"/>
      <c r="XN513" s="5"/>
      <c r="XO513" s="5"/>
      <c r="XP513" s="5"/>
      <c r="XQ513" s="5"/>
      <c r="XR513" s="5"/>
      <c r="XS513" s="5"/>
      <c r="XT513" s="5"/>
      <c r="XU513" s="5"/>
      <c r="XV513" s="5"/>
      <c r="XW513" s="5"/>
    </row>
    <row r="514" spans="39:647" x14ac:dyDescent="0.2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c r="PI514" s="5"/>
      <c r="PJ514" s="5"/>
      <c r="PK514" s="5"/>
      <c r="PL514" s="5"/>
      <c r="PM514" s="5"/>
      <c r="PN514" s="5"/>
      <c r="PO514" s="5"/>
      <c r="PP514" s="5"/>
      <c r="PQ514" s="5"/>
      <c r="PR514" s="5"/>
      <c r="PS514" s="5"/>
      <c r="PT514" s="5"/>
      <c r="PU514" s="5"/>
      <c r="PV514" s="5"/>
      <c r="PW514" s="5"/>
      <c r="PX514" s="5"/>
      <c r="PY514" s="5"/>
      <c r="PZ514" s="5"/>
      <c r="QA514" s="5"/>
      <c r="QB514" s="5"/>
      <c r="QC514" s="5"/>
      <c r="QD514" s="5"/>
      <c r="QE514" s="5"/>
      <c r="QF514" s="5"/>
      <c r="QG514" s="5"/>
      <c r="QH514" s="5"/>
      <c r="QI514" s="5"/>
      <c r="QJ514" s="5"/>
      <c r="QK514" s="5"/>
      <c r="QL514" s="5"/>
      <c r="QM514" s="5"/>
      <c r="QN514" s="5"/>
      <c r="QO514" s="5"/>
      <c r="QP514" s="5"/>
      <c r="QQ514" s="5"/>
      <c r="QR514" s="5"/>
      <c r="QS514" s="5"/>
      <c r="QT514" s="5"/>
      <c r="QU514" s="5"/>
      <c r="QV514" s="5"/>
      <c r="QW514" s="5"/>
      <c r="QX514" s="5"/>
      <c r="QY514" s="5"/>
      <c r="QZ514" s="5"/>
      <c r="RA514" s="5"/>
      <c r="RB514" s="5"/>
      <c r="RC514" s="5"/>
      <c r="RD514" s="5"/>
      <c r="RE514" s="5"/>
      <c r="RF514" s="5"/>
      <c r="RG514" s="5"/>
      <c r="RH514" s="5"/>
      <c r="RI514" s="5"/>
      <c r="RJ514" s="5"/>
      <c r="RK514" s="5"/>
      <c r="RL514" s="5"/>
      <c r="RM514" s="5"/>
      <c r="RN514" s="5"/>
      <c r="RO514" s="5"/>
      <c r="RP514" s="5"/>
      <c r="RQ514" s="5"/>
      <c r="RR514" s="5"/>
      <c r="RS514" s="5"/>
      <c r="RT514" s="5"/>
      <c r="RU514" s="5"/>
      <c r="RV514" s="5"/>
      <c r="RW514" s="5"/>
      <c r="RX514" s="5"/>
      <c r="RY514" s="5"/>
      <c r="RZ514" s="5"/>
      <c r="SA514" s="5"/>
      <c r="SB514" s="5"/>
      <c r="SC514" s="5"/>
      <c r="SD514" s="5"/>
      <c r="SE514" s="5"/>
      <c r="SF514" s="5"/>
      <c r="SG514" s="5"/>
      <c r="SH514" s="5"/>
      <c r="SI514" s="5"/>
      <c r="SJ514" s="5"/>
      <c r="SK514" s="5"/>
      <c r="SL514" s="5"/>
      <c r="SM514" s="5"/>
      <c r="SN514" s="5"/>
      <c r="SO514" s="5"/>
      <c r="SP514" s="5"/>
      <c r="SQ514" s="5"/>
      <c r="SR514" s="5"/>
      <c r="SS514" s="5"/>
      <c r="ST514" s="5"/>
      <c r="SU514" s="5"/>
      <c r="SV514" s="5"/>
      <c r="SW514" s="5"/>
      <c r="SX514" s="5"/>
      <c r="SY514" s="5"/>
      <c r="SZ514" s="5"/>
      <c r="TA514" s="5"/>
      <c r="TB514" s="5"/>
      <c r="TC514" s="5"/>
      <c r="TD514" s="5"/>
      <c r="TE514" s="5"/>
      <c r="TF514" s="5"/>
      <c r="TG514" s="5"/>
      <c r="TH514" s="5"/>
      <c r="TI514" s="5"/>
      <c r="TJ514" s="5"/>
      <c r="TK514" s="5"/>
      <c r="TL514" s="5"/>
      <c r="TM514" s="5"/>
      <c r="TN514" s="5"/>
      <c r="TO514" s="5"/>
      <c r="TP514" s="5"/>
      <c r="TQ514" s="5"/>
      <c r="TR514" s="5"/>
      <c r="TS514" s="5"/>
      <c r="TT514" s="5"/>
      <c r="TU514" s="5"/>
      <c r="TV514" s="5"/>
      <c r="TW514" s="5"/>
      <c r="TX514" s="5"/>
      <c r="TY514" s="5"/>
      <c r="TZ514" s="5"/>
      <c r="UA514" s="5"/>
      <c r="UB514" s="5"/>
      <c r="UC514" s="5"/>
      <c r="UD514" s="5"/>
      <c r="UE514" s="5"/>
      <c r="UF514" s="5"/>
      <c r="UG514" s="5"/>
      <c r="UH514" s="5"/>
      <c r="UI514" s="5"/>
      <c r="UJ514" s="5"/>
      <c r="UK514" s="5"/>
      <c r="UL514" s="5"/>
      <c r="UM514" s="5"/>
      <c r="UN514" s="5"/>
      <c r="UO514" s="5"/>
      <c r="UP514" s="5"/>
      <c r="UQ514" s="5"/>
      <c r="UR514" s="5"/>
      <c r="US514" s="5"/>
      <c r="UT514" s="5"/>
      <c r="UU514" s="5"/>
      <c r="UV514" s="5"/>
      <c r="UW514" s="5"/>
      <c r="UX514" s="5"/>
      <c r="UY514" s="5"/>
      <c r="UZ514" s="5"/>
      <c r="VA514" s="5"/>
      <c r="VB514" s="5"/>
      <c r="VC514" s="5"/>
      <c r="VD514" s="5"/>
      <c r="VE514" s="5"/>
      <c r="VF514" s="5"/>
      <c r="VG514" s="5"/>
      <c r="VH514" s="5"/>
      <c r="VI514" s="5"/>
      <c r="VJ514" s="5"/>
      <c r="VK514" s="5"/>
      <c r="VL514" s="5"/>
      <c r="VM514" s="5"/>
      <c r="VN514" s="5"/>
      <c r="VO514" s="5"/>
      <c r="VP514" s="5"/>
      <c r="VQ514" s="5"/>
      <c r="VR514" s="5"/>
      <c r="VS514" s="5"/>
      <c r="VT514" s="5"/>
      <c r="VU514" s="5"/>
      <c r="VV514" s="5"/>
      <c r="VW514" s="5"/>
      <c r="VX514" s="5"/>
      <c r="VY514" s="5"/>
      <c r="VZ514" s="5"/>
      <c r="WA514" s="5"/>
      <c r="WB514" s="5"/>
      <c r="WC514" s="5"/>
      <c r="WD514" s="5"/>
      <c r="WE514" s="5"/>
      <c r="WF514" s="5"/>
      <c r="WG514" s="5"/>
      <c r="WH514" s="5"/>
      <c r="WI514" s="5"/>
      <c r="WJ514" s="5"/>
      <c r="WK514" s="5"/>
      <c r="WL514" s="5"/>
      <c r="WM514" s="5"/>
      <c r="WN514" s="5"/>
      <c r="WO514" s="5"/>
      <c r="WP514" s="5"/>
      <c r="WQ514" s="5"/>
      <c r="WR514" s="5"/>
      <c r="WS514" s="5"/>
      <c r="WT514" s="5"/>
      <c r="WU514" s="5"/>
      <c r="WV514" s="5"/>
      <c r="WW514" s="5"/>
      <c r="WX514" s="5"/>
      <c r="WY514" s="5"/>
      <c r="WZ514" s="5"/>
      <c r="XA514" s="5"/>
      <c r="XB514" s="5"/>
      <c r="XC514" s="5"/>
      <c r="XD514" s="5"/>
      <c r="XE514" s="5"/>
      <c r="XF514" s="5"/>
      <c r="XG514" s="5"/>
      <c r="XH514" s="5"/>
      <c r="XI514" s="5"/>
      <c r="XJ514" s="5"/>
      <c r="XK514" s="5"/>
      <c r="XL514" s="5"/>
      <c r="XM514" s="5"/>
      <c r="XN514" s="5"/>
      <c r="XO514" s="5"/>
      <c r="XP514" s="5"/>
      <c r="XQ514" s="5"/>
      <c r="XR514" s="5"/>
      <c r="XS514" s="5"/>
      <c r="XT514" s="5"/>
      <c r="XU514" s="5"/>
      <c r="XV514" s="5"/>
      <c r="XW514" s="5"/>
    </row>
    <row r="515" spans="39:647" x14ac:dyDescent="0.2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c r="PI515" s="5"/>
      <c r="PJ515" s="5"/>
      <c r="PK515" s="5"/>
      <c r="PL515" s="5"/>
      <c r="PM515" s="5"/>
      <c r="PN515" s="5"/>
      <c r="PO515" s="5"/>
      <c r="PP515" s="5"/>
      <c r="PQ515" s="5"/>
      <c r="PR515" s="5"/>
      <c r="PS515" s="5"/>
      <c r="PT515" s="5"/>
      <c r="PU515" s="5"/>
      <c r="PV515" s="5"/>
      <c r="PW515" s="5"/>
      <c r="PX515" s="5"/>
      <c r="PY515" s="5"/>
      <c r="PZ515" s="5"/>
      <c r="QA515" s="5"/>
      <c r="QB515" s="5"/>
      <c r="QC515" s="5"/>
      <c r="QD515" s="5"/>
      <c r="QE515" s="5"/>
      <c r="QF515" s="5"/>
      <c r="QG515" s="5"/>
      <c r="QH515" s="5"/>
      <c r="QI515" s="5"/>
      <c r="QJ515" s="5"/>
      <c r="QK515" s="5"/>
      <c r="QL515" s="5"/>
      <c r="QM515" s="5"/>
      <c r="QN515" s="5"/>
      <c r="QO515" s="5"/>
      <c r="QP515" s="5"/>
      <c r="QQ515" s="5"/>
      <c r="QR515" s="5"/>
      <c r="QS515" s="5"/>
      <c r="QT515" s="5"/>
      <c r="QU515" s="5"/>
      <c r="QV515" s="5"/>
      <c r="QW515" s="5"/>
      <c r="QX515" s="5"/>
      <c r="QY515" s="5"/>
      <c r="QZ515" s="5"/>
      <c r="RA515" s="5"/>
      <c r="RB515" s="5"/>
      <c r="RC515" s="5"/>
      <c r="RD515" s="5"/>
      <c r="RE515" s="5"/>
      <c r="RF515" s="5"/>
      <c r="RG515" s="5"/>
      <c r="RH515" s="5"/>
      <c r="RI515" s="5"/>
      <c r="RJ515" s="5"/>
      <c r="RK515" s="5"/>
      <c r="RL515" s="5"/>
      <c r="RM515" s="5"/>
      <c r="RN515" s="5"/>
      <c r="RO515" s="5"/>
      <c r="RP515" s="5"/>
      <c r="RQ515" s="5"/>
      <c r="RR515" s="5"/>
      <c r="RS515" s="5"/>
      <c r="RT515" s="5"/>
      <c r="RU515" s="5"/>
      <c r="RV515" s="5"/>
      <c r="RW515" s="5"/>
      <c r="RX515" s="5"/>
      <c r="RY515" s="5"/>
      <c r="RZ515" s="5"/>
      <c r="SA515" s="5"/>
      <c r="SB515" s="5"/>
      <c r="SC515" s="5"/>
      <c r="SD515" s="5"/>
      <c r="SE515" s="5"/>
      <c r="SF515" s="5"/>
      <c r="SG515" s="5"/>
      <c r="SH515" s="5"/>
      <c r="SI515" s="5"/>
      <c r="SJ515" s="5"/>
      <c r="SK515" s="5"/>
      <c r="SL515" s="5"/>
      <c r="SM515" s="5"/>
      <c r="SN515" s="5"/>
      <c r="SO515" s="5"/>
      <c r="SP515" s="5"/>
      <c r="SQ515" s="5"/>
      <c r="SR515" s="5"/>
      <c r="SS515" s="5"/>
      <c r="ST515" s="5"/>
      <c r="SU515" s="5"/>
      <c r="SV515" s="5"/>
      <c r="SW515" s="5"/>
      <c r="SX515" s="5"/>
      <c r="SY515" s="5"/>
      <c r="SZ515" s="5"/>
      <c r="TA515" s="5"/>
      <c r="TB515" s="5"/>
      <c r="TC515" s="5"/>
      <c r="TD515" s="5"/>
      <c r="TE515" s="5"/>
      <c r="TF515" s="5"/>
      <c r="TG515" s="5"/>
      <c r="TH515" s="5"/>
      <c r="TI515" s="5"/>
      <c r="TJ515" s="5"/>
      <c r="TK515" s="5"/>
      <c r="TL515" s="5"/>
      <c r="TM515" s="5"/>
      <c r="TN515" s="5"/>
      <c r="TO515" s="5"/>
      <c r="TP515" s="5"/>
      <c r="TQ515" s="5"/>
      <c r="TR515" s="5"/>
      <c r="TS515" s="5"/>
      <c r="TT515" s="5"/>
      <c r="TU515" s="5"/>
      <c r="TV515" s="5"/>
      <c r="TW515" s="5"/>
      <c r="TX515" s="5"/>
      <c r="TY515" s="5"/>
      <c r="TZ515" s="5"/>
      <c r="UA515" s="5"/>
      <c r="UB515" s="5"/>
      <c r="UC515" s="5"/>
      <c r="UD515" s="5"/>
      <c r="UE515" s="5"/>
      <c r="UF515" s="5"/>
      <c r="UG515" s="5"/>
      <c r="UH515" s="5"/>
      <c r="UI515" s="5"/>
      <c r="UJ515" s="5"/>
      <c r="UK515" s="5"/>
      <c r="UL515" s="5"/>
      <c r="UM515" s="5"/>
      <c r="UN515" s="5"/>
      <c r="UO515" s="5"/>
      <c r="UP515" s="5"/>
      <c r="UQ515" s="5"/>
      <c r="UR515" s="5"/>
      <c r="US515" s="5"/>
      <c r="UT515" s="5"/>
      <c r="UU515" s="5"/>
      <c r="UV515" s="5"/>
      <c r="UW515" s="5"/>
      <c r="UX515" s="5"/>
      <c r="UY515" s="5"/>
      <c r="UZ515" s="5"/>
      <c r="VA515" s="5"/>
      <c r="VB515" s="5"/>
      <c r="VC515" s="5"/>
      <c r="VD515" s="5"/>
      <c r="VE515" s="5"/>
      <c r="VF515" s="5"/>
      <c r="VG515" s="5"/>
      <c r="VH515" s="5"/>
      <c r="VI515" s="5"/>
      <c r="VJ515" s="5"/>
      <c r="VK515" s="5"/>
      <c r="VL515" s="5"/>
      <c r="VM515" s="5"/>
      <c r="VN515" s="5"/>
      <c r="VO515" s="5"/>
      <c r="VP515" s="5"/>
      <c r="VQ515" s="5"/>
      <c r="VR515" s="5"/>
      <c r="VS515" s="5"/>
      <c r="VT515" s="5"/>
      <c r="VU515" s="5"/>
      <c r="VV515" s="5"/>
      <c r="VW515" s="5"/>
      <c r="VX515" s="5"/>
      <c r="VY515" s="5"/>
      <c r="VZ515" s="5"/>
      <c r="WA515" s="5"/>
      <c r="WB515" s="5"/>
      <c r="WC515" s="5"/>
      <c r="WD515" s="5"/>
      <c r="WE515" s="5"/>
      <c r="WF515" s="5"/>
      <c r="WG515" s="5"/>
      <c r="WH515" s="5"/>
      <c r="WI515" s="5"/>
      <c r="WJ515" s="5"/>
      <c r="WK515" s="5"/>
      <c r="WL515" s="5"/>
      <c r="WM515" s="5"/>
      <c r="WN515" s="5"/>
      <c r="WO515" s="5"/>
      <c r="WP515" s="5"/>
      <c r="WQ515" s="5"/>
      <c r="WR515" s="5"/>
      <c r="WS515" s="5"/>
      <c r="WT515" s="5"/>
      <c r="WU515" s="5"/>
      <c r="WV515" s="5"/>
      <c r="WW515" s="5"/>
      <c r="WX515" s="5"/>
      <c r="WY515" s="5"/>
      <c r="WZ515" s="5"/>
      <c r="XA515" s="5"/>
      <c r="XB515" s="5"/>
      <c r="XC515" s="5"/>
      <c r="XD515" s="5"/>
      <c r="XE515" s="5"/>
      <c r="XF515" s="5"/>
      <c r="XG515" s="5"/>
      <c r="XH515" s="5"/>
      <c r="XI515" s="5"/>
      <c r="XJ515" s="5"/>
      <c r="XK515" s="5"/>
      <c r="XL515" s="5"/>
      <c r="XM515" s="5"/>
      <c r="XN515" s="5"/>
      <c r="XO515" s="5"/>
      <c r="XP515" s="5"/>
      <c r="XQ515" s="5"/>
      <c r="XR515" s="5"/>
      <c r="XS515" s="5"/>
      <c r="XT515" s="5"/>
      <c r="XU515" s="5"/>
      <c r="XV515" s="5"/>
      <c r="XW515" s="5"/>
    </row>
    <row r="516" spans="39:647" x14ac:dyDescent="0.2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c r="PI516" s="5"/>
      <c r="PJ516" s="5"/>
      <c r="PK516" s="5"/>
      <c r="PL516" s="5"/>
      <c r="PM516" s="5"/>
      <c r="PN516" s="5"/>
      <c r="PO516" s="5"/>
      <c r="PP516" s="5"/>
      <c r="PQ516" s="5"/>
      <c r="PR516" s="5"/>
      <c r="PS516" s="5"/>
      <c r="PT516" s="5"/>
      <c r="PU516" s="5"/>
      <c r="PV516" s="5"/>
      <c r="PW516" s="5"/>
      <c r="PX516" s="5"/>
      <c r="PY516" s="5"/>
      <c r="PZ516" s="5"/>
      <c r="QA516" s="5"/>
      <c r="QB516" s="5"/>
      <c r="QC516" s="5"/>
      <c r="QD516" s="5"/>
      <c r="QE516" s="5"/>
      <c r="QF516" s="5"/>
      <c r="QG516" s="5"/>
      <c r="QH516" s="5"/>
      <c r="QI516" s="5"/>
      <c r="QJ516" s="5"/>
      <c r="QK516" s="5"/>
      <c r="QL516" s="5"/>
      <c r="QM516" s="5"/>
      <c r="QN516" s="5"/>
      <c r="QO516" s="5"/>
      <c r="QP516" s="5"/>
      <c r="QQ516" s="5"/>
      <c r="QR516" s="5"/>
      <c r="QS516" s="5"/>
      <c r="QT516" s="5"/>
      <c r="QU516" s="5"/>
      <c r="QV516" s="5"/>
      <c r="QW516" s="5"/>
      <c r="QX516" s="5"/>
      <c r="QY516" s="5"/>
      <c r="QZ516" s="5"/>
      <c r="RA516" s="5"/>
      <c r="RB516" s="5"/>
      <c r="RC516" s="5"/>
      <c r="RD516" s="5"/>
      <c r="RE516" s="5"/>
      <c r="RF516" s="5"/>
      <c r="RG516" s="5"/>
      <c r="RH516" s="5"/>
      <c r="RI516" s="5"/>
      <c r="RJ516" s="5"/>
      <c r="RK516" s="5"/>
      <c r="RL516" s="5"/>
      <c r="RM516" s="5"/>
      <c r="RN516" s="5"/>
      <c r="RO516" s="5"/>
      <c r="RP516" s="5"/>
      <c r="RQ516" s="5"/>
      <c r="RR516" s="5"/>
      <c r="RS516" s="5"/>
      <c r="RT516" s="5"/>
      <c r="RU516" s="5"/>
      <c r="RV516" s="5"/>
      <c r="RW516" s="5"/>
      <c r="RX516" s="5"/>
      <c r="RY516" s="5"/>
      <c r="RZ516" s="5"/>
      <c r="SA516" s="5"/>
      <c r="SB516" s="5"/>
      <c r="SC516" s="5"/>
      <c r="SD516" s="5"/>
      <c r="SE516" s="5"/>
      <c r="SF516" s="5"/>
      <c r="SG516" s="5"/>
      <c r="SH516" s="5"/>
      <c r="SI516" s="5"/>
      <c r="SJ516" s="5"/>
      <c r="SK516" s="5"/>
      <c r="SL516" s="5"/>
      <c r="SM516" s="5"/>
      <c r="SN516" s="5"/>
      <c r="SO516" s="5"/>
      <c r="SP516" s="5"/>
      <c r="SQ516" s="5"/>
      <c r="SR516" s="5"/>
      <c r="SS516" s="5"/>
      <c r="ST516" s="5"/>
      <c r="SU516" s="5"/>
      <c r="SV516" s="5"/>
      <c r="SW516" s="5"/>
      <c r="SX516" s="5"/>
      <c r="SY516" s="5"/>
      <c r="SZ516" s="5"/>
      <c r="TA516" s="5"/>
      <c r="TB516" s="5"/>
      <c r="TC516" s="5"/>
      <c r="TD516" s="5"/>
      <c r="TE516" s="5"/>
      <c r="TF516" s="5"/>
      <c r="TG516" s="5"/>
      <c r="TH516" s="5"/>
      <c r="TI516" s="5"/>
      <c r="TJ516" s="5"/>
      <c r="TK516" s="5"/>
      <c r="TL516" s="5"/>
      <c r="TM516" s="5"/>
      <c r="TN516" s="5"/>
      <c r="TO516" s="5"/>
      <c r="TP516" s="5"/>
      <c r="TQ516" s="5"/>
      <c r="TR516" s="5"/>
      <c r="TS516" s="5"/>
      <c r="TT516" s="5"/>
      <c r="TU516" s="5"/>
      <c r="TV516" s="5"/>
      <c r="TW516" s="5"/>
      <c r="TX516" s="5"/>
      <c r="TY516" s="5"/>
      <c r="TZ516" s="5"/>
      <c r="UA516" s="5"/>
      <c r="UB516" s="5"/>
      <c r="UC516" s="5"/>
      <c r="UD516" s="5"/>
      <c r="UE516" s="5"/>
      <c r="UF516" s="5"/>
      <c r="UG516" s="5"/>
      <c r="UH516" s="5"/>
      <c r="UI516" s="5"/>
      <c r="UJ516" s="5"/>
      <c r="UK516" s="5"/>
      <c r="UL516" s="5"/>
      <c r="UM516" s="5"/>
      <c r="UN516" s="5"/>
      <c r="UO516" s="5"/>
      <c r="UP516" s="5"/>
      <c r="UQ516" s="5"/>
      <c r="UR516" s="5"/>
      <c r="US516" s="5"/>
      <c r="UT516" s="5"/>
      <c r="UU516" s="5"/>
      <c r="UV516" s="5"/>
      <c r="UW516" s="5"/>
      <c r="UX516" s="5"/>
      <c r="UY516" s="5"/>
      <c r="UZ516" s="5"/>
      <c r="VA516" s="5"/>
      <c r="VB516" s="5"/>
      <c r="VC516" s="5"/>
      <c r="VD516" s="5"/>
      <c r="VE516" s="5"/>
      <c r="VF516" s="5"/>
      <c r="VG516" s="5"/>
      <c r="VH516" s="5"/>
      <c r="VI516" s="5"/>
      <c r="VJ516" s="5"/>
      <c r="VK516" s="5"/>
      <c r="VL516" s="5"/>
      <c r="VM516" s="5"/>
      <c r="VN516" s="5"/>
      <c r="VO516" s="5"/>
      <c r="VP516" s="5"/>
      <c r="VQ516" s="5"/>
      <c r="VR516" s="5"/>
      <c r="VS516" s="5"/>
      <c r="VT516" s="5"/>
      <c r="VU516" s="5"/>
      <c r="VV516" s="5"/>
      <c r="VW516" s="5"/>
      <c r="VX516" s="5"/>
      <c r="VY516" s="5"/>
      <c r="VZ516" s="5"/>
      <c r="WA516" s="5"/>
      <c r="WB516" s="5"/>
      <c r="WC516" s="5"/>
      <c r="WD516" s="5"/>
      <c r="WE516" s="5"/>
      <c r="WF516" s="5"/>
      <c r="WG516" s="5"/>
      <c r="WH516" s="5"/>
      <c r="WI516" s="5"/>
      <c r="WJ516" s="5"/>
      <c r="WK516" s="5"/>
      <c r="WL516" s="5"/>
      <c r="WM516" s="5"/>
      <c r="WN516" s="5"/>
      <c r="WO516" s="5"/>
      <c r="WP516" s="5"/>
      <c r="WQ516" s="5"/>
      <c r="WR516" s="5"/>
      <c r="WS516" s="5"/>
      <c r="WT516" s="5"/>
      <c r="WU516" s="5"/>
      <c r="WV516" s="5"/>
      <c r="WW516" s="5"/>
      <c r="WX516" s="5"/>
      <c r="WY516" s="5"/>
      <c r="WZ516" s="5"/>
      <c r="XA516" s="5"/>
      <c r="XB516" s="5"/>
      <c r="XC516" s="5"/>
      <c r="XD516" s="5"/>
      <c r="XE516" s="5"/>
      <c r="XF516" s="5"/>
      <c r="XG516" s="5"/>
      <c r="XH516" s="5"/>
      <c r="XI516" s="5"/>
      <c r="XJ516" s="5"/>
      <c r="XK516" s="5"/>
      <c r="XL516" s="5"/>
      <c r="XM516" s="5"/>
      <c r="XN516" s="5"/>
      <c r="XO516" s="5"/>
      <c r="XP516" s="5"/>
      <c r="XQ516" s="5"/>
      <c r="XR516" s="5"/>
      <c r="XS516" s="5"/>
      <c r="XT516" s="5"/>
      <c r="XU516" s="5"/>
      <c r="XV516" s="5"/>
      <c r="XW516" s="5"/>
    </row>
    <row r="517" spans="39:647" x14ac:dyDescent="0.2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c r="PI517" s="5"/>
      <c r="PJ517" s="5"/>
      <c r="PK517" s="5"/>
      <c r="PL517" s="5"/>
      <c r="PM517" s="5"/>
      <c r="PN517" s="5"/>
      <c r="PO517" s="5"/>
      <c r="PP517" s="5"/>
      <c r="PQ517" s="5"/>
      <c r="PR517" s="5"/>
      <c r="PS517" s="5"/>
      <c r="PT517" s="5"/>
      <c r="PU517" s="5"/>
      <c r="PV517" s="5"/>
      <c r="PW517" s="5"/>
      <c r="PX517" s="5"/>
      <c r="PY517" s="5"/>
      <c r="PZ517" s="5"/>
      <c r="QA517" s="5"/>
      <c r="QB517" s="5"/>
      <c r="QC517" s="5"/>
      <c r="QD517" s="5"/>
      <c r="QE517" s="5"/>
      <c r="QF517" s="5"/>
      <c r="QG517" s="5"/>
      <c r="QH517" s="5"/>
      <c r="QI517" s="5"/>
      <c r="QJ517" s="5"/>
      <c r="QK517" s="5"/>
      <c r="QL517" s="5"/>
      <c r="QM517" s="5"/>
      <c r="QN517" s="5"/>
      <c r="QO517" s="5"/>
      <c r="QP517" s="5"/>
      <c r="QQ517" s="5"/>
      <c r="QR517" s="5"/>
      <c r="QS517" s="5"/>
      <c r="QT517" s="5"/>
      <c r="QU517" s="5"/>
      <c r="QV517" s="5"/>
      <c r="QW517" s="5"/>
      <c r="QX517" s="5"/>
      <c r="QY517" s="5"/>
      <c r="QZ517" s="5"/>
      <c r="RA517" s="5"/>
      <c r="RB517" s="5"/>
      <c r="RC517" s="5"/>
      <c r="RD517" s="5"/>
      <c r="RE517" s="5"/>
      <c r="RF517" s="5"/>
      <c r="RG517" s="5"/>
      <c r="RH517" s="5"/>
      <c r="RI517" s="5"/>
      <c r="RJ517" s="5"/>
      <c r="RK517" s="5"/>
      <c r="RL517" s="5"/>
      <c r="RM517" s="5"/>
      <c r="RN517" s="5"/>
      <c r="RO517" s="5"/>
      <c r="RP517" s="5"/>
      <c r="RQ517" s="5"/>
      <c r="RR517" s="5"/>
      <c r="RS517" s="5"/>
      <c r="RT517" s="5"/>
      <c r="RU517" s="5"/>
      <c r="RV517" s="5"/>
      <c r="RW517" s="5"/>
      <c r="RX517" s="5"/>
      <c r="RY517" s="5"/>
      <c r="RZ517" s="5"/>
      <c r="SA517" s="5"/>
      <c r="SB517" s="5"/>
      <c r="SC517" s="5"/>
      <c r="SD517" s="5"/>
      <c r="SE517" s="5"/>
      <c r="SF517" s="5"/>
      <c r="SG517" s="5"/>
      <c r="SH517" s="5"/>
      <c r="SI517" s="5"/>
      <c r="SJ517" s="5"/>
      <c r="SK517" s="5"/>
      <c r="SL517" s="5"/>
      <c r="SM517" s="5"/>
      <c r="SN517" s="5"/>
      <c r="SO517" s="5"/>
      <c r="SP517" s="5"/>
      <c r="SQ517" s="5"/>
      <c r="SR517" s="5"/>
      <c r="SS517" s="5"/>
      <c r="ST517" s="5"/>
      <c r="SU517" s="5"/>
      <c r="SV517" s="5"/>
      <c r="SW517" s="5"/>
      <c r="SX517" s="5"/>
      <c r="SY517" s="5"/>
      <c r="SZ517" s="5"/>
      <c r="TA517" s="5"/>
      <c r="TB517" s="5"/>
      <c r="TC517" s="5"/>
      <c r="TD517" s="5"/>
      <c r="TE517" s="5"/>
      <c r="TF517" s="5"/>
      <c r="TG517" s="5"/>
      <c r="TH517" s="5"/>
      <c r="TI517" s="5"/>
      <c r="TJ517" s="5"/>
      <c r="TK517" s="5"/>
      <c r="TL517" s="5"/>
      <c r="TM517" s="5"/>
      <c r="TN517" s="5"/>
      <c r="TO517" s="5"/>
      <c r="TP517" s="5"/>
      <c r="TQ517" s="5"/>
      <c r="TR517" s="5"/>
      <c r="TS517" s="5"/>
      <c r="TT517" s="5"/>
      <c r="TU517" s="5"/>
      <c r="TV517" s="5"/>
      <c r="TW517" s="5"/>
      <c r="TX517" s="5"/>
      <c r="TY517" s="5"/>
      <c r="TZ517" s="5"/>
      <c r="UA517" s="5"/>
      <c r="UB517" s="5"/>
      <c r="UC517" s="5"/>
      <c r="UD517" s="5"/>
      <c r="UE517" s="5"/>
      <c r="UF517" s="5"/>
      <c r="UG517" s="5"/>
      <c r="UH517" s="5"/>
      <c r="UI517" s="5"/>
      <c r="UJ517" s="5"/>
      <c r="UK517" s="5"/>
      <c r="UL517" s="5"/>
      <c r="UM517" s="5"/>
      <c r="UN517" s="5"/>
      <c r="UO517" s="5"/>
      <c r="UP517" s="5"/>
      <c r="UQ517" s="5"/>
      <c r="UR517" s="5"/>
      <c r="US517" s="5"/>
      <c r="UT517" s="5"/>
      <c r="UU517" s="5"/>
      <c r="UV517" s="5"/>
      <c r="UW517" s="5"/>
      <c r="UX517" s="5"/>
      <c r="UY517" s="5"/>
      <c r="UZ517" s="5"/>
      <c r="VA517" s="5"/>
      <c r="VB517" s="5"/>
      <c r="VC517" s="5"/>
      <c r="VD517" s="5"/>
      <c r="VE517" s="5"/>
      <c r="VF517" s="5"/>
      <c r="VG517" s="5"/>
      <c r="VH517" s="5"/>
      <c r="VI517" s="5"/>
      <c r="VJ517" s="5"/>
      <c r="VK517" s="5"/>
      <c r="VL517" s="5"/>
      <c r="VM517" s="5"/>
      <c r="VN517" s="5"/>
      <c r="VO517" s="5"/>
      <c r="VP517" s="5"/>
      <c r="VQ517" s="5"/>
      <c r="VR517" s="5"/>
      <c r="VS517" s="5"/>
      <c r="VT517" s="5"/>
      <c r="VU517" s="5"/>
      <c r="VV517" s="5"/>
      <c r="VW517" s="5"/>
      <c r="VX517" s="5"/>
      <c r="VY517" s="5"/>
      <c r="VZ517" s="5"/>
      <c r="WA517" s="5"/>
      <c r="WB517" s="5"/>
      <c r="WC517" s="5"/>
      <c r="WD517" s="5"/>
      <c r="WE517" s="5"/>
      <c r="WF517" s="5"/>
      <c r="WG517" s="5"/>
      <c r="WH517" s="5"/>
      <c r="WI517" s="5"/>
      <c r="WJ517" s="5"/>
      <c r="WK517" s="5"/>
      <c r="WL517" s="5"/>
      <c r="WM517" s="5"/>
      <c r="WN517" s="5"/>
      <c r="WO517" s="5"/>
      <c r="WP517" s="5"/>
      <c r="WQ517" s="5"/>
      <c r="WR517" s="5"/>
      <c r="WS517" s="5"/>
      <c r="WT517" s="5"/>
      <c r="WU517" s="5"/>
      <c r="WV517" s="5"/>
      <c r="WW517" s="5"/>
      <c r="WX517" s="5"/>
      <c r="WY517" s="5"/>
      <c r="WZ517" s="5"/>
      <c r="XA517" s="5"/>
      <c r="XB517" s="5"/>
      <c r="XC517" s="5"/>
      <c r="XD517" s="5"/>
      <c r="XE517" s="5"/>
      <c r="XF517" s="5"/>
      <c r="XG517" s="5"/>
      <c r="XH517" s="5"/>
      <c r="XI517" s="5"/>
      <c r="XJ517" s="5"/>
      <c r="XK517" s="5"/>
      <c r="XL517" s="5"/>
      <c r="XM517" s="5"/>
      <c r="XN517" s="5"/>
      <c r="XO517" s="5"/>
      <c r="XP517" s="5"/>
      <c r="XQ517" s="5"/>
      <c r="XR517" s="5"/>
      <c r="XS517" s="5"/>
      <c r="XT517" s="5"/>
      <c r="XU517" s="5"/>
      <c r="XV517" s="5"/>
      <c r="XW517" s="5"/>
    </row>
    <row r="518" spans="39:647" x14ac:dyDescent="0.2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c r="PI518" s="5"/>
      <c r="PJ518" s="5"/>
      <c r="PK518" s="5"/>
      <c r="PL518" s="5"/>
      <c r="PM518" s="5"/>
      <c r="PN518" s="5"/>
      <c r="PO518" s="5"/>
      <c r="PP518" s="5"/>
      <c r="PQ518" s="5"/>
      <c r="PR518" s="5"/>
      <c r="PS518" s="5"/>
      <c r="PT518" s="5"/>
      <c r="PU518" s="5"/>
      <c r="PV518" s="5"/>
      <c r="PW518" s="5"/>
      <c r="PX518" s="5"/>
      <c r="PY518" s="5"/>
      <c r="PZ518" s="5"/>
      <c r="QA518" s="5"/>
      <c r="QB518" s="5"/>
      <c r="QC518" s="5"/>
      <c r="QD518" s="5"/>
      <c r="QE518" s="5"/>
      <c r="QF518" s="5"/>
      <c r="QG518" s="5"/>
      <c r="QH518" s="5"/>
      <c r="QI518" s="5"/>
      <c r="QJ518" s="5"/>
      <c r="QK518" s="5"/>
      <c r="QL518" s="5"/>
      <c r="QM518" s="5"/>
      <c r="QN518" s="5"/>
      <c r="QO518" s="5"/>
      <c r="QP518" s="5"/>
      <c r="QQ518" s="5"/>
      <c r="QR518" s="5"/>
      <c r="QS518" s="5"/>
      <c r="QT518" s="5"/>
      <c r="QU518" s="5"/>
      <c r="QV518" s="5"/>
      <c r="QW518" s="5"/>
      <c r="QX518" s="5"/>
      <c r="QY518" s="5"/>
      <c r="QZ518" s="5"/>
      <c r="RA518" s="5"/>
      <c r="RB518" s="5"/>
      <c r="RC518" s="5"/>
      <c r="RD518" s="5"/>
      <c r="RE518" s="5"/>
      <c r="RF518" s="5"/>
      <c r="RG518" s="5"/>
      <c r="RH518" s="5"/>
      <c r="RI518" s="5"/>
      <c r="RJ518" s="5"/>
      <c r="RK518" s="5"/>
      <c r="RL518" s="5"/>
      <c r="RM518" s="5"/>
      <c r="RN518" s="5"/>
      <c r="RO518" s="5"/>
      <c r="RP518" s="5"/>
      <c r="RQ518" s="5"/>
      <c r="RR518" s="5"/>
      <c r="RS518" s="5"/>
      <c r="RT518" s="5"/>
      <c r="RU518" s="5"/>
      <c r="RV518" s="5"/>
      <c r="RW518" s="5"/>
      <c r="RX518" s="5"/>
      <c r="RY518" s="5"/>
      <c r="RZ518" s="5"/>
      <c r="SA518" s="5"/>
      <c r="SB518" s="5"/>
      <c r="SC518" s="5"/>
      <c r="SD518" s="5"/>
      <c r="SE518" s="5"/>
      <c r="SF518" s="5"/>
      <c r="SG518" s="5"/>
      <c r="SH518" s="5"/>
      <c r="SI518" s="5"/>
      <c r="SJ518" s="5"/>
      <c r="SK518" s="5"/>
      <c r="SL518" s="5"/>
      <c r="SM518" s="5"/>
      <c r="SN518" s="5"/>
      <c r="SO518" s="5"/>
      <c r="SP518" s="5"/>
      <c r="SQ518" s="5"/>
      <c r="SR518" s="5"/>
      <c r="SS518" s="5"/>
      <c r="ST518" s="5"/>
      <c r="SU518" s="5"/>
      <c r="SV518" s="5"/>
      <c r="SW518" s="5"/>
      <c r="SX518" s="5"/>
      <c r="SY518" s="5"/>
      <c r="SZ518" s="5"/>
      <c r="TA518" s="5"/>
      <c r="TB518" s="5"/>
      <c r="TC518" s="5"/>
      <c r="TD518" s="5"/>
      <c r="TE518" s="5"/>
      <c r="TF518" s="5"/>
      <c r="TG518" s="5"/>
      <c r="TH518" s="5"/>
      <c r="TI518" s="5"/>
      <c r="TJ518" s="5"/>
      <c r="TK518" s="5"/>
      <c r="TL518" s="5"/>
      <c r="TM518" s="5"/>
      <c r="TN518" s="5"/>
      <c r="TO518" s="5"/>
      <c r="TP518" s="5"/>
      <c r="TQ518" s="5"/>
      <c r="TR518" s="5"/>
      <c r="TS518" s="5"/>
      <c r="TT518" s="5"/>
      <c r="TU518" s="5"/>
      <c r="TV518" s="5"/>
      <c r="TW518" s="5"/>
      <c r="TX518" s="5"/>
      <c r="TY518" s="5"/>
      <c r="TZ518" s="5"/>
      <c r="UA518" s="5"/>
      <c r="UB518" s="5"/>
      <c r="UC518" s="5"/>
      <c r="UD518" s="5"/>
      <c r="UE518" s="5"/>
      <c r="UF518" s="5"/>
      <c r="UG518" s="5"/>
      <c r="UH518" s="5"/>
      <c r="UI518" s="5"/>
      <c r="UJ518" s="5"/>
      <c r="UK518" s="5"/>
      <c r="UL518" s="5"/>
      <c r="UM518" s="5"/>
      <c r="UN518" s="5"/>
      <c r="UO518" s="5"/>
      <c r="UP518" s="5"/>
      <c r="UQ518" s="5"/>
      <c r="UR518" s="5"/>
      <c r="US518" s="5"/>
      <c r="UT518" s="5"/>
      <c r="UU518" s="5"/>
      <c r="UV518" s="5"/>
      <c r="UW518" s="5"/>
      <c r="UX518" s="5"/>
      <c r="UY518" s="5"/>
      <c r="UZ518" s="5"/>
      <c r="VA518" s="5"/>
      <c r="VB518" s="5"/>
      <c r="VC518" s="5"/>
      <c r="VD518" s="5"/>
      <c r="VE518" s="5"/>
      <c r="VF518" s="5"/>
      <c r="VG518" s="5"/>
      <c r="VH518" s="5"/>
      <c r="VI518" s="5"/>
      <c r="VJ518" s="5"/>
      <c r="VK518" s="5"/>
      <c r="VL518" s="5"/>
      <c r="VM518" s="5"/>
      <c r="VN518" s="5"/>
      <c r="VO518" s="5"/>
      <c r="VP518" s="5"/>
      <c r="VQ518" s="5"/>
      <c r="VR518" s="5"/>
      <c r="VS518" s="5"/>
      <c r="VT518" s="5"/>
      <c r="VU518" s="5"/>
      <c r="VV518" s="5"/>
      <c r="VW518" s="5"/>
      <c r="VX518" s="5"/>
      <c r="VY518" s="5"/>
      <c r="VZ518" s="5"/>
      <c r="WA518" s="5"/>
      <c r="WB518" s="5"/>
      <c r="WC518" s="5"/>
      <c r="WD518" s="5"/>
      <c r="WE518" s="5"/>
      <c r="WF518" s="5"/>
      <c r="WG518" s="5"/>
      <c r="WH518" s="5"/>
      <c r="WI518" s="5"/>
      <c r="WJ518" s="5"/>
      <c r="WK518" s="5"/>
      <c r="WL518" s="5"/>
      <c r="WM518" s="5"/>
      <c r="WN518" s="5"/>
      <c r="WO518" s="5"/>
      <c r="WP518" s="5"/>
      <c r="WQ518" s="5"/>
      <c r="WR518" s="5"/>
      <c r="WS518" s="5"/>
      <c r="WT518" s="5"/>
      <c r="WU518" s="5"/>
      <c r="WV518" s="5"/>
      <c r="WW518" s="5"/>
      <c r="WX518" s="5"/>
      <c r="WY518" s="5"/>
      <c r="WZ518" s="5"/>
      <c r="XA518" s="5"/>
      <c r="XB518" s="5"/>
      <c r="XC518" s="5"/>
      <c r="XD518" s="5"/>
      <c r="XE518" s="5"/>
      <c r="XF518" s="5"/>
      <c r="XG518" s="5"/>
      <c r="XH518" s="5"/>
      <c r="XI518" s="5"/>
      <c r="XJ518" s="5"/>
      <c r="XK518" s="5"/>
      <c r="XL518" s="5"/>
      <c r="XM518" s="5"/>
      <c r="XN518" s="5"/>
      <c r="XO518" s="5"/>
      <c r="XP518" s="5"/>
      <c r="XQ518" s="5"/>
      <c r="XR518" s="5"/>
      <c r="XS518" s="5"/>
      <c r="XT518" s="5"/>
      <c r="XU518" s="5"/>
      <c r="XV518" s="5"/>
      <c r="XW518" s="5"/>
    </row>
    <row r="519" spans="39:647" x14ac:dyDescent="0.2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c r="PI519" s="5"/>
      <c r="PJ519" s="5"/>
      <c r="PK519" s="5"/>
      <c r="PL519" s="5"/>
      <c r="PM519" s="5"/>
      <c r="PN519" s="5"/>
      <c r="PO519" s="5"/>
      <c r="PP519" s="5"/>
      <c r="PQ519" s="5"/>
      <c r="PR519" s="5"/>
      <c r="PS519" s="5"/>
      <c r="PT519" s="5"/>
      <c r="PU519" s="5"/>
      <c r="PV519" s="5"/>
      <c r="PW519" s="5"/>
      <c r="PX519" s="5"/>
      <c r="PY519" s="5"/>
      <c r="PZ519" s="5"/>
      <c r="QA519" s="5"/>
      <c r="QB519" s="5"/>
      <c r="QC519" s="5"/>
      <c r="QD519" s="5"/>
      <c r="QE519" s="5"/>
      <c r="QF519" s="5"/>
      <c r="QG519" s="5"/>
      <c r="QH519" s="5"/>
      <c r="QI519" s="5"/>
      <c r="QJ519" s="5"/>
      <c r="QK519" s="5"/>
      <c r="QL519" s="5"/>
      <c r="QM519" s="5"/>
      <c r="QN519" s="5"/>
      <c r="QO519" s="5"/>
      <c r="QP519" s="5"/>
      <c r="QQ519" s="5"/>
      <c r="QR519" s="5"/>
      <c r="QS519" s="5"/>
      <c r="QT519" s="5"/>
      <c r="QU519" s="5"/>
      <c r="QV519" s="5"/>
      <c r="QW519" s="5"/>
      <c r="QX519" s="5"/>
      <c r="QY519" s="5"/>
      <c r="QZ519" s="5"/>
      <c r="RA519" s="5"/>
      <c r="RB519" s="5"/>
      <c r="RC519" s="5"/>
      <c r="RD519" s="5"/>
      <c r="RE519" s="5"/>
      <c r="RF519" s="5"/>
      <c r="RG519" s="5"/>
      <c r="RH519" s="5"/>
      <c r="RI519" s="5"/>
      <c r="RJ519" s="5"/>
      <c r="RK519" s="5"/>
      <c r="RL519" s="5"/>
      <c r="RM519" s="5"/>
      <c r="RN519" s="5"/>
      <c r="RO519" s="5"/>
      <c r="RP519" s="5"/>
      <c r="RQ519" s="5"/>
      <c r="RR519" s="5"/>
      <c r="RS519" s="5"/>
      <c r="RT519" s="5"/>
      <c r="RU519" s="5"/>
      <c r="RV519" s="5"/>
      <c r="RW519" s="5"/>
      <c r="RX519" s="5"/>
      <c r="RY519" s="5"/>
      <c r="RZ519" s="5"/>
      <c r="SA519" s="5"/>
      <c r="SB519" s="5"/>
      <c r="SC519" s="5"/>
      <c r="SD519" s="5"/>
      <c r="SE519" s="5"/>
      <c r="SF519" s="5"/>
      <c r="SG519" s="5"/>
      <c r="SH519" s="5"/>
      <c r="SI519" s="5"/>
      <c r="SJ519" s="5"/>
      <c r="SK519" s="5"/>
      <c r="SL519" s="5"/>
      <c r="SM519" s="5"/>
      <c r="SN519" s="5"/>
      <c r="SO519" s="5"/>
      <c r="SP519" s="5"/>
      <c r="SQ519" s="5"/>
      <c r="SR519" s="5"/>
      <c r="SS519" s="5"/>
      <c r="ST519" s="5"/>
      <c r="SU519" s="5"/>
      <c r="SV519" s="5"/>
      <c r="SW519" s="5"/>
      <c r="SX519" s="5"/>
      <c r="SY519" s="5"/>
      <c r="SZ519" s="5"/>
      <c r="TA519" s="5"/>
      <c r="TB519" s="5"/>
      <c r="TC519" s="5"/>
      <c r="TD519" s="5"/>
      <c r="TE519" s="5"/>
      <c r="TF519" s="5"/>
      <c r="TG519" s="5"/>
      <c r="TH519" s="5"/>
      <c r="TI519" s="5"/>
      <c r="TJ519" s="5"/>
      <c r="TK519" s="5"/>
      <c r="TL519" s="5"/>
      <c r="TM519" s="5"/>
      <c r="TN519" s="5"/>
      <c r="TO519" s="5"/>
      <c r="TP519" s="5"/>
      <c r="TQ519" s="5"/>
      <c r="TR519" s="5"/>
      <c r="TS519" s="5"/>
      <c r="TT519" s="5"/>
      <c r="TU519" s="5"/>
      <c r="TV519" s="5"/>
      <c r="TW519" s="5"/>
      <c r="TX519" s="5"/>
      <c r="TY519" s="5"/>
      <c r="TZ519" s="5"/>
      <c r="UA519" s="5"/>
      <c r="UB519" s="5"/>
      <c r="UC519" s="5"/>
      <c r="UD519" s="5"/>
      <c r="UE519" s="5"/>
      <c r="UF519" s="5"/>
      <c r="UG519" s="5"/>
      <c r="UH519" s="5"/>
      <c r="UI519" s="5"/>
      <c r="UJ519" s="5"/>
      <c r="UK519" s="5"/>
      <c r="UL519" s="5"/>
      <c r="UM519" s="5"/>
      <c r="UN519" s="5"/>
      <c r="UO519" s="5"/>
      <c r="UP519" s="5"/>
      <c r="UQ519" s="5"/>
      <c r="UR519" s="5"/>
      <c r="US519" s="5"/>
      <c r="UT519" s="5"/>
      <c r="UU519" s="5"/>
      <c r="UV519" s="5"/>
      <c r="UW519" s="5"/>
      <c r="UX519" s="5"/>
      <c r="UY519" s="5"/>
      <c r="UZ519" s="5"/>
      <c r="VA519" s="5"/>
      <c r="VB519" s="5"/>
      <c r="VC519" s="5"/>
      <c r="VD519" s="5"/>
      <c r="VE519" s="5"/>
      <c r="VF519" s="5"/>
      <c r="VG519" s="5"/>
      <c r="VH519" s="5"/>
      <c r="VI519" s="5"/>
      <c r="VJ519" s="5"/>
      <c r="VK519" s="5"/>
      <c r="VL519" s="5"/>
      <c r="VM519" s="5"/>
      <c r="VN519" s="5"/>
      <c r="VO519" s="5"/>
      <c r="VP519" s="5"/>
      <c r="VQ519" s="5"/>
      <c r="VR519" s="5"/>
      <c r="VS519" s="5"/>
      <c r="VT519" s="5"/>
      <c r="VU519" s="5"/>
      <c r="VV519" s="5"/>
      <c r="VW519" s="5"/>
      <c r="VX519" s="5"/>
      <c r="VY519" s="5"/>
      <c r="VZ519" s="5"/>
      <c r="WA519" s="5"/>
      <c r="WB519" s="5"/>
      <c r="WC519" s="5"/>
      <c r="WD519" s="5"/>
      <c r="WE519" s="5"/>
      <c r="WF519" s="5"/>
      <c r="WG519" s="5"/>
      <c r="WH519" s="5"/>
      <c r="WI519" s="5"/>
      <c r="WJ519" s="5"/>
      <c r="WK519" s="5"/>
      <c r="WL519" s="5"/>
      <c r="WM519" s="5"/>
      <c r="WN519" s="5"/>
      <c r="WO519" s="5"/>
      <c r="WP519" s="5"/>
      <c r="WQ519" s="5"/>
      <c r="WR519" s="5"/>
      <c r="WS519" s="5"/>
      <c r="WT519" s="5"/>
      <c r="WU519" s="5"/>
      <c r="WV519" s="5"/>
      <c r="WW519" s="5"/>
      <c r="WX519" s="5"/>
      <c r="WY519" s="5"/>
      <c r="WZ519" s="5"/>
      <c r="XA519" s="5"/>
      <c r="XB519" s="5"/>
      <c r="XC519" s="5"/>
      <c r="XD519" s="5"/>
      <c r="XE519" s="5"/>
      <c r="XF519" s="5"/>
      <c r="XG519" s="5"/>
      <c r="XH519" s="5"/>
      <c r="XI519" s="5"/>
      <c r="XJ519" s="5"/>
      <c r="XK519" s="5"/>
      <c r="XL519" s="5"/>
      <c r="XM519" s="5"/>
      <c r="XN519" s="5"/>
      <c r="XO519" s="5"/>
      <c r="XP519" s="5"/>
      <c r="XQ519" s="5"/>
      <c r="XR519" s="5"/>
      <c r="XS519" s="5"/>
      <c r="XT519" s="5"/>
      <c r="XU519" s="5"/>
      <c r="XV519" s="5"/>
      <c r="XW519" s="5"/>
    </row>
    <row r="520" spans="39:647" x14ac:dyDescent="0.2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c r="PI520" s="5"/>
      <c r="PJ520" s="5"/>
      <c r="PK520" s="5"/>
      <c r="PL520" s="5"/>
      <c r="PM520" s="5"/>
      <c r="PN520" s="5"/>
      <c r="PO520" s="5"/>
      <c r="PP520" s="5"/>
      <c r="PQ520" s="5"/>
      <c r="PR520" s="5"/>
      <c r="PS520" s="5"/>
      <c r="PT520" s="5"/>
      <c r="PU520" s="5"/>
      <c r="PV520" s="5"/>
      <c r="PW520" s="5"/>
      <c r="PX520" s="5"/>
      <c r="PY520" s="5"/>
      <c r="PZ520" s="5"/>
      <c r="QA520" s="5"/>
      <c r="QB520" s="5"/>
      <c r="QC520" s="5"/>
      <c r="QD520" s="5"/>
      <c r="QE520" s="5"/>
      <c r="QF520" s="5"/>
      <c r="QG520" s="5"/>
      <c r="QH520" s="5"/>
      <c r="QI520" s="5"/>
      <c r="QJ520" s="5"/>
      <c r="QK520" s="5"/>
      <c r="QL520" s="5"/>
      <c r="QM520" s="5"/>
      <c r="QN520" s="5"/>
      <c r="QO520" s="5"/>
      <c r="QP520" s="5"/>
      <c r="QQ520" s="5"/>
      <c r="QR520" s="5"/>
      <c r="QS520" s="5"/>
      <c r="QT520" s="5"/>
      <c r="QU520" s="5"/>
      <c r="QV520" s="5"/>
      <c r="QW520" s="5"/>
      <c r="QX520" s="5"/>
      <c r="QY520" s="5"/>
      <c r="QZ520" s="5"/>
      <c r="RA520" s="5"/>
      <c r="RB520" s="5"/>
      <c r="RC520" s="5"/>
      <c r="RD520" s="5"/>
      <c r="RE520" s="5"/>
      <c r="RF520" s="5"/>
      <c r="RG520" s="5"/>
      <c r="RH520" s="5"/>
      <c r="RI520" s="5"/>
      <c r="RJ520" s="5"/>
      <c r="RK520" s="5"/>
      <c r="RL520" s="5"/>
      <c r="RM520" s="5"/>
      <c r="RN520" s="5"/>
      <c r="RO520" s="5"/>
      <c r="RP520" s="5"/>
      <c r="RQ520" s="5"/>
      <c r="RR520" s="5"/>
      <c r="RS520" s="5"/>
      <c r="RT520" s="5"/>
      <c r="RU520" s="5"/>
      <c r="RV520" s="5"/>
      <c r="RW520" s="5"/>
      <c r="RX520" s="5"/>
      <c r="RY520" s="5"/>
      <c r="RZ520" s="5"/>
      <c r="SA520" s="5"/>
      <c r="SB520" s="5"/>
      <c r="SC520" s="5"/>
      <c r="SD520" s="5"/>
      <c r="SE520" s="5"/>
      <c r="SF520" s="5"/>
      <c r="SG520" s="5"/>
      <c r="SH520" s="5"/>
      <c r="SI520" s="5"/>
      <c r="SJ520" s="5"/>
      <c r="SK520" s="5"/>
      <c r="SL520" s="5"/>
      <c r="SM520" s="5"/>
      <c r="SN520" s="5"/>
      <c r="SO520" s="5"/>
      <c r="SP520" s="5"/>
      <c r="SQ520" s="5"/>
      <c r="SR520" s="5"/>
      <c r="SS520" s="5"/>
      <c r="ST520" s="5"/>
      <c r="SU520" s="5"/>
      <c r="SV520" s="5"/>
      <c r="SW520" s="5"/>
      <c r="SX520" s="5"/>
      <c r="SY520" s="5"/>
      <c r="SZ520" s="5"/>
      <c r="TA520" s="5"/>
      <c r="TB520" s="5"/>
      <c r="TC520" s="5"/>
      <c r="TD520" s="5"/>
      <c r="TE520" s="5"/>
      <c r="TF520" s="5"/>
      <c r="TG520" s="5"/>
      <c r="TH520" s="5"/>
      <c r="TI520" s="5"/>
      <c r="TJ520" s="5"/>
      <c r="TK520" s="5"/>
      <c r="TL520" s="5"/>
      <c r="TM520" s="5"/>
      <c r="TN520" s="5"/>
      <c r="TO520" s="5"/>
      <c r="TP520" s="5"/>
      <c r="TQ520" s="5"/>
      <c r="TR520" s="5"/>
      <c r="TS520" s="5"/>
      <c r="TT520" s="5"/>
      <c r="TU520" s="5"/>
      <c r="TV520" s="5"/>
      <c r="TW520" s="5"/>
      <c r="TX520" s="5"/>
      <c r="TY520" s="5"/>
      <c r="TZ520" s="5"/>
      <c r="UA520" s="5"/>
      <c r="UB520" s="5"/>
      <c r="UC520" s="5"/>
      <c r="UD520" s="5"/>
      <c r="UE520" s="5"/>
      <c r="UF520" s="5"/>
      <c r="UG520" s="5"/>
      <c r="UH520" s="5"/>
      <c r="UI520" s="5"/>
      <c r="UJ520" s="5"/>
      <c r="UK520" s="5"/>
      <c r="UL520" s="5"/>
      <c r="UM520" s="5"/>
      <c r="UN520" s="5"/>
      <c r="UO520" s="5"/>
      <c r="UP520" s="5"/>
      <c r="UQ520" s="5"/>
      <c r="UR520" s="5"/>
      <c r="US520" s="5"/>
      <c r="UT520" s="5"/>
      <c r="UU520" s="5"/>
      <c r="UV520" s="5"/>
      <c r="UW520" s="5"/>
      <c r="UX520" s="5"/>
      <c r="UY520" s="5"/>
      <c r="UZ520" s="5"/>
      <c r="VA520" s="5"/>
      <c r="VB520" s="5"/>
      <c r="VC520" s="5"/>
      <c r="VD520" s="5"/>
      <c r="VE520" s="5"/>
      <c r="VF520" s="5"/>
      <c r="VG520" s="5"/>
      <c r="VH520" s="5"/>
      <c r="VI520" s="5"/>
      <c r="VJ520" s="5"/>
      <c r="VK520" s="5"/>
      <c r="VL520" s="5"/>
      <c r="VM520" s="5"/>
      <c r="VN520" s="5"/>
      <c r="VO520" s="5"/>
      <c r="VP520" s="5"/>
      <c r="VQ520" s="5"/>
      <c r="VR520" s="5"/>
      <c r="VS520" s="5"/>
      <c r="VT520" s="5"/>
      <c r="VU520" s="5"/>
      <c r="VV520" s="5"/>
      <c r="VW520" s="5"/>
      <c r="VX520" s="5"/>
      <c r="VY520" s="5"/>
      <c r="VZ520" s="5"/>
      <c r="WA520" s="5"/>
      <c r="WB520" s="5"/>
      <c r="WC520" s="5"/>
      <c r="WD520" s="5"/>
      <c r="WE520" s="5"/>
      <c r="WF520" s="5"/>
      <c r="WG520" s="5"/>
      <c r="WH520" s="5"/>
      <c r="WI520" s="5"/>
      <c r="WJ520" s="5"/>
      <c r="WK520" s="5"/>
      <c r="WL520" s="5"/>
      <c r="WM520" s="5"/>
      <c r="WN520" s="5"/>
      <c r="WO520" s="5"/>
      <c r="WP520" s="5"/>
      <c r="WQ520" s="5"/>
      <c r="WR520" s="5"/>
      <c r="WS520" s="5"/>
      <c r="WT520" s="5"/>
      <c r="WU520" s="5"/>
      <c r="WV520" s="5"/>
      <c r="WW520" s="5"/>
      <c r="WX520" s="5"/>
      <c r="WY520" s="5"/>
      <c r="WZ520" s="5"/>
      <c r="XA520" s="5"/>
      <c r="XB520" s="5"/>
      <c r="XC520" s="5"/>
      <c r="XD520" s="5"/>
      <c r="XE520" s="5"/>
      <c r="XF520" s="5"/>
      <c r="XG520" s="5"/>
      <c r="XH520" s="5"/>
      <c r="XI520" s="5"/>
      <c r="XJ520" s="5"/>
      <c r="XK520" s="5"/>
      <c r="XL520" s="5"/>
      <c r="XM520" s="5"/>
      <c r="XN520" s="5"/>
      <c r="XO520" s="5"/>
      <c r="XP520" s="5"/>
      <c r="XQ520" s="5"/>
      <c r="XR520" s="5"/>
      <c r="XS520" s="5"/>
      <c r="XT520" s="5"/>
      <c r="XU520" s="5"/>
      <c r="XV520" s="5"/>
      <c r="XW520" s="5"/>
    </row>
    <row r="521" spans="39:647" x14ac:dyDescent="0.2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c r="PI521" s="5"/>
      <c r="PJ521" s="5"/>
      <c r="PK521" s="5"/>
      <c r="PL521" s="5"/>
      <c r="PM521" s="5"/>
      <c r="PN521" s="5"/>
      <c r="PO521" s="5"/>
      <c r="PP521" s="5"/>
      <c r="PQ521" s="5"/>
      <c r="PR521" s="5"/>
      <c r="PS521" s="5"/>
      <c r="PT521" s="5"/>
      <c r="PU521" s="5"/>
      <c r="PV521" s="5"/>
      <c r="PW521" s="5"/>
      <c r="PX521" s="5"/>
      <c r="PY521" s="5"/>
      <c r="PZ521" s="5"/>
      <c r="QA521" s="5"/>
      <c r="QB521" s="5"/>
      <c r="QC521" s="5"/>
      <c r="QD521" s="5"/>
      <c r="QE521" s="5"/>
      <c r="QF521" s="5"/>
      <c r="QG521" s="5"/>
      <c r="QH521" s="5"/>
      <c r="QI521" s="5"/>
      <c r="QJ521" s="5"/>
      <c r="QK521" s="5"/>
      <c r="QL521" s="5"/>
      <c r="QM521" s="5"/>
      <c r="QN521" s="5"/>
      <c r="QO521" s="5"/>
      <c r="QP521" s="5"/>
      <c r="QQ521" s="5"/>
      <c r="QR521" s="5"/>
      <c r="QS521" s="5"/>
      <c r="QT521" s="5"/>
      <c r="QU521" s="5"/>
      <c r="QV521" s="5"/>
      <c r="QW521" s="5"/>
      <c r="QX521" s="5"/>
      <c r="QY521" s="5"/>
      <c r="QZ521" s="5"/>
      <c r="RA521" s="5"/>
      <c r="RB521" s="5"/>
      <c r="RC521" s="5"/>
      <c r="RD521" s="5"/>
      <c r="RE521" s="5"/>
      <c r="RF521" s="5"/>
      <c r="RG521" s="5"/>
      <c r="RH521" s="5"/>
      <c r="RI521" s="5"/>
      <c r="RJ521" s="5"/>
      <c r="RK521" s="5"/>
      <c r="RL521" s="5"/>
      <c r="RM521" s="5"/>
      <c r="RN521" s="5"/>
      <c r="RO521" s="5"/>
      <c r="RP521" s="5"/>
      <c r="RQ521" s="5"/>
      <c r="RR521" s="5"/>
      <c r="RS521" s="5"/>
      <c r="RT521" s="5"/>
      <c r="RU521" s="5"/>
      <c r="RV521" s="5"/>
      <c r="RW521" s="5"/>
      <c r="RX521" s="5"/>
      <c r="RY521" s="5"/>
      <c r="RZ521" s="5"/>
      <c r="SA521" s="5"/>
      <c r="SB521" s="5"/>
      <c r="SC521" s="5"/>
      <c r="SD521" s="5"/>
      <c r="SE521" s="5"/>
      <c r="SF521" s="5"/>
      <c r="SG521" s="5"/>
      <c r="SH521" s="5"/>
      <c r="SI521" s="5"/>
      <c r="SJ521" s="5"/>
      <c r="SK521" s="5"/>
      <c r="SL521" s="5"/>
      <c r="SM521" s="5"/>
      <c r="SN521" s="5"/>
      <c r="SO521" s="5"/>
      <c r="SP521" s="5"/>
      <c r="SQ521" s="5"/>
      <c r="SR521" s="5"/>
      <c r="SS521" s="5"/>
      <c r="ST521" s="5"/>
      <c r="SU521" s="5"/>
      <c r="SV521" s="5"/>
      <c r="SW521" s="5"/>
      <c r="SX521" s="5"/>
      <c r="SY521" s="5"/>
      <c r="SZ521" s="5"/>
      <c r="TA521" s="5"/>
      <c r="TB521" s="5"/>
      <c r="TC521" s="5"/>
      <c r="TD521" s="5"/>
      <c r="TE521" s="5"/>
      <c r="TF521" s="5"/>
      <c r="TG521" s="5"/>
      <c r="TH521" s="5"/>
      <c r="TI521" s="5"/>
      <c r="TJ521" s="5"/>
      <c r="TK521" s="5"/>
      <c r="TL521" s="5"/>
      <c r="TM521" s="5"/>
      <c r="TN521" s="5"/>
      <c r="TO521" s="5"/>
      <c r="TP521" s="5"/>
      <c r="TQ521" s="5"/>
      <c r="TR521" s="5"/>
      <c r="TS521" s="5"/>
      <c r="TT521" s="5"/>
      <c r="TU521" s="5"/>
      <c r="TV521" s="5"/>
      <c r="TW521" s="5"/>
      <c r="TX521" s="5"/>
      <c r="TY521" s="5"/>
      <c r="TZ521" s="5"/>
      <c r="UA521" s="5"/>
      <c r="UB521" s="5"/>
      <c r="UC521" s="5"/>
      <c r="UD521" s="5"/>
      <c r="UE521" s="5"/>
      <c r="UF521" s="5"/>
      <c r="UG521" s="5"/>
      <c r="UH521" s="5"/>
      <c r="UI521" s="5"/>
      <c r="UJ521" s="5"/>
      <c r="UK521" s="5"/>
      <c r="UL521" s="5"/>
      <c r="UM521" s="5"/>
      <c r="UN521" s="5"/>
      <c r="UO521" s="5"/>
      <c r="UP521" s="5"/>
      <c r="UQ521" s="5"/>
      <c r="UR521" s="5"/>
      <c r="US521" s="5"/>
      <c r="UT521" s="5"/>
      <c r="UU521" s="5"/>
      <c r="UV521" s="5"/>
      <c r="UW521" s="5"/>
      <c r="UX521" s="5"/>
      <c r="UY521" s="5"/>
      <c r="UZ521" s="5"/>
      <c r="VA521" s="5"/>
      <c r="VB521" s="5"/>
      <c r="VC521" s="5"/>
      <c r="VD521" s="5"/>
      <c r="VE521" s="5"/>
      <c r="VF521" s="5"/>
      <c r="VG521" s="5"/>
      <c r="VH521" s="5"/>
      <c r="VI521" s="5"/>
      <c r="VJ521" s="5"/>
      <c r="VK521" s="5"/>
      <c r="VL521" s="5"/>
      <c r="VM521" s="5"/>
      <c r="VN521" s="5"/>
      <c r="VO521" s="5"/>
      <c r="VP521" s="5"/>
      <c r="VQ521" s="5"/>
      <c r="VR521" s="5"/>
      <c r="VS521" s="5"/>
      <c r="VT521" s="5"/>
      <c r="VU521" s="5"/>
      <c r="VV521" s="5"/>
      <c r="VW521" s="5"/>
      <c r="VX521" s="5"/>
      <c r="VY521" s="5"/>
      <c r="VZ521" s="5"/>
      <c r="WA521" s="5"/>
      <c r="WB521" s="5"/>
      <c r="WC521" s="5"/>
      <c r="WD521" s="5"/>
      <c r="WE521" s="5"/>
      <c r="WF521" s="5"/>
      <c r="WG521" s="5"/>
      <c r="WH521" s="5"/>
      <c r="WI521" s="5"/>
      <c r="WJ521" s="5"/>
      <c r="WK521" s="5"/>
      <c r="WL521" s="5"/>
      <c r="WM521" s="5"/>
      <c r="WN521" s="5"/>
      <c r="WO521" s="5"/>
      <c r="WP521" s="5"/>
      <c r="WQ521" s="5"/>
      <c r="WR521" s="5"/>
      <c r="WS521" s="5"/>
      <c r="WT521" s="5"/>
      <c r="WU521" s="5"/>
      <c r="WV521" s="5"/>
      <c r="WW521" s="5"/>
      <c r="WX521" s="5"/>
      <c r="WY521" s="5"/>
      <c r="WZ521" s="5"/>
      <c r="XA521" s="5"/>
      <c r="XB521" s="5"/>
      <c r="XC521" s="5"/>
      <c r="XD521" s="5"/>
      <c r="XE521" s="5"/>
      <c r="XF521" s="5"/>
      <c r="XG521" s="5"/>
      <c r="XH521" s="5"/>
      <c r="XI521" s="5"/>
      <c r="XJ521" s="5"/>
      <c r="XK521" s="5"/>
      <c r="XL521" s="5"/>
      <c r="XM521" s="5"/>
      <c r="XN521" s="5"/>
      <c r="XO521" s="5"/>
      <c r="XP521" s="5"/>
      <c r="XQ521" s="5"/>
      <c r="XR521" s="5"/>
      <c r="XS521" s="5"/>
      <c r="XT521" s="5"/>
      <c r="XU521" s="5"/>
      <c r="XV521" s="5"/>
      <c r="XW521" s="5"/>
    </row>
    <row r="522" spans="39:647" x14ac:dyDescent="0.2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c r="PI522" s="5"/>
      <c r="PJ522" s="5"/>
      <c r="PK522" s="5"/>
      <c r="PL522" s="5"/>
      <c r="PM522" s="5"/>
      <c r="PN522" s="5"/>
      <c r="PO522" s="5"/>
      <c r="PP522" s="5"/>
      <c r="PQ522" s="5"/>
      <c r="PR522" s="5"/>
      <c r="PS522" s="5"/>
      <c r="PT522" s="5"/>
      <c r="PU522" s="5"/>
      <c r="PV522" s="5"/>
      <c r="PW522" s="5"/>
      <c r="PX522" s="5"/>
      <c r="PY522" s="5"/>
      <c r="PZ522" s="5"/>
      <c r="QA522" s="5"/>
      <c r="QB522" s="5"/>
      <c r="QC522" s="5"/>
      <c r="QD522" s="5"/>
      <c r="QE522" s="5"/>
      <c r="QF522" s="5"/>
      <c r="QG522" s="5"/>
      <c r="QH522" s="5"/>
      <c r="QI522" s="5"/>
      <c r="QJ522" s="5"/>
      <c r="QK522" s="5"/>
      <c r="QL522" s="5"/>
      <c r="QM522" s="5"/>
      <c r="QN522" s="5"/>
      <c r="QO522" s="5"/>
      <c r="QP522" s="5"/>
      <c r="QQ522" s="5"/>
      <c r="QR522" s="5"/>
      <c r="QS522" s="5"/>
      <c r="QT522" s="5"/>
      <c r="QU522" s="5"/>
      <c r="QV522" s="5"/>
      <c r="QW522" s="5"/>
      <c r="QX522" s="5"/>
      <c r="QY522" s="5"/>
      <c r="QZ522" s="5"/>
      <c r="RA522" s="5"/>
      <c r="RB522" s="5"/>
      <c r="RC522" s="5"/>
      <c r="RD522" s="5"/>
      <c r="RE522" s="5"/>
      <c r="RF522" s="5"/>
      <c r="RG522" s="5"/>
      <c r="RH522" s="5"/>
      <c r="RI522" s="5"/>
      <c r="RJ522" s="5"/>
      <c r="RK522" s="5"/>
      <c r="RL522" s="5"/>
      <c r="RM522" s="5"/>
      <c r="RN522" s="5"/>
      <c r="RO522" s="5"/>
      <c r="RP522" s="5"/>
      <c r="RQ522" s="5"/>
      <c r="RR522" s="5"/>
      <c r="RS522" s="5"/>
      <c r="RT522" s="5"/>
      <c r="RU522" s="5"/>
      <c r="RV522" s="5"/>
      <c r="RW522" s="5"/>
      <c r="RX522" s="5"/>
      <c r="RY522" s="5"/>
      <c r="RZ522" s="5"/>
      <c r="SA522" s="5"/>
      <c r="SB522" s="5"/>
      <c r="SC522" s="5"/>
      <c r="SD522" s="5"/>
      <c r="SE522" s="5"/>
      <c r="SF522" s="5"/>
      <c r="SG522" s="5"/>
      <c r="SH522" s="5"/>
      <c r="SI522" s="5"/>
      <c r="SJ522" s="5"/>
      <c r="SK522" s="5"/>
      <c r="SL522" s="5"/>
      <c r="SM522" s="5"/>
      <c r="SN522" s="5"/>
      <c r="SO522" s="5"/>
      <c r="SP522" s="5"/>
      <c r="SQ522" s="5"/>
      <c r="SR522" s="5"/>
      <c r="SS522" s="5"/>
      <c r="ST522" s="5"/>
      <c r="SU522" s="5"/>
      <c r="SV522" s="5"/>
      <c r="SW522" s="5"/>
      <c r="SX522" s="5"/>
      <c r="SY522" s="5"/>
      <c r="SZ522" s="5"/>
      <c r="TA522" s="5"/>
      <c r="TB522" s="5"/>
      <c r="TC522" s="5"/>
      <c r="TD522" s="5"/>
      <c r="TE522" s="5"/>
      <c r="TF522" s="5"/>
      <c r="TG522" s="5"/>
      <c r="TH522" s="5"/>
      <c r="TI522" s="5"/>
      <c r="TJ522" s="5"/>
      <c r="TK522" s="5"/>
      <c r="TL522" s="5"/>
      <c r="TM522" s="5"/>
      <c r="TN522" s="5"/>
      <c r="TO522" s="5"/>
      <c r="TP522" s="5"/>
      <c r="TQ522" s="5"/>
      <c r="TR522" s="5"/>
      <c r="TS522" s="5"/>
      <c r="TT522" s="5"/>
      <c r="TU522" s="5"/>
      <c r="TV522" s="5"/>
      <c r="TW522" s="5"/>
      <c r="TX522" s="5"/>
      <c r="TY522" s="5"/>
      <c r="TZ522" s="5"/>
      <c r="UA522" s="5"/>
      <c r="UB522" s="5"/>
      <c r="UC522" s="5"/>
      <c r="UD522" s="5"/>
      <c r="UE522" s="5"/>
      <c r="UF522" s="5"/>
      <c r="UG522" s="5"/>
      <c r="UH522" s="5"/>
      <c r="UI522" s="5"/>
      <c r="UJ522" s="5"/>
      <c r="UK522" s="5"/>
      <c r="UL522" s="5"/>
      <c r="UM522" s="5"/>
      <c r="UN522" s="5"/>
      <c r="UO522" s="5"/>
      <c r="UP522" s="5"/>
      <c r="UQ522" s="5"/>
      <c r="UR522" s="5"/>
      <c r="US522" s="5"/>
      <c r="UT522" s="5"/>
      <c r="UU522" s="5"/>
      <c r="UV522" s="5"/>
      <c r="UW522" s="5"/>
      <c r="UX522" s="5"/>
      <c r="UY522" s="5"/>
      <c r="UZ522" s="5"/>
      <c r="VA522" s="5"/>
      <c r="VB522" s="5"/>
      <c r="VC522" s="5"/>
      <c r="VD522" s="5"/>
      <c r="VE522" s="5"/>
      <c r="VF522" s="5"/>
      <c r="VG522" s="5"/>
      <c r="VH522" s="5"/>
      <c r="VI522" s="5"/>
      <c r="VJ522" s="5"/>
      <c r="VK522" s="5"/>
      <c r="VL522" s="5"/>
      <c r="VM522" s="5"/>
      <c r="VN522" s="5"/>
      <c r="VO522" s="5"/>
      <c r="VP522" s="5"/>
      <c r="VQ522" s="5"/>
      <c r="VR522" s="5"/>
      <c r="VS522" s="5"/>
      <c r="VT522" s="5"/>
      <c r="VU522" s="5"/>
      <c r="VV522" s="5"/>
      <c r="VW522" s="5"/>
      <c r="VX522" s="5"/>
      <c r="VY522" s="5"/>
      <c r="VZ522" s="5"/>
      <c r="WA522" s="5"/>
      <c r="WB522" s="5"/>
      <c r="WC522" s="5"/>
      <c r="WD522" s="5"/>
      <c r="WE522" s="5"/>
      <c r="WF522" s="5"/>
      <c r="WG522" s="5"/>
      <c r="WH522" s="5"/>
      <c r="WI522" s="5"/>
      <c r="WJ522" s="5"/>
      <c r="WK522" s="5"/>
      <c r="WL522" s="5"/>
      <c r="WM522" s="5"/>
      <c r="WN522" s="5"/>
      <c r="WO522" s="5"/>
      <c r="WP522" s="5"/>
      <c r="WQ522" s="5"/>
      <c r="WR522" s="5"/>
      <c r="WS522" s="5"/>
      <c r="WT522" s="5"/>
      <c r="WU522" s="5"/>
      <c r="WV522" s="5"/>
      <c r="WW522" s="5"/>
      <c r="WX522" s="5"/>
      <c r="WY522" s="5"/>
      <c r="WZ522" s="5"/>
      <c r="XA522" s="5"/>
      <c r="XB522" s="5"/>
      <c r="XC522" s="5"/>
      <c r="XD522" s="5"/>
      <c r="XE522" s="5"/>
      <c r="XF522" s="5"/>
      <c r="XG522" s="5"/>
      <c r="XH522" s="5"/>
      <c r="XI522" s="5"/>
      <c r="XJ522" s="5"/>
      <c r="XK522" s="5"/>
      <c r="XL522" s="5"/>
      <c r="XM522" s="5"/>
      <c r="XN522" s="5"/>
      <c r="XO522" s="5"/>
      <c r="XP522" s="5"/>
      <c r="XQ522" s="5"/>
      <c r="XR522" s="5"/>
      <c r="XS522" s="5"/>
      <c r="XT522" s="5"/>
      <c r="XU522" s="5"/>
      <c r="XV522" s="5"/>
      <c r="XW522" s="5"/>
    </row>
    <row r="523" spans="39:647" x14ac:dyDescent="0.2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c r="PI523" s="5"/>
      <c r="PJ523" s="5"/>
      <c r="PK523" s="5"/>
      <c r="PL523" s="5"/>
      <c r="PM523" s="5"/>
      <c r="PN523" s="5"/>
      <c r="PO523" s="5"/>
      <c r="PP523" s="5"/>
      <c r="PQ523" s="5"/>
      <c r="PR523" s="5"/>
      <c r="PS523" s="5"/>
      <c r="PT523" s="5"/>
      <c r="PU523" s="5"/>
      <c r="PV523" s="5"/>
      <c r="PW523" s="5"/>
      <c r="PX523" s="5"/>
      <c r="PY523" s="5"/>
      <c r="PZ523" s="5"/>
      <c r="QA523" s="5"/>
      <c r="QB523" s="5"/>
      <c r="QC523" s="5"/>
      <c r="QD523" s="5"/>
      <c r="QE523" s="5"/>
      <c r="QF523" s="5"/>
      <c r="QG523" s="5"/>
      <c r="QH523" s="5"/>
      <c r="QI523" s="5"/>
      <c r="QJ523" s="5"/>
      <c r="QK523" s="5"/>
      <c r="QL523" s="5"/>
      <c r="QM523" s="5"/>
      <c r="QN523" s="5"/>
      <c r="QO523" s="5"/>
      <c r="QP523" s="5"/>
      <c r="QQ523" s="5"/>
      <c r="QR523" s="5"/>
      <c r="QS523" s="5"/>
      <c r="QT523" s="5"/>
      <c r="QU523" s="5"/>
      <c r="QV523" s="5"/>
      <c r="QW523" s="5"/>
      <c r="QX523" s="5"/>
      <c r="QY523" s="5"/>
      <c r="QZ523" s="5"/>
      <c r="RA523" s="5"/>
      <c r="RB523" s="5"/>
      <c r="RC523" s="5"/>
      <c r="RD523" s="5"/>
      <c r="RE523" s="5"/>
      <c r="RF523" s="5"/>
      <c r="RG523" s="5"/>
      <c r="RH523" s="5"/>
      <c r="RI523" s="5"/>
      <c r="RJ523" s="5"/>
      <c r="RK523" s="5"/>
      <c r="RL523" s="5"/>
      <c r="RM523" s="5"/>
      <c r="RN523" s="5"/>
      <c r="RO523" s="5"/>
      <c r="RP523" s="5"/>
      <c r="RQ523" s="5"/>
      <c r="RR523" s="5"/>
      <c r="RS523" s="5"/>
      <c r="RT523" s="5"/>
      <c r="RU523" s="5"/>
      <c r="RV523" s="5"/>
      <c r="RW523" s="5"/>
      <c r="RX523" s="5"/>
      <c r="RY523" s="5"/>
      <c r="RZ523" s="5"/>
      <c r="SA523" s="5"/>
      <c r="SB523" s="5"/>
      <c r="SC523" s="5"/>
      <c r="SD523" s="5"/>
      <c r="SE523" s="5"/>
      <c r="SF523" s="5"/>
      <c r="SG523" s="5"/>
      <c r="SH523" s="5"/>
      <c r="SI523" s="5"/>
      <c r="SJ523" s="5"/>
      <c r="SK523" s="5"/>
      <c r="SL523" s="5"/>
      <c r="SM523" s="5"/>
      <c r="SN523" s="5"/>
      <c r="SO523" s="5"/>
      <c r="SP523" s="5"/>
      <c r="SQ523" s="5"/>
      <c r="SR523" s="5"/>
      <c r="SS523" s="5"/>
      <c r="ST523" s="5"/>
      <c r="SU523" s="5"/>
      <c r="SV523" s="5"/>
      <c r="SW523" s="5"/>
      <c r="SX523" s="5"/>
      <c r="SY523" s="5"/>
      <c r="SZ523" s="5"/>
      <c r="TA523" s="5"/>
      <c r="TB523" s="5"/>
      <c r="TC523" s="5"/>
      <c r="TD523" s="5"/>
      <c r="TE523" s="5"/>
      <c r="TF523" s="5"/>
      <c r="TG523" s="5"/>
      <c r="TH523" s="5"/>
      <c r="TI523" s="5"/>
      <c r="TJ523" s="5"/>
      <c r="TK523" s="5"/>
      <c r="TL523" s="5"/>
      <c r="TM523" s="5"/>
      <c r="TN523" s="5"/>
      <c r="TO523" s="5"/>
      <c r="TP523" s="5"/>
      <c r="TQ523" s="5"/>
      <c r="TR523" s="5"/>
      <c r="TS523" s="5"/>
      <c r="TT523" s="5"/>
      <c r="TU523" s="5"/>
      <c r="TV523" s="5"/>
      <c r="TW523" s="5"/>
      <c r="TX523" s="5"/>
      <c r="TY523" s="5"/>
      <c r="TZ523" s="5"/>
      <c r="UA523" s="5"/>
      <c r="UB523" s="5"/>
      <c r="UC523" s="5"/>
      <c r="UD523" s="5"/>
      <c r="UE523" s="5"/>
      <c r="UF523" s="5"/>
      <c r="UG523" s="5"/>
      <c r="UH523" s="5"/>
      <c r="UI523" s="5"/>
      <c r="UJ523" s="5"/>
      <c r="UK523" s="5"/>
      <c r="UL523" s="5"/>
      <c r="UM523" s="5"/>
      <c r="UN523" s="5"/>
      <c r="UO523" s="5"/>
      <c r="UP523" s="5"/>
      <c r="UQ523" s="5"/>
      <c r="UR523" s="5"/>
      <c r="US523" s="5"/>
      <c r="UT523" s="5"/>
      <c r="UU523" s="5"/>
      <c r="UV523" s="5"/>
      <c r="UW523" s="5"/>
      <c r="UX523" s="5"/>
      <c r="UY523" s="5"/>
      <c r="UZ523" s="5"/>
      <c r="VA523" s="5"/>
      <c r="VB523" s="5"/>
      <c r="VC523" s="5"/>
      <c r="VD523" s="5"/>
      <c r="VE523" s="5"/>
      <c r="VF523" s="5"/>
      <c r="VG523" s="5"/>
      <c r="VH523" s="5"/>
      <c r="VI523" s="5"/>
      <c r="VJ523" s="5"/>
      <c r="VK523" s="5"/>
      <c r="VL523" s="5"/>
      <c r="VM523" s="5"/>
      <c r="VN523" s="5"/>
      <c r="VO523" s="5"/>
      <c r="VP523" s="5"/>
      <c r="VQ523" s="5"/>
      <c r="VR523" s="5"/>
      <c r="VS523" s="5"/>
      <c r="VT523" s="5"/>
      <c r="VU523" s="5"/>
      <c r="VV523" s="5"/>
      <c r="VW523" s="5"/>
      <c r="VX523" s="5"/>
      <c r="VY523" s="5"/>
      <c r="VZ523" s="5"/>
      <c r="WA523" s="5"/>
      <c r="WB523" s="5"/>
      <c r="WC523" s="5"/>
      <c r="WD523" s="5"/>
      <c r="WE523" s="5"/>
      <c r="WF523" s="5"/>
      <c r="WG523" s="5"/>
      <c r="WH523" s="5"/>
      <c r="WI523" s="5"/>
      <c r="WJ523" s="5"/>
      <c r="WK523" s="5"/>
      <c r="WL523" s="5"/>
      <c r="WM523" s="5"/>
      <c r="WN523" s="5"/>
      <c r="WO523" s="5"/>
      <c r="WP523" s="5"/>
      <c r="WQ523" s="5"/>
      <c r="WR523" s="5"/>
      <c r="WS523" s="5"/>
      <c r="WT523" s="5"/>
      <c r="WU523" s="5"/>
      <c r="WV523" s="5"/>
      <c r="WW523" s="5"/>
      <c r="WX523" s="5"/>
      <c r="WY523" s="5"/>
      <c r="WZ523" s="5"/>
      <c r="XA523" s="5"/>
      <c r="XB523" s="5"/>
      <c r="XC523" s="5"/>
      <c r="XD523" s="5"/>
      <c r="XE523" s="5"/>
      <c r="XF523" s="5"/>
      <c r="XG523" s="5"/>
      <c r="XH523" s="5"/>
      <c r="XI523" s="5"/>
      <c r="XJ523" s="5"/>
      <c r="XK523" s="5"/>
      <c r="XL523" s="5"/>
      <c r="XM523" s="5"/>
      <c r="XN523" s="5"/>
      <c r="XO523" s="5"/>
      <c r="XP523" s="5"/>
      <c r="XQ523" s="5"/>
      <c r="XR523" s="5"/>
      <c r="XS523" s="5"/>
      <c r="XT523" s="5"/>
      <c r="XU523" s="5"/>
      <c r="XV523" s="5"/>
      <c r="XW523" s="5"/>
    </row>
    <row r="524" spans="39:647" x14ac:dyDescent="0.2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c r="PI524" s="5"/>
      <c r="PJ524" s="5"/>
      <c r="PK524" s="5"/>
      <c r="PL524" s="5"/>
      <c r="PM524" s="5"/>
      <c r="PN524" s="5"/>
      <c r="PO524" s="5"/>
      <c r="PP524" s="5"/>
      <c r="PQ524" s="5"/>
      <c r="PR524" s="5"/>
      <c r="PS524" s="5"/>
      <c r="PT524" s="5"/>
      <c r="PU524" s="5"/>
      <c r="PV524" s="5"/>
      <c r="PW524" s="5"/>
      <c r="PX524" s="5"/>
      <c r="PY524" s="5"/>
      <c r="PZ524" s="5"/>
      <c r="QA524" s="5"/>
      <c r="QB524" s="5"/>
      <c r="QC524" s="5"/>
      <c r="QD524" s="5"/>
      <c r="QE524" s="5"/>
      <c r="QF524" s="5"/>
      <c r="QG524" s="5"/>
      <c r="QH524" s="5"/>
      <c r="QI524" s="5"/>
      <c r="QJ524" s="5"/>
      <c r="QK524" s="5"/>
      <c r="QL524" s="5"/>
      <c r="QM524" s="5"/>
      <c r="QN524" s="5"/>
      <c r="QO524" s="5"/>
      <c r="QP524" s="5"/>
      <c r="QQ524" s="5"/>
      <c r="QR524" s="5"/>
      <c r="QS524" s="5"/>
      <c r="QT524" s="5"/>
      <c r="QU524" s="5"/>
      <c r="QV524" s="5"/>
      <c r="QW524" s="5"/>
      <c r="QX524" s="5"/>
      <c r="QY524" s="5"/>
      <c r="QZ524" s="5"/>
      <c r="RA524" s="5"/>
      <c r="RB524" s="5"/>
      <c r="RC524" s="5"/>
      <c r="RD524" s="5"/>
      <c r="RE524" s="5"/>
      <c r="RF524" s="5"/>
      <c r="RG524" s="5"/>
      <c r="RH524" s="5"/>
      <c r="RI524" s="5"/>
      <c r="RJ524" s="5"/>
      <c r="RK524" s="5"/>
      <c r="RL524" s="5"/>
      <c r="RM524" s="5"/>
      <c r="RN524" s="5"/>
      <c r="RO524" s="5"/>
      <c r="RP524" s="5"/>
      <c r="RQ524" s="5"/>
      <c r="RR524" s="5"/>
      <c r="RS524" s="5"/>
      <c r="RT524" s="5"/>
      <c r="RU524" s="5"/>
      <c r="RV524" s="5"/>
      <c r="RW524" s="5"/>
      <c r="RX524" s="5"/>
      <c r="RY524" s="5"/>
      <c r="RZ524" s="5"/>
      <c r="SA524" s="5"/>
      <c r="SB524" s="5"/>
      <c r="SC524" s="5"/>
      <c r="SD524" s="5"/>
      <c r="SE524" s="5"/>
      <c r="SF524" s="5"/>
      <c r="SG524" s="5"/>
      <c r="SH524" s="5"/>
      <c r="SI524" s="5"/>
      <c r="SJ524" s="5"/>
      <c r="SK524" s="5"/>
      <c r="SL524" s="5"/>
      <c r="SM524" s="5"/>
      <c r="SN524" s="5"/>
      <c r="SO524" s="5"/>
      <c r="SP524" s="5"/>
      <c r="SQ524" s="5"/>
      <c r="SR524" s="5"/>
      <c r="SS524" s="5"/>
      <c r="ST524" s="5"/>
      <c r="SU524" s="5"/>
      <c r="SV524" s="5"/>
      <c r="SW524" s="5"/>
      <c r="SX524" s="5"/>
      <c r="SY524" s="5"/>
      <c r="SZ524" s="5"/>
      <c r="TA524" s="5"/>
      <c r="TB524" s="5"/>
      <c r="TC524" s="5"/>
      <c r="TD524" s="5"/>
      <c r="TE524" s="5"/>
      <c r="TF524" s="5"/>
      <c r="TG524" s="5"/>
      <c r="TH524" s="5"/>
      <c r="TI524" s="5"/>
      <c r="TJ524" s="5"/>
      <c r="TK524" s="5"/>
      <c r="TL524" s="5"/>
      <c r="TM524" s="5"/>
      <c r="TN524" s="5"/>
      <c r="TO524" s="5"/>
      <c r="TP524" s="5"/>
      <c r="TQ524" s="5"/>
      <c r="TR524" s="5"/>
      <c r="TS524" s="5"/>
      <c r="TT524" s="5"/>
      <c r="TU524" s="5"/>
      <c r="TV524" s="5"/>
      <c r="TW524" s="5"/>
      <c r="TX524" s="5"/>
      <c r="TY524" s="5"/>
      <c r="TZ524" s="5"/>
      <c r="UA524" s="5"/>
      <c r="UB524" s="5"/>
      <c r="UC524" s="5"/>
      <c r="UD524" s="5"/>
      <c r="UE524" s="5"/>
      <c r="UF524" s="5"/>
      <c r="UG524" s="5"/>
      <c r="UH524" s="5"/>
      <c r="UI524" s="5"/>
      <c r="UJ524" s="5"/>
      <c r="UK524" s="5"/>
      <c r="UL524" s="5"/>
      <c r="UM524" s="5"/>
      <c r="UN524" s="5"/>
      <c r="UO524" s="5"/>
      <c r="UP524" s="5"/>
      <c r="UQ524" s="5"/>
      <c r="UR524" s="5"/>
      <c r="US524" s="5"/>
      <c r="UT524" s="5"/>
      <c r="UU524" s="5"/>
      <c r="UV524" s="5"/>
      <c r="UW524" s="5"/>
      <c r="UX524" s="5"/>
      <c r="UY524" s="5"/>
      <c r="UZ524" s="5"/>
      <c r="VA524" s="5"/>
      <c r="VB524" s="5"/>
      <c r="VC524" s="5"/>
      <c r="VD524" s="5"/>
      <c r="VE524" s="5"/>
      <c r="VF524" s="5"/>
      <c r="VG524" s="5"/>
      <c r="VH524" s="5"/>
      <c r="VI524" s="5"/>
      <c r="VJ524" s="5"/>
      <c r="VK524" s="5"/>
      <c r="VL524" s="5"/>
      <c r="VM524" s="5"/>
      <c r="VN524" s="5"/>
      <c r="VO524" s="5"/>
      <c r="VP524" s="5"/>
      <c r="VQ524" s="5"/>
      <c r="VR524" s="5"/>
      <c r="VS524" s="5"/>
      <c r="VT524" s="5"/>
      <c r="VU524" s="5"/>
      <c r="VV524" s="5"/>
      <c r="VW524" s="5"/>
      <c r="VX524" s="5"/>
      <c r="VY524" s="5"/>
      <c r="VZ524" s="5"/>
      <c r="WA524" s="5"/>
      <c r="WB524" s="5"/>
      <c r="WC524" s="5"/>
      <c r="WD524" s="5"/>
      <c r="WE524" s="5"/>
      <c r="WF524" s="5"/>
      <c r="WG524" s="5"/>
      <c r="WH524" s="5"/>
      <c r="WI524" s="5"/>
      <c r="WJ524" s="5"/>
      <c r="WK524" s="5"/>
      <c r="WL524" s="5"/>
      <c r="WM524" s="5"/>
      <c r="WN524" s="5"/>
      <c r="WO524" s="5"/>
      <c r="WP524" s="5"/>
      <c r="WQ524" s="5"/>
      <c r="WR524" s="5"/>
      <c r="WS524" s="5"/>
      <c r="WT524" s="5"/>
      <c r="WU524" s="5"/>
      <c r="WV524" s="5"/>
      <c r="WW524" s="5"/>
      <c r="WX524" s="5"/>
      <c r="WY524" s="5"/>
      <c r="WZ524" s="5"/>
      <c r="XA524" s="5"/>
      <c r="XB524" s="5"/>
      <c r="XC524" s="5"/>
      <c r="XD524" s="5"/>
      <c r="XE524" s="5"/>
      <c r="XF524" s="5"/>
      <c r="XG524" s="5"/>
      <c r="XH524" s="5"/>
      <c r="XI524" s="5"/>
      <c r="XJ524" s="5"/>
      <c r="XK524" s="5"/>
      <c r="XL524" s="5"/>
      <c r="XM524" s="5"/>
      <c r="XN524" s="5"/>
      <c r="XO524" s="5"/>
      <c r="XP524" s="5"/>
      <c r="XQ524" s="5"/>
      <c r="XR524" s="5"/>
      <c r="XS524" s="5"/>
      <c r="XT524" s="5"/>
      <c r="XU524" s="5"/>
      <c r="XV524" s="5"/>
      <c r="XW524" s="5"/>
    </row>
    <row r="525" spans="39:647" x14ac:dyDescent="0.2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c r="PI525" s="5"/>
      <c r="PJ525" s="5"/>
      <c r="PK525" s="5"/>
      <c r="PL525" s="5"/>
      <c r="PM525" s="5"/>
      <c r="PN525" s="5"/>
      <c r="PO525" s="5"/>
      <c r="PP525" s="5"/>
      <c r="PQ525" s="5"/>
      <c r="PR525" s="5"/>
      <c r="PS525" s="5"/>
      <c r="PT525" s="5"/>
      <c r="PU525" s="5"/>
      <c r="PV525" s="5"/>
      <c r="PW525" s="5"/>
      <c r="PX525" s="5"/>
      <c r="PY525" s="5"/>
      <c r="PZ525" s="5"/>
      <c r="QA525" s="5"/>
      <c r="QB525" s="5"/>
      <c r="QC525" s="5"/>
      <c r="QD525" s="5"/>
      <c r="QE525" s="5"/>
      <c r="QF525" s="5"/>
      <c r="QG525" s="5"/>
      <c r="QH525" s="5"/>
      <c r="QI525" s="5"/>
      <c r="QJ525" s="5"/>
      <c r="QK525" s="5"/>
      <c r="QL525" s="5"/>
      <c r="QM525" s="5"/>
      <c r="QN525" s="5"/>
      <c r="QO525" s="5"/>
      <c r="QP525" s="5"/>
      <c r="QQ525" s="5"/>
      <c r="QR525" s="5"/>
      <c r="QS525" s="5"/>
      <c r="QT525" s="5"/>
      <c r="QU525" s="5"/>
      <c r="QV525" s="5"/>
      <c r="QW525" s="5"/>
      <c r="QX525" s="5"/>
      <c r="QY525" s="5"/>
      <c r="QZ525" s="5"/>
      <c r="RA525" s="5"/>
      <c r="RB525" s="5"/>
      <c r="RC525" s="5"/>
      <c r="RD525" s="5"/>
      <c r="RE525" s="5"/>
      <c r="RF525" s="5"/>
      <c r="RG525" s="5"/>
      <c r="RH525" s="5"/>
      <c r="RI525" s="5"/>
      <c r="RJ525" s="5"/>
      <c r="RK525" s="5"/>
      <c r="RL525" s="5"/>
      <c r="RM525" s="5"/>
      <c r="RN525" s="5"/>
      <c r="RO525" s="5"/>
      <c r="RP525" s="5"/>
      <c r="RQ525" s="5"/>
      <c r="RR525" s="5"/>
      <c r="RS525" s="5"/>
      <c r="RT525" s="5"/>
      <c r="RU525" s="5"/>
      <c r="RV525" s="5"/>
      <c r="RW525" s="5"/>
      <c r="RX525" s="5"/>
      <c r="RY525" s="5"/>
      <c r="RZ525" s="5"/>
      <c r="SA525" s="5"/>
      <c r="SB525" s="5"/>
      <c r="SC525" s="5"/>
      <c r="SD525" s="5"/>
      <c r="SE525" s="5"/>
      <c r="SF525" s="5"/>
      <c r="SG525" s="5"/>
      <c r="SH525" s="5"/>
      <c r="SI525" s="5"/>
      <c r="SJ525" s="5"/>
      <c r="SK525" s="5"/>
      <c r="SL525" s="5"/>
      <c r="SM525" s="5"/>
      <c r="SN525" s="5"/>
      <c r="SO525" s="5"/>
      <c r="SP525" s="5"/>
      <c r="SQ525" s="5"/>
      <c r="SR525" s="5"/>
      <c r="SS525" s="5"/>
      <c r="ST525" s="5"/>
      <c r="SU525" s="5"/>
      <c r="SV525" s="5"/>
      <c r="SW525" s="5"/>
      <c r="SX525" s="5"/>
      <c r="SY525" s="5"/>
      <c r="SZ525" s="5"/>
      <c r="TA525" s="5"/>
      <c r="TB525" s="5"/>
      <c r="TC525" s="5"/>
      <c r="TD525" s="5"/>
      <c r="TE525" s="5"/>
      <c r="TF525" s="5"/>
      <c r="TG525" s="5"/>
      <c r="TH525" s="5"/>
      <c r="TI525" s="5"/>
      <c r="TJ525" s="5"/>
      <c r="TK525" s="5"/>
      <c r="TL525" s="5"/>
      <c r="TM525" s="5"/>
      <c r="TN525" s="5"/>
      <c r="TO525" s="5"/>
      <c r="TP525" s="5"/>
      <c r="TQ525" s="5"/>
      <c r="TR525" s="5"/>
      <c r="TS525" s="5"/>
      <c r="TT525" s="5"/>
      <c r="TU525" s="5"/>
      <c r="TV525" s="5"/>
      <c r="TW525" s="5"/>
      <c r="TX525" s="5"/>
      <c r="TY525" s="5"/>
      <c r="TZ525" s="5"/>
      <c r="UA525" s="5"/>
      <c r="UB525" s="5"/>
      <c r="UC525" s="5"/>
      <c r="UD525" s="5"/>
      <c r="UE525" s="5"/>
      <c r="UF525" s="5"/>
      <c r="UG525" s="5"/>
      <c r="UH525" s="5"/>
      <c r="UI525" s="5"/>
      <c r="UJ525" s="5"/>
      <c r="UK525" s="5"/>
      <c r="UL525" s="5"/>
      <c r="UM525" s="5"/>
      <c r="UN525" s="5"/>
      <c r="UO525" s="5"/>
      <c r="UP525" s="5"/>
      <c r="UQ525" s="5"/>
      <c r="UR525" s="5"/>
      <c r="US525" s="5"/>
      <c r="UT525" s="5"/>
      <c r="UU525" s="5"/>
      <c r="UV525" s="5"/>
      <c r="UW525" s="5"/>
      <c r="UX525" s="5"/>
      <c r="UY525" s="5"/>
      <c r="UZ525" s="5"/>
      <c r="VA525" s="5"/>
      <c r="VB525" s="5"/>
      <c r="VC525" s="5"/>
      <c r="VD525" s="5"/>
      <c r="VE525" s="5"/>
      <c r="VF525" s="5"/>
      <c r="VG525" s="5"/>
      <c r="VH525" s="5"/>
      <c r="VI525" s="5"/>
      <c r="VJ525" s="5"/>
      <c r="VK525" s="5"/>
      <c r="VL525" s="5"/>
      <c r="VM525" s="5"/>
      <c r="VN525" s="5"/>
      <c r="VO525" s="5"/>
      <c r="VP525" s="5"/>
      <c r="VQ525" s="5"/>
      <c r="VR525" s="5"/>
      <c r="VS525" s="5"/>
      <c r="VT525" s="5"/>
      <c r="VU525" s="5"/>
      <c r="VV525" s="5"/>
      <c r="VW525" s="5"/>
      <c r="VX525" s="5"/>
      <c r="VY525" s="5"/>
      <c r="VZ525" s="5"/>
      <c r="WA525" s="5"/>
      <c r="WB525" s="5"/>
      <c r="WC525" s="5"/>
      <c r="WD525" s="5"/>
      <c r="WE525" s="5"/>
      <c r="WF525" s="5"/>
      <c r="WG525" s="5"/>
      <c r="WH525" s="5"/>
      <c r="WI525" s="5"/>
      <c r="WJ525" s="5"/>
      <c r="WK525" s="5"/>
      <c r="WL525" s="5"/>
      <c r="WM525" s="5"/>
      <c r="WN525" s="5"/>
      <c r="WO525" s="5"/>
      <c r="WP525" s="5"/>
      <c r="WQ525" s="5"/>
      <c r="WR525" s="5"/>
      <c r="WS525" s="5"/>
      <c r="WT525" s="5"/>
      <c r="WU525" s="5"/>
      <c r="WV525" s="5"/>
      <c r="WW525" s="5"/>
      <c r="WX525" s="5"/>
      <c r="WY525" s="5"/>
      <c r="WZ525" s="5"/>
      <c r="XA525" s="5"/>
      <c r="XB525" s="5"/>
      <c r="XC525" s="5"/>
      <c r="XD525" s="5"/>
      <c r="XE525" s="5"/>
      <c r="XF525" s="5"/>
      <c r="XG525" s="5"/>
      <c r="XH525" s="5"/>
      <c r="XI525" s="5"/>
      <c r="XJ525" s="5"/>
      <c r="XK525" s="5"/>
      <c r="XL525" s="5"/>
      <c r="XM525" s="5"/>
      <c r="XN525" s="5"/>
      <c r="XO525" s="5"/>
      <c r="XP525" s="5"/>
      <c r="XQ525" s="5"/>
      <c r="XR525" s="5"/>
      <c r="XS525" s="5"/>
      <c r="XT525" s="5"/>
      <c r="XU525" s="5"/>
      <c r="XV525" s="5"/>
      <c r="XW525" s="5"/>
    </row>
    <row r="526" spans="39:647" x14ac:dyDescent="0.2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c r="PI526" s="5"/>
      <c r="PJ526" s="5"/>
      <c r="PK526" s="5"/>
      <c r="PL526" s="5"/>
      <c r="PM526" s="5"/>
      <c r="PN526" s="5"/>
      <c r="PO526" s="5"/>
      <c r="PP526" s="5"/>
      <c r="PQ526" s="5"/>
      <c r="PR526" s="5"/>
      <c r="PS526" s="5"/>
      <c r="PT526" s="5"/>
      <c r="PU526" s="5"/>
      <c r="PV526" s="5"/>
      <c r="PW526" s="5"/>
      <c r="PX526" s="5"/>
      <c r="PY526" s="5"/>
      <c r="PZ526" s="5"/>
      <c r="QA526" s="5"/>
      <c r="QB526" s="5"/>
      <c r="QC526" s="5"/>
      <c r="QD526" s="5"/>
      <c r="QE526" s="5"/>
      <c r="QF526" s="5"/>
      <c r="QG526" s="5"/>
      <c r="QH526" s="5"/>
      <c r="QI526" s="5"/>
      <c r="QJ526" s="5"/>
      <c r="QK526" s="5"/>
      <c r="QL526" s="5"/>
      <c r="QM526" s="5"/>
      <c r="QN526" s="5"/>
      <c r="QO526" s="5"/>
      <c r="QP526" s="5"/>
      <c r="QQ526" s="5"/>
      <c r="QR526" s="5"/>
      <c r="QS526" s="5"/>
      <c r="QT526" s="5"/>
      <c r="QU526" s="5"/>
      <c r="QV526" s="5"/>
      <c r="QW526" s="5"/>
      <c r="QX526" s="5"/>
      <c r="QY526" s="5"/>
      <c r="QZ526" s="5"/>
      <c r="RA526" s="5"/>
      <c r="RB526" s="5"/>
      <c r="RC526" s="5"/>
      <c r="RD526" s="5"/>
      <c r="RE526" s="5"/>
      <c r="RF526" s="5"/>
      <c r="RG526" s="5"/>
      <c r="RH526" s="5"/>
      <c r="RI526" s="5"/>
      <c r="RJ526" s="5"/>
      <c r="RK526" s="5"/>
      <c r="RL526" s="5"/>
      <c r="RM526" s="5"/>
      <c r="RN526" s="5"/>
      <c r="RO526" s="5"/>
      <c r="RP526" s="5"/>
      <c r="RQ526" s="5"/>
      <c r="RR526" s="5"/>
      <c r="RS526" s="5"/>
      <c r="RT526" s="5"/>
      <c r="RU526" s="5"/>
      <c r="RV526" s="5"/>
      <c r="RW526" s="5"/>
      <c r="RX526" s="5"/>
      <c r="RY526" s="5"/>
      <c r="RZ526" s="5"/>
      <c r="SA526" s="5"/>
      <c r="SB526" s="5"/>
      <c r="SC526" s="5"/>
      <c r="SD526" s="5"/>
      <c r="SE526" s="5"/>
      <c r="SF526" s="5"/>
      <c r="SG526" s="5"/>
      <c r="SH526" s="5"/>
      <c r="SI526" s="5"/>
      <c r="SJ526" s="5"/>
      <c r="SK526" s="5"/>
      <c r="SL526" s="5"/>
      <c r="SM526" s="5"/>
      <c r="SN526" s="5"/>
      <c r="SO526" s="5"/>
      <c r="SP526" s="5"/>
      <c r="SQ526" s="5"/>
      <c r="SR526" s="5"/>
      <c r="SS526" s="5"/>
      <c r="ST526" s="5"/>
      <c r="SU526" s="5"/>
      <c r="SV526" s="5"/>
      <c r="SW526" s="5"/>
      <c r="SX526" s="5"/>
      <c r="SY526" s="5"/>
      <c r="SZ526" s="5"/>
      <c r="TA526" s="5"/>
      <c r="TB526" s="5"/>
      <c r="TC526" s="5"/>
      <c r="TD526" s="5"/>
      <c r="TE526" s="5"/>
      <c r="TF526" s="5"/>
      <c r="TG526" s="5"/>
      <c r="TH526" s="5"/>
      <c r="TI526" s="5"/>
      <c r="TJ526" s="5"/>
      <c r="TK526" s="5"/>
      <c r="TL526" s="5"/>
      <c r="TM526" s="5"/>
      <c r="TN526" s="5"/>
      <c r="TO526" s="5"/>
      <c r="TP526" s="5"/>
      <c r="TQ526" s="5"/>
      <c r="TR526" s="5"/>
      <c r="TS526" s="5"/>
      <c r="TT526" s="5"/>
      <c r="TU526" s="5"/>
      <c r="TV526" s="5"/>
      <c r="TW526" s="5"/>
      <c r="TX526" s="5"/>
      <c r="TY526" s="5"/>
      <c r="TZ526" s="5"/>
      <c r="UA526" s="5"/>
      <c r="UB526" s="5"/>
      <c r="UC526" s="5"/>
      <c r="UD526" s="5"/>
      <c r="UE526" s="5"/>
      <c r="UF526" s="5"/>
      <c r="UG526" s="5"/>
      <c r="UH526" s="5"/>
      <c r="UI526" s="5"/>
      <c r="UJ526" s="5"/>
      <c r="UK526" s="5"/>
      <c r="UL526" s="5"/>
      <c r="UM526" s="5"/>
      <c r="UN526" s="5"/>
      <c r="UO526" s="5"/>
      <c r="UP526" s="5"/>
      <c r="UQ526" s="5"/>
      <c r="UR526" s="5"/>
      <c r="US526" s="5"/>
      <c r="UT526" s="5"/>
      <c r="UU526" s="5"/>
      <c r="UV526" s="5"/>
      <c r="UW526" s="5"/>
      <c r="UX526" s="5"/>
      <c r="UY526" s="5"/>
      <c r="UZ526" s="5"/>
      <c r="VA526" s="5"/>
      <c r="VB526" s="5"/>
      <c r="VC526" s="5"/>
      <c r="VD526" s="5"/>
      <c r="VE526" s="5"/>
      <c r="VF526" s="5"/>
      <c r="VG526" s="5"/>
      <c r="VH526" s="5"/>
      <c r="VI526" s="5"/>
      <c r="VJ526" s="5"/>
      <c r="VK526" s="5"/>
      <c r="VL526" s="5"/>
      <c r="VM526" s="5"/>
      <c r="VN526" s="5"/>
      <c r="VO526" s="5"/>
      <c r="VP526" s="5"/>
      <c r="VQ526" s="5"/>
      <c r="VR526" s="5"/>
      <c r="VS526" s="5"/>
      <c r="VT526" s="5"/>
      <c r="VU526" s="5"/>
      <c r="VV526" s="5"/>
      <c r="VW526" s="5"/>
      <c r="VX526" s="5"/>
      <c r="VY526" s="5"/>
      <c r="VZ526" s="5"/>
      <c r="WA526" s="5"/>
      <c r="WB526" s="5"/>
      <c r="WC526" s="5"/>
      <c r="WD526" s="5"/>
      <c r="WE526" s="5"/>
      <c r="WF526" s="5"/>
      <c r="WG526" s="5"/>
      <c r="WH526" s="5"/>
      <c r="WI526" s="5"/>
      <c r="WJ526" s="5"/>
      <c r="WK526" s="5"/>
      <c r="WL526" s="5"/>
      <c r="WM526" s="5"/>
      <c r="WN526" s="5"/>
      <c r="WO526" s="5"/>
      <c r="WP526" s="5"/>
      <c r="WQ526" s="5"/>
      <c r="WR526" s="5"/>
      <c r="WS526" s="5"/>
      <c r="WT526" s="5"/>
      <c r="WU526" s="5"/>
      <c r="WV526" s="5"/>
      <c r="WW526" s="5"/>
      <c r="WX526" s="5"/>
      <c r="WY526" s="5"/>
      <c r="WZ526" s="5"/>
      <c r="XA526" s="5"/>
      <c r="XB526" s="5"/>
      <c r="XC526" s="5"/>
      <c r="XD526" s="5"/>
      <c r="XE526" s="5"/>
      <c r="XF526" s="5"/>
      <c r="XG526" s="5"/>
      <c r="XH526" s="5"/>
      <c r="XI526" s="5"/>
      <c r="XJ526" s="5"/>
      <c r="XK526" s="5"/>
      <c r="XL526" s="5"/>
      <c r="XM526" s="5"/>
      <c r="XN526" s="5"/>
      <c r="XO526" s="5"/>
      <c r="XP526" s="5"/>
      <c r="XQ526" s="5"/>
      <c r="XR526" s="5"/>
      <c r="XS526" s="5"/>
      <c r="XT526" s="5"/>
      <c r="XU526" s="5"/>
      <c r="XV526" s="5"/>
      <c r="XW526" s="5"/>
    </row>
    <row r="527" spans="39:647" x14ac:dyDescent="0.2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c r="PI527" s="5"/>
      <c r="PJ527" s="5"/>
      <c r="PK527" s="5"/>
      <c r="PL527" s="5"/>
      <c r="PM527" s="5"/>
      <c r="PN527" s="5"/>
      <c r="PO527" s="5"/>
      <c r="PP527" s="5"/>
      <c r="PQ527" s="5"/>
      <c r="PR527" s="5"/>
      <c r="PS527" s="5"/>
      <c r="PT527" s="5"/>
      <c r="PU527" s="5"/>
      <c r="PV527" s="5"/>
      <c r="PW527" s="5"/>
      <c r="PX527" s="5"/>
      <c r="PY527" s="5"/>
      <c r="PZ527" s="5"/>
      <c r="QA527" s="5"/>
      <c r="QB527" s="5"/>
      <c r="QC527" s="5"/>
      <c r="QD527" s="5"/>
      <c r="QE527" s="5"/>
      <c r="QF527" s="5"/>
      <c r="QG527" s="5"/>
      <c r="QH527" s="5"/>
      <c r="QI527" s="5"/>
      <c r="QJ527" s="5"/>
      <c r="QK527" s="5"/>
      <c r="QL527" s="5"/>
      <c r="QM527" s="5"/>
      <c r="QN527" s="5"/>
      <c r="QO527" s="5"/>
      <c r="QP527" s="5"/>
      <c r="QQ527" s="5"/>
      <c r="QR527" s="5"/>
      <c r="QS527" s="5"/>
      <c r="QT527" s="5"/>
      <c r="QU527" s="5"/>
      <c r="QV527" s="5"/>
      <c r="QW527" s="5"/>
      <c r="QX527" s="5"/>
      <c r="QY527" s="5"/>
      <c r="QZ527" s="5"/>
      <c r="RA527" s="5"/>
      <c r="RB527" s="5"/>
      <c r="RC527" s="5"/>
      <c r="RD527" s="5"/>
      <c r="RE527" s="5"/>
      <c r="RF527" s="5"/>
      <c r="RG527" s="5"/>
      <c r="RH527" s="5"/>
      <c r="RI527" s="5"/>
      <c r="RJ527" s="5"/>
      <c r="RK527" s="5"/>
      <c r="RL527" s="5"/>
      <c r="RM527" s="5"/>
      <c r="RN527" s="5"/>
      <c r="RO527" s="5"/>
      <c r="RP527" s="5"/>
      <c r="RQ527" s="5"/>
      <c r="RR527" s="5"/>
      <c r="RS527" s="5"/>
      <c r="RT527" s="5"/>
      <c r="RU527" s="5"/>
      <c r="RV527" s="5"/>
      <c r="RW527" s="5"/>
      <c r="RX527" s="5"/>
      <c r="RY527" s="5"/>
      <c r="RZ527" s="5"/>
      <c r="SA527" s="5"/>
      <c r="SB527" s="5"/>
      <c r="SC527" s="5"/>
      <c r="SD527" s="5"/>
      <c r="SE527" s="5"/>
      <c r="SF527" s="5"/>
      <c r="SG527" s="5"/>
      <c r="SH527" s="5"/>
      <c r="SI527" s="5"/>
      <c r="SJ527" s="5"/>
      <c r="SK527" s="5"/>
      <c r="SL527" s="5"/>
      <c r="SM527" s="5"/>
      <c r="SN527" s="5"/>
      <c r="SO527" s="5"/>
      <c r="SP527" s="5"/>
      <c r="SQ527" s="5"/>
      <c r="SR527" s="5"/>
      <c r="SS527" s="5"/>
      <c r="ST527" s="5"/>
      <c r="SU527" s="5"/>
      <c r="SV527" s="5"/>
      <c r="SW527" s="5"/>
      <c r="SX527" s="5"/>
      <c r="SY527" s="5"/>
      <c r="SZ527" s="5"/>
      <c r="TA527" s="5"/>
      <c r="TB527" s="5"/>
      <c r="TC527" s="5"/>
      <c r="TD527" s="5"/>
      <c r="TE527" s="5"/>
      <c r="TF527" s="5"/>
      <c r="TG527" s="5"/>
      <c r="TH527" s="5"/>
      <c r="TI527" s="5"/>
      <c r="TJ527" s="5"/>
      <c r="TK527" s="5"/>
      <c r="TL527" s="5"/>
      <c r="TM527" s="5"/>
      <c r="TN527" s="5"/>
      <c r="TO527" s="5"/>
      <c r="TP527" s="5"/>
      <c r="TQ527" s="5"/>
      <c r="TR527" s="5"/>
      <c r="TS527" s="5"/>
      <c r="TT527" s="5"/>
      <c r="TU527" s="5"/>
      <c r="TV527" s="5"/>
      <c r="TW527" s="5"/>
      <c r="TX527" s="5"/>
      <c r="TY527" s="5"/>
      <c r="TZ527" s="5"/>
      <c r="UA527" s="5"/>
      <c r="UB527" s="5"/>
      <c r="UC527" s="5"/>
      <c r="UD527" s="5"/>
      <c r="UE527" s="5"/>
      <c r="UF527" s="5"/>
      <c r="UG527" s="5"/>
      <c r="UH527" s="5"/>
      <c r="UI527" s="5"/>
      <c r="UJ527" s="5"/>
      <c r="UK527" s="5"/>
      <c r="UL527" s="5"/>
      <c r="UM527" s="5"/>
      <c r="UN527" s="5"/>
      <c r="UO527" s="5"/>
      <c r="UP527" s="5"/>
      <c r="UQ527" s="5"/>
      <c r="UR527" s="5"/>
      <c r="US527" s="5"/>
      <c r="UT527" s="5"/>
      <c r="UU527" s="5"/>
      <c r="UV527" s="5"/>
      <c r="UW527" s="5"/>
      <c r="UX527" s="5"/>
      <c r="UY527" s="5"/>
      <c r="UZ527" s="5"/>
      <c r="VA527" s="5"/>
      <c r="VB527" s="5"/>
      <c r="VC527" s="5"/>
      <c r="VD527" s="5"/>
      <c r="VE527" s="5"/>
      <c r="VF527" s="5"/>
      <c r="VG527" s="5"/>
      <c r="VH527" s="5"/>
      <c r="VI527" s="5"/>
      <c r="VJ527" s="5"/>
      <c r="VK527" s="5"/>
      <c r="VL527" s="5"/>
      <c r="VM527" s="5"/>
      <c r="VN527" s="5"/>
      <c r="VO527" s="5"/>
      <c r="VP527" s="5"/>
      <c r="VQ527" s="5"/>
      <c r="VR527" s="5"/>
      <c r="VS527" s="5"/>
      <c r="VT527" s="5"/>
      <c r="VU527" s="5"/>
      <c r="VV527" s="5"/>
      <c r="VW527" s="5"/>
      <c r="VX527" s="5"/>
      <c r="VY527" s="5"/>
      <c r="VZ527" s="5"/>
      <c r="WA527" s="5"/>
      <c r="WB527" s="5"/>
      <c r="WC527" s="5"/>
      <c r="WD527" s="5"/>
      <c r="WE527" s="5"/>
      <c r="WF527" s="5"/>
      <c r="WG527" s="5"/>
      <c r="WH527" s="5"/>
      <c r="WI527" s="5"/>
      <c r="WJ527" s="5"/>
      <c r="WK527" s="5"/>
      <c r="WL527" s="5"/>
      <c r="WM527" s="5"/>
      <c r="WN527" s="5"/>
      <c r="WO527" s="5"/>
      <c r="WP527" s="5"/>
      <c r="WQ527" s="5"/>
      <c r="WR527" s="5"/>
      <c r="WS527" s="5"/>
      <c r="WT527" s="5"/>
      <c r="WU527" s="5"/>
      <c r="WV527" s="5"/>
      <c r="WW527" s="5"/>
      <c r="WX527" s="5"/>
      <c r="WY527" s="5"/>
      <c r="WZ527" s="5"/>
      <c r="XA527" s="5"/>
      <c r="XB527" s="5"/>
      <c r="XC527" s="5"/>
      <c r="XD527" s="5"/>
      <c r="XE527" s="5"/>
      <c r="XF527" s="5"/>
      <c r="XG527" s="5"/>
      <c r="XH527" s="5"/>
      <c r="XI527" s="5"/>
      <c r="XJ527" s="5"/>
      <c r="XK527" s="5"/>
      <c r="XL527" s="5"/>
      <c r="XM527" s="5"/>
      <c r="XN527" s="5"/>
      <c r="XO527" s="5"/>
      <c r="XP527" s="5"/>
      <c r="XQ527" s="5"/>
      <c r="XR527" s="5"/>
      <c r="XS527" s="5"/>
      <c r="XT527" s="5"/>
      <c r="XU527" s="5"/>
      <c r="XV527" s="5"/>
      <c r="XW527" s="5"/>
    </row>
    <row r="528" spans="39:647" x14ac:dyDescent="0.2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c r="PI528" s="5"/>
      <c r="PJ528" s="5"/>
      <c r="PK528" s="5"/>
      <c r="PL528" s="5"/>
      <c r="PM528" s="5"/>
      <c r="PN528" s="5"/>
      <c r="PO528" s="5"/>
      <c r="PP528" s="5"/>
      <c r="PQ528" s="5"/>
      <c r="PR528" s="5"/>
      <c r="PS528" s="5"/>
      <c r="PT528" s="5"/>
      <c r="PU528" s="5"/>
      <c r="PV528" s="5"/>
      <c r="PW528" s="5"/>
      <c r="PX528" s="5"/>
      <c r="PY528" s="5"/>
      <c r="PZ528" s="5"/>
      <c r="QA528" s="5"/>
      <c r="QB528" s="5"/>
      <c r="QC528" s="5"/>
      <c r="QD528" s="5"/>
      <c r="QE528" s="5"/>
      <c r="QF528" s="5"/>
      <c r="QG528" s="5"/>
      <c r="QH528" s="5"/>
      <c r="QI528" s="5"/>
      <c r="QJ528" s="5"/>
      <c r="QK528" s="5"/>
      <c r="QL528" s="5"/>
      <c r="QM528" s="5"/>
      <c r="QN528" s="5"/>
      <c r="QO528" s="5"/>
      <c r="QP528" s="5"/>
      <c r="QQ528" s="5"/>
      <c r="QR528" s="5"/>
      <c r="QS528" s="5"/>
      <c r="QT528" s="5"/>
      <c r="QU528" s="5"/>
      <c r="QV528" s="5"/>
      <c r="QW528" s="5"/>
      <c r="QX528" s="5"/>
      <c r="QY528" s="5"/>
      <c r="QZ528" s="5"/>
      <c r="RA528" s="5"/>
      <c r="RB528" s="5"/>
      <c r="RC528" s="5"/>
      <c r="RD528" s="5"/>
      <c r="RE528" s="5"/>
      <c r="RF528" s="5"/>
      <c r="RG528" s="5"/>
      <c r="RH528" s="5"/>
      <c r="RI528" s="5"/>
      <c r="RJ528" s="5"/>
      <c r="RK528" s="5"/>
      <c r="RL528" s="5"/>
      <c r="RM528" s="5"/>
      <c r="RN528" s="5"/>
      <c r="RO528" s="5"/>
      <c r="RP528" s="5"/>
      <c r="RQ528" s="5"/>
      <c r="RR528" s="5"/>
      <c r="RS528" s="5"/>
      <c r="RT528" s="5"/>
      <c r="RU528" s="5"/>
      <c r="RV528" s="5"/>
      <c r="RW528" s="5"/>
      <c r="RX528" s="5"/>
      <c r="RY528" s="5"/>
      <c r="RZ528" s="5"/>
      <c r="SA528" s="5"/>
      <c r="SB528" s="5"/>
      <c r="SC528" s="5"/>
      <c r="SD528" s="5"/>
      <c r="SE528" s="5"/>
      <c r="SF528" s="5"/>
      <c r="SG528" s="5"/>
      <c r="SH528" s="5"/>
      <c r="SI528" s="5"/>
      <c r="SJ528" s="5"/>
      <c r="SK528" s="5"/>
      <c r="SL528" s="5"/>
      <c r="SM528" s="5"/>
      <c r="SN528" s="5"/>
      <c r="SO528" s="5"/>
      <c r="SP528" s="5"/>
      <c r="SQ528" s="5"/>
      <c r="SR528" s="5"/>
      <c r="SS528" s="5"/>
      <c r="ST528" s="5"/>
      <c r="SU528" s="5"/>
      <c r="SV528" s="5"/>
      <c r="SW528" s="5"/>
      <c r="SX528" s="5"/>
      <c r="SY528" s="5"/>
      <c r="SZ528" s="5"/>
      <c r="TA528" s="5"/>
      <c r="TB528" s="5"/>
      <c r="TC528" s="5"/>
      <c r="TD528" s="5"/>
      <c r="TE528" s="5"/>
      <c r="TF528" s="5"/>
      <c r="TG528" s="5"/>
      <c r="TH528" s="5"/>
      <c r="TI528" s="5"/>
      <c r="TJ528" s="5"/>
      <c r="TK528" s="5"/>
      <c r="TL528" s="5"/>
      <c r="TM528" s="5"/>
      <c r="TN528" s="5"/>
      <c r="TO528" s="5"/>
      <c r="TP528" s="5"/>
      <c r="TQ528" s="5"/>
      <c r="TR528" s="5"/>
      <c r="TS528" s="5"/>
      <c r="TT528" s="5"/>
      <c r="TU528" s="5"/>
      <c r="TV528" s="5"/>
      <c r="TW528" s="5"/>
      <c r="TX528" s="5"/>
      <c r="TY528" s="5"/>
      <c r="TZ528" s="5"/>
      <c r="UA528" s="5"/>
      <c r="UB528" s="5"/>
      <c r="UC528" s="5"/>
      <c r="UD528" s="5"/>
      <c r="UE528" s="5"/>
      <c r="UF528" s="5"/>
      <c r="UG528" s="5"/>
      <c r="UH528" s="5"/>
      <c r="UI528" s="5"/>
      <c r="UJ528" s="5"/>
      <c r="UK528" s="5"/>
      <c r="UL528" s="5"/>
      <c r="UM528" s="5"/>
      <c r="UN528" s="5"/>
      <c r="UO528" s="5"/>
      <c r="UP528" s="5"/>
      <c r="UQ528" s="5"/>
      <c r="UR528" s="5"/>
      <c r="US528" s="5"/>
      <c r="UT528" s="5"/>
      <c r="UU528" s="5"/>
      <c r="UV528" s="5"/>
      <c r="UW528" s="5"/>
      <c r="UX528" s="5"/>
      <c r="UY528" s="5"/>
      <c r="UZ528" s="5"/>
      <c r="VA528" s="5"/>
      <c r="VB528" s="5"/>
      <c r="VC528" s="5"/>
      <c r="VD528" s="5"/>
      <c r="VE528" s="5"/>
      <c r="VF528" s="5"/>
      <c r="VG528" s="5"/>
      <c r="VH528" s="5"/>
      <c r="VI528" s="5"/>
      <c r="VJ528" s="5"/>
      <c r="VK528" s="5"/>
      <c r="VL528" s="5"/>
      <c r="VM528" s="5"/>
      <c r="VN528" s="5"/>
      <c r="VO528" s="5"/>
      <c r="VP528" s="5"/>
      <c r="VQ528" s="5"/>
      <c r="VR528" s="5"/>
      <c r="VS528" s="5"/>
      <c r="VT528" s="5"/>
      <c r="VU528" s="5"/>
      <c r="VV528" s="5"/>
      <c r="VW528" s="5"/>
      <c r="VX528" s="5"/>
      <c r="VY528" s="5"/>
      <c r="VZ528" s="5"/>
      <c r="WA528" s="5"/>
      <c r="WB528" s="5"/>
      <c r="WC528" s="5"/>
      <c r="WD528" s="5"/>
      <c r="WE528" s="5"/>
      <c r="WF528" s="5"/>
      <c r="WG528" s="5"/>
      <c r="WH528" s="5"/>
      <c r="WI528" s="5"/>
      <c r="WJ528" s="5"/>
      <c r="WK528" s="5"/>
      <c r="WL528" s="5"/>
      <c r="WM528" s="5"/>
      <c r="WN528" s="5"/>
      <c r="WO528" s="5"/>
      <c r="WP528" s="5"/>
      <c r="WQ528" s="5"/>
      <c r="WR528" s="5"/>
      <c r="WS528" s="5"/>
      <c r="WT528" s="5"/>
      <c r="WU528" s="5"/>
      <c r="WV528" s="5"/>
      <c r="WW528" s="5"/>
      <c r="WX528" s="5"/>
      <c r="WY528" s="5"/>
      <c r="WZ528" s="5"/>
      <c r="XA528" s="5"/>
      <c r="XB528" s="5"/>
      <c r="XC528" s="5"/>
      <c r="XD528" s="5"/>
      <c r="XE528" s="5"/>
      <c r="XF528" s="5"/>
      <c r="XG528" s="5"/>
      <c r="XH528" s="5"/>
      <c r="XI528" s="5"/>
      <c r="XJ528" s="5"/>
      <c r="XK528" s="5"/>
      <c r="XL528" s="5"/>
      <c r="XM528" s="5"/>
      <c r="XN528" s="5"/>
      <c r="XO528" s="5"/>
      <c r="XP528" s="5"/>
      <c r="XQ528" s="5"/>
      <c r="XR528" s="5"/>
      <c r="XS528" s="5"/>
      <c r="XT528" s="5"/>
      <c r="XU528" s="5"/>
      <c r="XV528" s="5"/>
      <c r="XW528" s="5"/>
    </row>
    <row r="529" spans="39:647" x14ac:dyDescent="0.2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c r="PI529" s="5"/>
      <c r="PJ529" s="5"/>
      <c r="PK529" s="5"/>
      <c r="PL529" s="5"/>
      <c r="PM529" s="5"/>
      <c r="PN529" s="5"/>
      <c r="PO529" s="5"/>
      <c r="PP529" s="5"/>
      <c r="PQ529" s="5"/>
      <c r="PR529" s="5"/>
      <c r="PS529" s="5"/>
      <c r="PT529" s="5"/>
      <c r="PU529" s="5"/>
      <c r="PV529" s="5"/>
      <c r="PW529" s="5"/>
      <c r="PX529" s="5"/>
      <c r="PY529" s="5"/>
      <c r="PZ529" s="5"/>
      <c r="QA529" s="5"/>
      <c r="QB529" s="5"/>
      <c r="QC529" s="5"/>
      <c r="QD529" s="5"/>
      <c r="QE529" s="5"/>
      <c r="QF529" s="5"/>
      <c r="QG529" s="5"/>
      <c r="QH529" s="5"/>
      <c r="QI529" s="5"/>
      <c r="QJ529" s="5"/>
      <c r="QK529" s="5"/>
      <c r="QL529" s="5"/>
      <c r="QM529" s="5"/>
      <c r="QN529" s="5"/>
      <c r="QO529" s="5"/>
      <c r="QP529" s="5"/>
      <c r="QQ529" s="5"/>
      <c r="QR529" s="5"/>
      <c r="QS529" s="5"/>
      <c r="QT529" s="5"/>
      <c r="QU529" s="5"/>
      <c r="QV529" s="5"/>
      <c r="QW529" s="5"/>
      <c r="QX529" s="5"/>
      <c r="QY529" s="5"/>
      <c r="QZ529" s="5"/>
      <c r="RA529" s="5"/>
      <c r="RB529" s="5"/>
      <c r="RC529" s="5"/>
      <c r="RD529" s="5"/>
      <c r="RE529" s="5"/>
      <c r="RF529" s="5"/>
      <c r="RG529" s="5"/>
      <c r="RH529" s="5"/>
      <c r="RI529" s="5"/>
      <c r="RJ529" s="5"/>
      <c r="RK529" s="5"/>
      <c r="RL529" s="5"/>
      <c r="RM529" s="5"/>
      <c r="RN529" s="5"/>
      <c r="RO529" s="5"/>
      <c r="RP529" s="5"/>
      <c r="RQ529" s="5"/>
      <c r="RR529" s="5"/>
      <c r="RS529" s="5"/>
      <c r="RT529" s="5"/>
      <c r="RU529" s="5"/>
      <c r="RV529" s="5"/>
      <c r="RW529" s="5"/>
      <c r="RX529" s="5"/>
      <c r="RY529" s="5"/>
      <c r="RZ529" s="5"/>
      <c r="SA529" s="5"/>
      <c r="SB529" s="5"/>
      <c r="SC529" s="5"/>
      <c r="SD529" s="5"/>
      <c r="SE529" s="5"/>
      <c r="SF529" s="5"/>
      <c r="SG529" s="5"/>
      <c r="SH529" s="5"/>
      <c r="SI529" s="5"/>
      <c r="SJ529" s="5"/>
      <c r="SK529" s="5"/>
      <c r="SL529" s="5"/>
      <c r="SM529" s="5"/>
      <c r="SN529" s="5"/>
      <c r="SO529" s="5"/>
      <c r="SP529" s="5"/>
      <c r="SQ529" s="5"/>
      <c r="SR529" s="5"/>
      <c r="SS529" s="5"/>
      <c r="ST529" s="5"/>
      <c r="SU529" s="5"/>
      <c r="SV529" s="5"/>
      <c r="SW529" s="5"/>
      <c r="SX529" s="5"/>
      <c r="SY529" s="5"/>
      <c r="SZ529" s="5"/>
      <c r="TA529" s="5"/>
      <c r="TB529" s="5"/>
      <c r="TC529" s="5"/>
      <c r="TD529" s="5"/>
      <c r="TE529" s="5"/>
      <c r="TF529" s="5"/>
      <c r="TG529" s="5"/>
      <c r="TH529" s="5"/>
      <c r="TI529" s="5"/>
      <c r="TJ529" s="5"/>
      <c r="TK529" s="5"/>
      <c r="TL529" s="5"/>
      <c r="TM529" s="5"/>
      <c r="TN529" s="5"/>
      <c r="TO529" s="5"/>
      <c r="TP529" s="5"/>
      <c r="TQ529" s="5"/>
      <c r="TR529" s="5"/>
      <c r="TS529" s="5"/>
      <c r="TT529" s="5"/>
      <c r="TU529" s="5"/>
      <c r="TV529" s="5"/>
      <c r="TW529" s="5"/>
      <c r="TX529" s="5"/>
      <c r="TY529" s="5"/>
      <c r="TZ529" s="5"/>
      <c r="UA529" s="5"/>
      <c r="UB529" s="5"/>
      <c r="UC529" s="5"/>
      <c r="UD529" s="5"/>
      <c r="UE529" s="5"/>
      <c r="UF529" s="5"/>
      <c r="UG529" s="5"/>
      <c r="UH529" s="5"/>
      <c r="UI529" s="5"/>
      <c r="UJ529" s="5"/>
      <c r="UK529" s="5"/>
      <c r="UL529" s="5"/>
      <c r="UM529" s="5"/>
      <c r="UN529" s="5"/>
      <c r="UO529" s="5"/>
      <c r="UP529" s="5"/>
      <c r="UQ529" s="5"/>
      <c r="UR529" s="5"/>
      <c r="US529" s="5"/>
      <c r="UT529" s="5"/>
      <c r="UU529" s="5"/>
      <c r="UV529" s="5"/>
      <c r="UW529" s="5"/>
      <c r="UX529" s="5"/>
      <c r="UY529" s="5"/>
      <c r="UZ529" s="5"/>
      <c r="VA529" s="5"/>
      <c r="VB529" s="5"/>
      <c r="VC529" s="5"/>
      <c r="VD529" s="5"/>
      <c r="VE529" s="5"/>
      <c r="VF529" s="5"/>
      <c r="VG529" s="5"/>
      <c r="VH529" s="5"/>
      <c r="VI529" s="5"/>
      <c r="VJ529" s="5"/>
      <c r="VK529" s="5"/>
      <c r="VL529" s="5"/>
      <c r="VM529" s="5"/>
      <c r="VN529" s="5"/>
      <c r="VO529" s="5"/>
      <c r="VP529" s="5"/>
      <c r="VQ529" s="5"/>
      <c r="VR529" s="5"/>
      <c r="VS529" s="5"/>
      <c r="VT529" s="5"/>
      <c r="VU529" s="5"/>
      <c r="VV529" s="5"/>
      <c r="VW529" s="5"/>
      <c r="VX529" s="5"/>
      <c r="VY529" s="5"/>
      <c r="VZ529" s="5"/>
      <c r="WA529" s="5"/>
      <c r="WB529" s="5"/>
      <c r="WC529" s="5"/>
      <c r="WD529" s="5"/>
      <c r="WE529" s="5"/>
      <c r="WF529" s="5"/>
      <c r="WG529" s="5"/>
      <c r="WH529" s="5"/>
      <c r="WI529" s="5"/>
      <c r="WJ529" s="5"/>
      <c r="WK529" s="5"/>
      <c r="WL529" s="5"/>
      <c r="WM529" s="5"/>
      <c r="WN529" s="5"/>
      <c r="WO529" s="5"/>
      <c r="WP529" s="5"/>
      <c r="WQ529" s="5"/>
      <c r="WR529" s="5"/>
      <c r="WS529" s="5"/>
      <c r="WT529" s="5"/>
      <c r="WU529" s="5"/>
      <c r="WV529" s="5"/>
      <c r="WW529" s="5"/>
      <c r="WX529" s="5"/>
      <c r="WY529" s="5"/>
      <c r="WZ529" s="5"/>
      <c r="XA529" s="5"/>
      <c r="XB529" s="5"/>
      <c r="XC529" s="5"/>
      <c r="XD529" s="5"/>
      <c r="XE529" s="5"/>
      <c r="XF529" s="5"/>
      <c r="XG529" s="5"/>
      <c r="XH529" s="5"/>
      <c r="XI529" s="5"/>
      <c r="XJ529" s="5"/>
      <c r="XK529" s="5"/>
      <c r="XL529" s="5"/>
      <c r="XM529" s="5"/>
      <c r="XN529" s="5"/>
      <c r="XO529" s="5"/>
      <c r="XP529" s="5"/>
      <c r="XQ529" s="5"/>
      <c r="XR529" s="5"/>
      <c r="XS529" s="5"/>
      <c r="XT529" s="5"/>
      <c r="XU529" s="5"/>
      <c r="XV529" s="5"/>
      <c r="XW529" s="5"/>
    </row>
    <row r="530" spans="39:647" x14ac:dyDescent="0.2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c r="PI530" s="5"/>
      <c r="PJ530" s="5"/>
      <c r="PK530" s="5"/>
      <c r="PL530" s="5"/>
      <c r="PM530" s="5"/>
      <c r="PN530" s="5"/>
      <c r="PO530" s="5"/>
      <c r="PP530" s="5"/>
      <c r="PQ530" s="5"/>
      <c r="PR530" s="5"/>
      <c r="PS530" s="5"/>
      <c r="PT530" s="5"/>
      <c r="PU530" s="5"/>
      <c r="PV530" s="5"/>
      <c r="PW530" s="5"/>
      <c r="PX530" s="5"/>
      <c r="PY530" s="5"/>
      <c r="PZ530" s="5"/>
      <c r="QA530" s="5"/>
      <c r="QB530" s="5"/>
      <c r="QC530" s="5"/>
      <c r="QD530" s="5"/>
      <c r="QE530" s="5"/>
      <c r="QF530" s="5"/>
      <c r="QG530" s="5"/>
      <c r="QH530" s="5"/>
      <c r="QI530" s="5"/>
      <c r="QJ530" s="5"/>
      <c r="QK530" s="5"/>
      <c r="QL530" s="5"/>
      <c r="QM530" s="5"/>
      <c r="QN530" s="5"/>
      <c r="QO530" s="5"/>
      <c r="QP530" s="5"/>
      <c r="QQ530" s="5"/>
      <c r="QR530" s="5"/>
      <c r="QS530" s="5"/>
      <c r="QT530" s="5"/>
      <c r="QU530" s="5"/>
      <c r="QV530" s="5"/>
      <c r="QW530" s="5"/>
      <c r="QX530" s="5"/>
      <c r="QY530" s="5"/>
      <c r="QZ530" s="5"/>
      <c r="RA530" s="5"/>
      <c r="RB530" s="5"/>
      <c r="RC530" s="5"/>
      <c r="RD530" s="5"/>
      <c r="RE530" s="5"/>
      <c r="RF530" s="5"/>
      <c r="RG530" s="5"/>
      <c r="RH530" s="5"/>
      <c r="RI530" s="5"/>
      <c r="RJ530" s="5"/>
      <c r="RK530" s="5"/>
      <c r="RL530" s="5"/>
      <c r="RM530" s="5"/>
      <c r="RN530" s="5"/>
      <c r="RO530" s="5"/>
      <c r="RP530" s="5"/>
      <c r="RQ530" s="5"/>
      <c r="RR530" s="5"/>
      <c r="RS530" s="5"/>
      <c r="RT530" s="5"/>
      <c r="RU530" s="5"/>
      <c r="RV530" s="5"/>
      <c r="RW530" s="5"/>
      <c r="RX530" s="5"/>
      <c r="RY530" s="5"/>
      <c r="RZ530" s="5"/>
      <c r="SA530" s="5"/>
      <c r="SB530" s="5"/>
      <c r="SC530" s="5"/>
      <c r="SD530" s="5"/>
      <c r="SE530" s="5"/>
      <c r="SF530" s="5"/>
      <c r="SG530" s="5"/>
      <c r="SH530" s="5"/>
      <c r="SI530" s="5"/>
      <c r="SJ530" s="5"/>
      <c r="SK530" s="5"/>
      <c r="SL530" s="5"/>
      <c r="SM530" s="5"/>
      <c r="SN530" s="5"/>
      <c r="SO530" s="5"/>
      <c r="SP530" s="5"/>
      <c r="SQ530" s="5"/>
      <c r="SR530" s="5"/>
      <c r="SS530" s="5"/>
      <c r="ST530" s="5"/>
      <c r="SU530" s="5"/>
      <c r="SV530" s="5"/>
      <c r="SW530" s="5"/>
      <c r="SX530" s="5"/>
      <c r="SY530" s="5"/>
      <c r="SZ530" s="5"/>
      <c r="TA530" s="5"/>
      <c r="TB530" s="5"/>
      <c r="TC530" s="5"/>
      <c r="TD530" s="5"/>
      <c r="TE530" s="5"/>
      <c r="TF530" s="5"/>
      <c r="TG530" s="5"/>
      <c r="TH530" s="5"/>
      <c r="TI530" s="5"/>
      <c r="TJ530" s="5"/>
      <c r="TK530" s="5"/>
      <c r="TL530" s="5"/>
      <c r="TM530" s="5"/>
      <c r="TN530" s="5"/>
      <c r="TO530" s="5"/>
      <c r="TP530" s="5"/>
      <c r="TQ530" s="5"/>
      <c r="TR530" s="5"/>
      <c r="TS530" s="5"/>
      <c r="TT530" s="5"/>
      <c r="TU530" s="5"/>
      <c r="TV530" s="5"/>
      <c r="TW530" s="5"/>
      <c r="TX530" s="5"/>
      <c r="TY530" s="5"/>
      <c r="TZ530" s="5"/>
      <c r="UA530" s="5"/>
      <c r="UB530" s="5"/>
      <c r="UC530" s="5"/>
      <c r="UD530" s="5"/>
      <c r="UE530" s="5"/>
      <c r="UF530" s="5"/>
      <c r="UG530" s="5"/>
      <c r="UH530" s="5"/>
      <c r="UI530" s="5"/>
      <c r="UJ530" s="5"/>
      <c r="UK530" s="5"/>
      <c r="UL530" s="5"/>
      <c r="UM530" s="5"/>
      <c r="UN530" s="5"/>
      <c r="UO530" s="5"/>
      <c r="UP530" s="5"/>
      <c r="UQ530" s="5"/>
      <c r="UR530" s="5"/>
      <c r="US530" s="5"/>
      <c r="UT530" s="5"/>
      <c r="UU530" s="5"/>
      <c r="UV530" s="5"/>
      <c r="UW530" s="5"/>
      <c r="UX530" s="5"/>
      <c r="UY530" s="5"/>
      <c r="UZ530" s="5"/>
      <c r="VA530" s="5"/>
      <c r="VB530" s="5"/>
      <c r="VC530" s="5"/>
      <c r="VD530" s="5"/>
      <c r="VE530" s="5"/>
      <c r="VF530" s="5"/>
      <c r="VG530" s="5"/>
      <c r="VH530" s="5"/>
      <c r="VI530" s="5"/>
      <c r="VJ530" s="5"/>
      <c r="VK530" s="5"/>
      <c r="VL530" s="5"/>
      <c r="VM530" s="5"/>
      <c r="VN530" s="5"/>
      <c r="VO530" s="5"/>
      <c r="VP530" s="5"/>
      <c r="VQ530" s="5"/>
      <c r="VR530" s="5"/>
      <c r="VS530" s="5"/>
      <c r="VT530" s="5"/>
      <c r="VU530" s="5"/>
      <c r="VV530" s="5"/>
      <c r="VW530" s="5"/>
      <c r="VX530" s="5"/>
      <c r="VY530" s="5"/>
      <c r="VZ530" s="5"/>
      <c r="WA530" s="5"/>
      <c r="WB530" s="5"/>
      <c r="WC530" s="5"/>
      <c r="WD530" s="5"/>
      <c r="WE530" s="5"/>
      <c r="WF530" s="5"/>
      <c r="WG530" s="5"/>
      <c r="WH530" s="5"/>
      <c r="WI530" s="5"/>
      <c r="WJ530" s="5"/>
      <c r="WK530" s="5"/>
      <c r="WL530" s="5"/>
      <c r="WM530" s="5"/>
      <c r="WN530" s="5"/>
      <c r="WO530" s="5"/>
      <c r="WP530" s="5"/>
      <c r="WQ530" s="5"/>
      <c r="WR530" s="5"/>
      <c r="WS530" s="5"/>
      <c r="WT530" s="5"/>
      <c r="WU530" s="5"/>
      <c r="WV530" s="5"/>
      <c r="WW530" s="5"/>
      <c r="WX530" s="5"/>
      <c r="WY530" s="5"/>
      <c r="WZ530" s="5"/>
      <c r="XA530" s="5"/>
      <c r="XB530" s="5"/>
      <c r="XC530" s="5"/>
      <c r="XD530" s="5"/>
      <c r="XE530" s="5"/>
      <c r="XF530" s="5"/>
      <c r="XG530" s="5"/>
      <c r="XH530" s="5"/>
      <c r="XI530" s="5"/>
      <c r="XJ530" s="5"/>
      <c r="XK530" s="5"/>
      <c r="XL530" s="5"/>
      <c r="XM530" s="5"/>
      <c r="XN530" s="5"/>
      <c r="XO530" s="5"/>
      <c r="XP530" s="5"/>
      <c r="XQ530" s="5"/>
      <c r="XR530" s="5"/>
      <c r="XS530" s="5"/>
      <c r="XT530" s="5"/>
      <c r="XU530" s="5"/>
      <c r="XV530" s="5"/>
      <c r="XW530" s="5"/>
    </row>
    <row r="531" spans="39:647" x14ac:dyDescent="0.2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c r="PI531" s="5"/>
      <c r="PJ531" s="5"/>
      <c r="PK531" s="5"/>
      <c r="PL531" s="5"/>
      <c r="PM531" s="5"/>
      <c r="PN531" s="5"/>
      <c r="PO531" s="5"/>
      <c r="PP531" s="5"/>
      <c r="PQ531" s="5"/>
      <c r="PR531" s="5"/>
      <c r="PS531" s="5"/>
      <c r="PT531" s="5"/>
      <c r="PU531" s="5"/>
      <c r="PV531" s="5"/>
      <c r="PW531" s="5"/>
      <c r="PX531" s="5"/>
      <c r="PY531" s="5"/>
      <c r="PZ531" s="5"/>
      <c r="QA531" s="5"/>
      <c r="QB531" s="5"/>
      <c r="QC531" s="5"/>
      <c r="QD531" s="5"/>
      <c r="QE531" s="5"/>
      <c r="QF531" s="5"/>
      <c r="QG531" s="5"/>
      <c r="QH531" s="5"/>
      <c r="QI531" s="5"/>
      <c r="QJ531" s="5"/>
      <c r="QK531" s="5"/>
      <c r="QL531" s="5"/>
      <c r="QM531" s="5"/>
      <c r="QN531" s="5"/>
      <c r="QO531" s="5"/>
      <c r="QP531" s="5"/>
      <c r="QQ531" s="5"/>
      <c r="QR531" s="5"/>
      <c r="QS531" s="5"/>
      <c r="QT531" s="5"/>
      <c r="QU531" s="5"/>
      <c r="QV531" s="5"/>
      <c r="QW531" s="5"/>
      <c r="QX531" s="5"/>
      <c r="QY531" s="5"/>
      <c r="QZ531" s="5"/>
      <c r="RA531" s="5"/>
      <c r="RB531" s="5"/>
      <c r="RC531" s="5"/>
      <c r="RD531" s="5"/>
      <c r="RE531" s="5"/>
      <c r="RF531" s="5"/>
      <c r="RG531" s="5"/>
      <c r="RH531" s="5"/>
      <c r="RI531" s="5"/>
      <c r="RJ531" s="5"/>
      <c r="RK531" s="5"/>
      <c r="RL531" s="5"/>
      <c r="RM531" s="5"/>
      <c r="RN531" s="5"/>
      <c r="RO531" s="5"/>
      <c r="RP531" s="5"/>
      <c r="RQ531" s="5"/>
      <c r="RR531" s="5"/>
      <c r="RS531" s="5"/>
      <c r="RT531" s="5"/>
      <c r="RU531" s="5"/>
      <c r="RV531" s="5"/>
      <c r="RW531" s="5"/>
      <c r="RX531" s="5"/>
      <c r="RY531" s="5"/>
      <c r="RZ531" s="5"/>
      <c r="SA531" s="5"/>
      <c r="SB531" s="5"/>
      <c r="SC531" s="5"/>
      <c r="SD531" s="5"/>
      <c r="SE531" s="5"/>
      <c r="SF531" s="5"/>
      <c r="SG531" s="5"/>
      <c r="SH531" s="5"/>
      <c r="SI531" s="5"/>
      <c r="SJ531" s="5"/>
      <c r="SK531" s="5"/>
      <c r="SL531" s="5"/>
      <c r="SM531" s="5"/>
      <c r="SN531" s="5"/>
      <c r="SO531" s="5"/>
      <c r="SP531" s="5"/>
      <c r="SQ531" s="5"/>
      <c r="SR531" s="5"/>
      <c r="SS531" s="5"/>
      <c r="ST531" s="5"/>
      <c r="SU531" s="5"/>
      <c r="SV531" s="5"/>
      <c r="SW531" s="5"/>
      <c r="SX531" s="5"/>
      <c r="SY531" s="5"/>
      <c r="SZ531" s="5"/>
      <c r="TA531" s="5"/>
      <c r="TB531" s="5"/>
      <c r="TC531" s="5"/>
      <c r="TD531" s="5"/>
      <c r="TE531" s="5"/>
      <c r="TF531" s="5"/>
      <c r="TG531" s="5"/>
      <c r="TH531" s="5"/>
      <c r="TI531" s="5"/>
      <c r="TJ531" s="5"/>
      <c r="TK531" s="5"/>
      <c r="TL531" s="5"/>
      <c r="TM531" s="5"/>
      <c r="TN531" s="5"/>
      <c r="TO531" s="5"/>
      <c r="TP531" s="5"/>
      <c r="TQ531" s="5"/>
      <c r="TR531" s="5"/>
      <c r="TS531" s="5"/>
      <c r="TT531" s="5"/>
      <c r="TU531" s="5"/>
      <c r="TV531" s="5"/>
      <c r="TW531" s="5"/>
      <c r="TX531" s="5"/>
      <c r="TY531" s="5"/>
      <c r="TZ531" s="5"/>
      <c r="UA531" s="5"/>
      <c r="UB531" s="5"/>
      <c r="UC531" s="5"/>
      <c r="UD531" s="5"/>
      <c r="UE531" s="5"/>
      <c r="UF531" s="5"/>
      <c r="UG531" s="5"/>
      <c r="UH531" s="5"/>
      <c r="UI531" s="5"/>
      <c r="UJ531" s="5"/>
      <c r="UK531" s="5"/>
      <c r="UL531" s="5"/>
      <c r="UM531" s="5"/>
      <c r="UN531" s="5"/>
      <c r="UO531" s="5"/>
      <c r="UP531" s="5"/>
      <c r="UQ531" s="5"/>
      <c r="UR531" s="5"/>
      <c r="US531" s="5"/>
      <c r="UT531" s="5"/>
      <c r="UU531" s="5"/>
      <c r="UV531" s="5"/>
      <c r="UW531" s="5"/>
      <c r="UX531" s="5"/>
      <c r="UY531" s="5"/>
      <c r="UZ531" s="5"/>
      <c r="VA531" s="5"/>
      <c r="VB531" s="5"/>
      <c r="VC531" s="5"/>
      <c r="VD531" s="5"/>
      <c r="VE531" s="5"/>
      <c r="VF531" s="5"/>
      <c r="VG531" s="5"/>
      <c r="VH531" s="5"/>
      <c r="VI531" s="5"/>
      <c r="VJ531" s="5"/>
      <c r="VK531" s="5"/>
      <c r="VL531" s="5"/>
      <c r="VM531" s="5"/>
      <c r="VN531" s="5"/>
      <c r="VO531" s="5"/>
      <c r="VP531" s="5"/>
      <c r="VQ531" s="5"/>
      <c r="VR531" s="5"/>
      <c r="VS531" s="5"/>
      <c r="VT531" s="5"/>
      <c r="VU531" s="5"/>
      <c r="VV531" s="5"/>
      <c r="VW531" s="5"/>
      <c r="VX531" s="5"/>
      <c r="VY531" s="5"/>
      <c r="VZ531" s="5"/>
      <c r="WA531" s="5"/>
      <c r="WB531" s="5"/>
      <c r="WC531" s="5"/>
      <c r="WD531" s="5"/>
      <c r="WE531" s="5"/>
      <c r="WF531" s="5"/>
      <c r="WG531" s="5"/>
      <c r="WH531" s="5"/>
      <c r="WI531" s="5"/>
      <c r="WJ531" s="5"/>
      <c r="WK531" s="5"/>
      <c r="WL531" s="5"/>
      <c r="WM531" s="5"/>
      <c r="WN531" s="5"/>
      <c r="WO531" s="5"/>
      <c r="WP531" s="5"/>
      <c r="WQ531" s="5"/>
      <c r="WR531" s="5"/>
      <c r="WS531" s="5"/>
      <c r="WT531" s="5"/>
      <c r="WU531" s="5"/>
      <c r="WV531" s="5"/>
      <c r="WW531" s="5"/>
      <c r="WX531" s="5"/>
      <c r="WY531" s="5"/>
      <c r="WZ531" s="5"/>
      <c r="XA531" s="5"/>
      <c r="XB531" s="5"/>
      <c r="XC531" s="5"/>
      <c r="XD531" s="5"/>
      <c r="XE531" s="5"/>
      <c r="XF531" s="5"/>
      <c r="XG531" s="5"/>
      <c r="XH531" s="5"/>
      <c r="XI531" s="5"/>
      <c r="XJ531" s="5"/>
      <c r="XK531" s="5"/>
      <c r="XL531" s="5"/>
      <c r="XM531" s="5"/>
      <c r="XN531" s="5"/>
      <c r="XO531" s="5"/>
      <c r="XP531" s="5"/>
      <c r="XQ531" s="5"/>
      <c r="XR531" s="5"/>
      <c r="XS531" s="5"/>
      <c r="XT531" s="5"/>
      <c r="XU531" s="5"/>
      <c r="XV531" s="5"/>
      <c r="XW531" s="5"/>
    </row>
    <row r="532" spans="39:647" x14ac:dyDescent="0.2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c r="PI532" s="5"/>
      <c r="PJ532" s="5"/>
      <c r="PK532" s="5"/>
      <c r="PL532" s="5"/>
      <c r="PM532" s="5"/>
      <c r="PN532" s="5"/>
      <c r="PO532" s="5"/>
      <c r="PP532" s="5"/>
      <c r="PQ532" s="5"/>
      <c r="PR532" s="5"/>
      <c r="PS532" s="5"/>
      <c r="PT532" s="5"/>
      <c r="PU532" s="5"/>
      <c r="PV532" s="5"/>
      <c r="PW532" s="5"/>
      <c r="PX532" s="5"/>
      <c r="PY532" s="5"/>
      <c r="PZ532" s="5"/>
      <c r="QA532" s="5"/>
      <c r="QB532" s="5"/>
      <c r="QC532" s="5"/>
      <c r="QD532" s="5"/>
      <c r="QE532" s="5"/>
      <c r="QF532" s="5"/>
      <c r="QG532" s="5"/>
      <c r="QH532" s="5"/>
      <c r="QI532" s="5"/>
      <c r="QJ532" s="5"/>
      <c r="QK532" s="5"/>
      <c r="QL532" s="5"/>
      <c r="QM532" s="5"/>
      <c r="QN532" s="5"/>
      <c r="QO532" s="5"/>
      <c r="QP532" s="5"/>
      <c r="QQ532" s="5"/>
      <c r="QR532" s="5"/>
      <c r="QS532" s="5"/>
      <c r="QT532" s="5"/>
      <c r="QU532" s="5"/>
      <c r="QV532" s="5"/>
      <c r="QW532" s="5"/>
      <c r="QX532" s="5"/>
      <c r="QY532" s="5"/>
      <c r="QZ532" s="5"/>
      <c r="RA532" s="5"/>
      <c r="RB532" s="5"/>
      <c r="RC532" s="5"/>
      <c r="RD532" s="5"/>
      <c r="RE532" s="5"/>
      <c r="RF532" s="5"/>
      <c r="RG532" s="5"/>
      <c r="RH532" s="5"/>
      <c r="RI532" s="5"/>
      <c r="RJ532" s="5"/>
      <c r="RK532" s="5"/>
      <c r="RL532" s="5"/>
      <c r="RM532" s="5"/>
      <c r="RN532" s="5"/>
      <c r="RO532" s="5"/>
      <c r="RP532" s="5"/>
      <c r="RQ532" s="5"/>
      <c r="RR532" s="5"/>
      <c r="RS532" s="5"/>
      <c r="RT532" s="5"/>
      <c r="RU532" s="5"/>
      <c r="RV532" s="5"/>
      <c r="RW532" s="5"/>
      <c r="RX532" s="5"/>
      <c r="RY532" s="5"/>
      <c r="RZ532" s="5"/>
      <c r="SA532" s="5"/>
      <c r="SB532" s="5"/>
      <c r="SC532" s="5"/>
      <c r="SD532" s="5"/>
      <c r="SE532" s="5"/>
      <c r="SF532" s="5"/>
      <c r="SG532" s="5"/>
      <c r="SH532" s="5"/>
      <c r="SI532" s="5"/>
      <c r="SJ532" s="5"/>
      <c r="SK532" s="5"/>
      <c r="SL532" s="5"/>
      <c r="SM532" s="5"/>
      <c r="SN532" s="5"/>
      <c r="SO532" s="5"/>
      <c r="SP532" s="5"/>
      <c r="SQ532" s="5"/>
      <c r="SR532" s="5"/>
      <c r="SS532" s="5"/>
      <c r="ST532" s="5"/>
      <c r="SU532" s="5"/>
      <c r="SV532" s="5"/>
      <c r="SW532" s="5"/>
      <c r="SX532" s="5"/>
      <c r="SY532" s="5"/>
      <c r="SZ532" s="5"/>
      <c r="TA532" s="5"/>
      <c r="TB532" s="5"/>
      <c r="TC532" s="5"/>
      <c r="TD532" s="5"/>
      <c r="TE532" s="5"/>
      <c r="TF532" s="5"/>
      <c r="TG532" s="5"/>
      <c r="TH532" s="5"/>
      <c r="TI532" s="5"/>
      <c r="TJ532" s="5"/>
      <c r="TK532" s="5"/>
      <c r="TL532" s="5"/>
      <c r="TM532" s="5"/>
      <c r="TN532" s="5"/>
      <c r="TO532" s="5"/>
      <c r="TP532" s="5"/>
      <c r="TQ532" s="5"/>
      <c r="TR532" s="5"/>
      <c r="TS532" s="5"/>
      <c r="TT532" s="5"/>
      <c r="TU532" s="5"/>
      <c r="TV532" s="5"/>
      <c r="TW532" s="5"/>
      <c r="TX532" s="5"/>
      <c r="TY532" s="5"/>
      <c r="TZ532" s="5"/>
      <c r="UA532" s="5"/>
      <c r="UB532" s="5"/>
      <c r="UC532" s="5"/>
      <c r="UD532" s="5"/>
      <c r="UE532" s="5"/>
      <c r="UF532" s="5"/>
      <c r="UG532" s="5"/>
      <c r="UH532" s="5"/>
      <c r="UI532" s="5"/>
      <c r="UJ532" s="5"/>
      <c r="UK532" s="5"/>
      <c r="UL532" s="5"/>
      <c r="UM532" s="5"/>
      <c r="UN532" s="5"/>
      <c r="UO532" s="5"/>
      <c r="UP532" s="5"/>
      <c r="UQ532" s="5"/>
      <c r="UR532" s="5"/>
      <c r="US532" s="5"/>
      <c r="UT532" s="5"/>
      <c r="UU532" s="5"/>
      <c r="UV532" s="5"/>
      <c r="UW532" s="5"/>
      <c r="UX532" s="5"/>
      <c r="UY532" s="5"/>
      <c r="UZ532" s="5"/>
      <c r="VA532" s="5"/>
      <c r="VB532" s="5"/>
      <c r="VC532" s="5"/>
      <c r="VD532" s="5"/>
      <c r="VE532" s="5"/>
      <c r="VF532" s="5"/>
      <c r="VG532" s="5"/>
      <c r="VH532" s="5"/>
      <c r="VI532" s="5"/>
      <c r="VJ532" s="5"/>
      <c r="VK532" s="5"/>
      <c r="VL532" s="5"/>
      <c r="VM532" s="5"/>
      <c r="VN532" s="5"/>
      <c r="VO532" s="5"/>
      <c r="VP532" s="5"/>
      <c r="VQ532" s="5"/>
      <c r="VR532" s="5"/>
      <c r="VS532" s="5"/>
      <c r="VT532" s="5"/>
      <c r="VU532" s="5"/>
      <c r="VV532" s="5"/>
      <c r="VW532" s="5"/>
      <c r="VX532" s="5"/>
      <c r="VY532" s="5"/>
      <c r="VZ532" s="5"/>
      <c r="WA532" s="5"/>
      <c r="WB532" s="5"/>
      <c r="WC532" s="5"/>
      <c r="WD532" s="5"/>
      <c r="WE532" s="5"/>
      <c r="WF532" s="5"/>
      <c r="WG532" s="5"/>
      <c r="WH532" s="5"/>
      <c r="WI532" s="5"/>
      <c r="WJ532" s="5"/>
      <c r="WK532" s="5"/>
      <c r="WL532" s="5"/>
      <c r="WM532" s="5"/>
      <c r="WN532" s="5"/>
      <c r="WO532" s="5"/>
      <c r="WP532" s="5"/>
      <c r="WQ532" s="5"/>
      <c r="WR532" s="5"/>
      <c r="WS532" s="5"/>
      <c r="WT532" s="5"/>
      <c r="WU532" s="5"/>
      <c r="WV532" s="5"/>
      <c r="WW532" s="5"/>
      <c r="WX532" s="5"/>
      <c r="WY532" s="5"/>
      <c r="WZ532" s="5"/>
      <c r="XA532" s="5"/>
      <c r="XB532" s="5"/>
      <c r="XC532" s="5"/>
      <c r="XD532" s="5"/>
      <c r="XE532" s="5"/>
      <c r="XF532" s="5"/>
      <c r="XG532" s="5"/>
      <c r="XH532" s="5"/>
      <c r="XI532" s="5"/>
      <c r="XJ532" s="5"/>
      <c r="XK532" s="5"/>
      <c r="XL532" s="5"/>
      <c r="XM532" s="5"/>
      <c r="XN532" s="5"/>
      <c r="XO532" s="5"/>
      <c r="XP532" s="5"/>
      <c r="XQ532" s="5"/>
      <c r="XR532" s="5"/>
      <c r="XS532" s="5"/>
      <c r="XT532" s="5"/>
      <c r="XU532" s="5"/>
      <c r="XV532" s="5"/>
      <c r="XW532" s="5"/>
    </row>
    <row r="533" spans="39:647" x14ac:dyDescent="0.2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c r="PI533" s="5"/>
      <c r="PJ533" s="5"/>
      <c r="PK533" s="5"/>
      <c r="PL533" s="5"/>
      <c r="PM533" s="5"/>
      <c r="PN533" s="5"/>
      <c r="PO533" s="5"/>
      <c r="PP533" s="5"/>
      <c r="PQ533" s="5"/>
      <c r="PR533" s="5"/>
      <c r="PS533" s="5"/>
      <c r="PT533" s="5"/>
      <c r="PU533" s="5"/>
      <c r="PV533" s="5"/>
      <c r="PW533" s="5"/>
      <c r="PX533" s="5"/>
      <c r="PY533" s="5"/>
      <c r="PZ533" s="5"/>
      <c r="QA533" s="5"/>
      <c r="QB533" s="5"/>
      <c r="QC533" s="5"/>
      <c r="QD533" s="5"/>
      <c r="QE533" s="5"/>
      <c r="QF533" s="5"/>
      <c r="QG533" s="5"/>
      <c r="QH533" s="5"/>
      <c r="QI533" s="5"/>
      <c r="QJ533" s="5"/>
      <c r="QK533" s="5"/>
      <c r="QL533" s="5"/>
      <c r="QM533" s="5"/>
      <c r="QN533" s="5"/>
      <c r="QO533" s="5"/>
      <c r="QP533" s="5"/>
      <c r="QQ533" s="5"/>
      <c r="QR533" s="5"/>
      <c r="QS533" s="5"/>
      <c r="QT533" s="5"/>
      <c r="QU533" s="5"/>
      <c r="QV533" s="5"/>
      <c r="QW533" s="5"/>
      <c r="QX533" s="5"/>
      <c r="QY533" s="5"/>
      <c r="QZ533" s="5"/>
      <c r="RA533" s="5"/>
      <c r="RB533" s="5"/>
      <c r="RC533" s="5"/>
      <c r="RD533" s="5"/>
      <c r="RE533" s="5"/>
      <c r="RF533" s="5"/>
      <c r="RG533" s="5"/>
      <c r="RH533" s="5"/>
      <c r="RI533" s="5"/>
      <c r="RJ533" s="5"/>
      <c r="RK533" s="5"/>
      <c r="RL533" s="5"/>
      <c r="RM533" s="5"/>
      <c r="RN533" s="5"/>
      <c r="RO533" s="5"/>
      <c r="RP533" s="5"/>
      <c r="RQ533" s="5"/>
      <c r="RR533" s="5"/>
      <c r="RS533" s="5"/>
      <c r="RT533" s="5"/>
      <c r="RU533" s="5"/>
      <c r="RV533" s="5"/>
      <c r="RW533" s="5"/>
      <c r="RX533" s="5"/>
      <c r="RY533" s="5"/>
      <c r="RZ533" s="5"/>
      <c r="SA533" s="5"/>
      <c r="SB533" s="5"/>
      <c r="SC533" s="5"/>
      <c r="SD533" s="5"/>
      <c r="SE533" s="5"/>
      <c r="SF533" s="5"/>
      <c r="SG533" s="5"/>
      <c r="SH533" s="5"/>
      <c r="SI533" s="5"/>
      <c r="SJ533" s="5"/>
      <c r="SK533" s="5"/>
      <c r="SL533" s="5"/>
      <c r="SM533" s="5"/>
      <c r="SN533" s="5"/>
      <c r="SO533" s="5"/>
      <c r="SP533" s="5"/>
      <c r="SQ533" s="5"/>
      <c r="SR533" s="5"/>
      <c r="SS533" s="5"/>
      <c r="ST533" s="5"/>
      <c r="SU533" s="5"/>
      <c r="SV533" s="5"/>
      <c r="SW533" s="5"/>
      <c r="SX533" s="5"/>
      <c r="SY533" s="5"/>
      <c r="SZ533" s="5"/>
      <c r="TA533" s="5"/>
      <c r="TB533" s="5"/>
      <c r="TC533" s="5"/>
      <c r="TD533" s="5"/>
      <c r="TE533" s="5"/>
      <c r="TF533" s="5"/>
      <c r="TG533" s="5"/>
      <c r="TH533" s="5"/>
      <c r="TI533" s="5"/>
      <c r="TJ533" s="5"/>
      <c r="TK533" s="5"/>
      <c r="TL533" s="5"/>
      <c r="TM533" s="5"/>
      <c r="TN533" s="5"/>
      <c r="TO533" s="5"/>
      <c r="TP533" s="5"/>
      <c r="TQ533" s="5"/>
      <c r="TR533" s="5"/>
      <c r="TS533" s="5"/>
      <c r="TT533" s="5"/>
      <c r="TU533" s="5"/>
      <c r="TV533" s="5"/>
      <c r="TW533" s="5"/>
      <c r="TX533" s="5"/>
      <c r="TY533" s="5"/>
      <c r="TZ533" s="5"/>
      <c r="UA533" s="5"/>
      <c r="UB533" s="5"/>
      <c r="UC533" s="5"/>
      <c r="UD533" s="5"/>
      <c r="UE533" s="5"/>
      <c r="UF533" s="5"/>
      <c r="UG533" s="5"/>
      <c r="UH533" s="5"/>
      <c r="UI533" s="5"/>
      <c r="UJ533" s="5"/>
      <c r="UK533" s="5"/>
      <c r="UL533" s="5"/>
      <c r="UM533" s="5"/>
      <c r="UN533" s="5"/>
      <c r="UO533" s="5"/>
      <c r="UP533" s="5"/>
      <c r="UQ533" s="5"/>
      <c r="UR533" s="5"/>
      <c r="US533" s="5"/>
      <c r="UT533" s="5"/>
      <c r="UU533" s="5"/>
      <c r="UV533" s="5"/>
      <c r="UW533" s="5"/>
      <c r="UX533" s="5"/>
      <c r="UY533" s="5"/>
      <c r="UZ533" s="5"/>
      <c r="VA533" s="5"/>
      <c r="VB533" s="5"/>
      <c r="VC533" s="5"/>
      <c r="VD533" s="5"/>
      <c r="VE533" s="5"/>
      <c r="VF533" s="5"/>
      <c r="VG533" s="5"/>
      <c r="VH533" s="5"/>
      <c r="VI533" s="5"/>
      <c r="VJ533" s="5"/>
      <c r="VK533" s="5"/>
      <c r="VL533" s="5"/>
      <c r="VM533" s="5"/>
      <c r="VN533" s="5"/>
      <c r="VO533" s="5"/>
      <c r="VP533" s="5"/>
      <c r="VQ533" s="5"/>
      <c r="VR533" s="5"/>
      <c r="VS533" s="5"/>
      <c r="VT533" s="5"/>
      <c r="VU533" s="5"/>
      <c r="VV533" s="5"/>
      <c r="VW533" s="5"/>
      <c r="VX533" s="5"/>
      <c r="VY533" s="5"/>
      <c r="VZ533" s="5"/>
      <c r="WA533" s="5"/>
      <c r="WB533" s="5"/>
      <c r="WC533" s="5"/>
      <c r="WD533" s="5"/>
      <c r="WE533" s="5"/>
      <c r="WF533" s="5"/>
      <c r="WG533" s="5"/>
      <c r="WH533" s="5"/>
      <c r="WI533" s="5"/>
      <c r="WJ533" s="5"/>
      <c r="WK533" s="5"/>
      <c r="WL533" s="5"/>
      <c r="WM533" s="5"/>
      <c r="WN533" s="5"/>
      <c r="WO533" s="5"/>
      <c r="WP533" s="5"/>
      <c r="WQ533" s="5"/>
      <c r="WR533" s="5"/>
      <c r="WS533" s="5"/>
      <c r="WT533" s="5"/>
      <c r="WU533" s="5"/>
      <c r="WV533" s="5"/>
      <c r="WW533" s="5"/>
      <c r="WX533" s="5"/>
      <c r="WY533" s="5"/>
      <c r="WZ533" s="5"/>
      <c r="XA533" s="5"/>
      <c r="XB533" s="5"/>
      <c r="XC533" s="5"/>
      <c r="XD533" s="5"/>
      <c r="XE533" s="5"/>
      <c r="XF533" s="5"/>
      <c r="XG533" s="5"/>
      <c r="XH533" s="5"/>
      <c r="XI533" s="5"/>
      <c r="XJ533" s="5"/>
      <c r="XK533" s="5"/>
      <c r="XL533" s="5"/>
      <c r="XM533" s="5"/>
      <c r="XN533" s="5"/>
      <c r="XO533" s="5"/>
      <c r="XP533" s="5"/>
      <c r="XQ533" s="5"/>
      <c r="XR533" s="5"/>
      <c r="XS533" s="5"/>
      <c r="XT533" s="5"/>
      <c r="XU533" s="5"/>
      <c r="XV533" s="5"/>
      <c r="XW533" s="5"/>
    </row>
    <row r="534" spans="39:647" x14ac:dyDescent="0.2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c r="QR534" s="5"/>
      <c r="QS534" s="5"/>
      <c r="QT534" s="5"/>
      <c r="QU534" s="5"/>
      <c r="QV534" s="5"/>
      <c r="QW534" s="5"/>
      <c r="QX534" s="5"/>
      <c r="QY534" s="5"/>
      <c r="QZ534" s="5"/>
      <c r="RA534" s="5"/>
      <c r="RB534" s="5"/>
      <c r="RC534" s="5"/>
      <c r="RD534" s="5"/>
      <c r="RE534" s="5"/>
      <c r="RF534" s="5"/>
      <c r="RG534" s="5"/>
      <c r="RH534" s="5"/>
      <c r="RI534" s="5"/>
      <c r="RJ534" s="5"/>
      <c r="RK534" s="5"/>
      <c r="RL534" s="5"/>
      <c r="RM534" s="5"/>
      <c r="RN534" s="5"/>
      <c r="RO534" s="5"/>
      <c r="RP534" s="5"/>
      <c r="RQ534" s="5"/>
      <c r="RR534" s="5"/>
      <c r="RS534" s="5"/>
      <c r="RT534" s="5"/>
      <c r="RU534" s="5"/>
      <c r="RV534" s="5"/>
      <c r="RW534" s="5"/>
      <c r="RX534" s="5"/>
      <c r="RY534" s="5"/>
      <c r="RZ534" s="5"/>
      <c r="SA534" s="5"/>
      <c r="SB534" s="5"/>
      <c r="SC534" s="5"/>
      <c r="SD534" s="5"/>
      <c r="SE534" s="5"/>
      <c r="SF534" s="5"/>
      <c r="SG534" s="5"/>
      <c r="SH534" s="5"/>
      <c r="SI534" s="5"/>
      <c r="SJ534" s="5"/>
      <c r="SK534" s="5"/>
      <c r="SL534" s="5"/>
      <c r="SM534" s="5"/>
      <c r="SN534" s="5"/>
      <c r="SO534" s="5"/>
      <c r="SP534" s="5"/>
      <c r="SQ534" s="5"/>
      <c r="SR534" s="5"/>
      <c r="SS534" s="5"/>
      <c r="ST534" s="5"/>
      <c r="SU534" s="5"/>
      <c r="SV534" s="5"/>
      <c r="SW534" s="5"/>
      <c r="SX534" s="5"/>
      <c r="SY534" s="5"/>
      <c r="SZ534" s="5"/>
      <c r="TA534" s="5"/>
      <c r="TB534" s="5"/>
      <c r="TC534" s="5"/>
      <c r="TD534" s="5"/>
      <c r="TE534" s="5"/>
      <c r="TF534" s="5"/>
      <c r="TG534" s="5"/>
      <c r="TH534" s="5"/>
      <c r="TI534" s="5"/>
      <c r="TJ534" s="5"/>
      <c r="TK534" s="5"/>
      <c r="TL534" s="5"/>
      <c r="TM534" s="5"/>
      <c r="TN534" s="5"/>
      <c r="TO534" s="5"/>
      <c r="TP534" s="5"/>
      <c r="TQ534" s="5"/>
      <c r="TR534" s="5"/>
      <c r="TS534" s="5"/>
      <c r="TT534" s="5"/>
      <c r="TU534" s="5"/>
      <c r="TV534" s="5"/>
      <c r="TW534" s="5"/>
      <c r="TX534" s="5"/>
      <c r="TY534" s="5"/>
      <c r="TZ534" s="5"/>
      <c r="UA534" s="5"/>
      <c r="UB534" s="5"/>
      <c r="UC534" s="5"/>
      <c r="UD534" s="5"/>
      <c r="UE534" s="5"/>
      <c r="UF534" s="5"/>
      <c r="UG534" s="5"/>
      <c r="UH534" s="5"/>
      <c r="UI534" s="5"/>
      <c r="UJ534" s="5"/>
      <c r="UK534" s="5"/>
      <c r="UL534" s="5"/>
      <c r="UM534" s="5"/>
      <c r="UN534" s="5"/>
      <c r="UO534" s="5"/>
      <c r="UP534" s="5"/>
      <c r="UQ534" s="5"/>
      <c r="UR534" s="5"/>
      <c r="US534" s="5"/>
      <c r="UT534" s="5"/>
      <c r="UU534" s="5"/>
      <c r="UV534" s="5"/>
      <c r="UW534" s="5"/>
      <c r="UX534" s="5"/>
      <c r="UY534" s="5"/>
      <c r="UZ534" s="5"/>
      <c r="VA534" s="5"/>
      <c r="VB534" s="5"/>
      <c r="VC534" s="5"/>
      <c r="VD534" s="5"/>
      <c r="VE534" s="5"/>
      <c r="VF534" s="5"/>
      <c r="VG534" s="5"/>
      <c r="VH534" s="5"/>
      <c r="VI534" s="5"/>
      <c r="VJ534" s="5"/>
      <c r="VK534" s="5"/>
      <c r="VL534" s="5"/>
      <c r="VM534" s="5"/>
      <c r="VN534" s="5"/>
      <c r="VO534" s="5"/>
      <c r="VP534" s="5"/>
      <c r="VQ534" s="5"/>
      <c r="VR534" s="5"/>
      <c r="VS534" s="5"/>
      <c r="VT534" s="5"/>
      <c r="VU534" s="5"/>
      <c r="VV534" s="5"/>
      <c r="VW534" s="5"/>
      <c r="VX534" s="5"/>
      <c r="VY534" s="5"/>
      <c r="VZ534" s="5"/>
      <c r="WA534" s="5"/>
      <c r="WB534" s="5"/>
      <c r="WC534" s="5"/>
      <c r="WD534" s="5"/>
      <c r="WE534" s="5"/>
      <c r="WF534" s="5"/>
      <c r="WG534" s="5"/>
      <c r="WH534" s="5"/>
      <c r="WI534" s="5"/>
      <c r="WJ534" s="5"/>
      <c r="WK534" s="5"/>
      <c r="WL534" s="5"/>
      <c r="WM534" s="5"/>
      <c r="WN534" s="5"/>
      <c r="WO534" s="5"/>
      <c r="WP534" s="5"/>
      <c r="WQ534" s="5"/>
      <c r="WR534" s="5"/>
      <c r="WS534" s="5"/>
      <c r="WT534" s="5"/>
      <c r="WU534" s="5"/>
      <c r="WV534" s="5"/>
      <c r="WW534" s="5"/>
      <c r="WX534" s="5"/>
      <c r="WY534" s="5"/>
      <c r="WZ534" s="5"/>
      <c r="XA534" s="5"/>
      <c r="XB534" s="5"/>
      <c r="XC534" s="5"/>
      <c r="XD534" s="5"/>
      <c r="XE534" s="5"/>
      <c r="XF534" s="5"/>
      <c r="XG534" s="5"/>
      <c r="XH534" s="5"/>
      <c r="XI534" s="5"/>
      <c r="XJ534" s="5"/>
      <c r="XK534" s="5"/>
      <c r="XL534" s="5"/>
      <c r="XM534" s="5"/>
      <c r="XN534" s="5"/>
      <c r="XO534" s="5"/>
      <c r="XP534" s="5"/>
      <c r="XQ534" s="5"/>
      <c r="XR534" s="5"/>
      <c r="XS534" s="5"/>
      <c r="XT534" s="5"/>
      <c r="XU534" s="5"/>
      <c r="XV534" s="5"/>
      <c r="XW534" s="5"/>
    </row>
    <row r="535" spans="39:647" x14ac:dyDescent="0.2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c r="PI535" s="5"/>
      <c r="PJ535" s="5"/>
      <c r="PK535" s="5"/>
      <c r="PL535" s="5"/>
      <c r="PM535" s="5"/>
      <c r="PN535" s="5"/>
      <c r="PO535" s="5"/>
      <c r="PP535" s="5"/>
      <c r="PQ535" s="5"/>
      <c r="PR535" s="5"/>
      <c r="PS535" s="5"/>
      <c r="PT535" s="5"/>
      <c r="PU535" s="5"/>
      <c r="PV535" s="5"/>
      <c r="PW535" s="5"/>
      <c r="PX535" s="5"/>
      <c r="PY535" s="5"/>
      <c r="PZ535" s="5"/>
      <c r="QA535" s="5"/>
      <c r="QB535" s="5"/>
      <c r="QC535" s="5"/>
      <c r="QD535" s="5"/>
      <c r="QE535" s="5"/>
      <c r="QF535" s="5"/>
      <c r="QG535" s="5"/>
      <c r="QH535" s="5"/>
      <c r="QI535" s="5"/>
      <c r="QJ535" s="5"/>
      <c r="QK535" s="5"/>
      <c r="QL535" s="5"/>
      <c r="QM535" s="5"/>
      <c r="QN535" s="5"/>
      <c r="QO535" s="5"/>
      <c r="QP535" s="5"/>
      <c r="QQ535" s="5"/>
      <c r="QR535" s="5"/>
      <c r="QS535" s="5"/>
      <c r="QT535" s="5"/>
      <c r="QU535" s="5"/>
      <c r="QV535" s="5"/>
      <c r="QW535" s="5"/>
      <c r="QX535" s="5"/>
      <c r="QY535" s="5"/>
      <c r="QZ535" s="5"/>
      <c r="RA535" s="5"/>
      <c r="RB535" s="5"/>
      <c r="RC535" s="5"/>
      <c r="RD535" s="5"/>
      <c r="RE535" s="5"/>
      <c r="RF535" s="5"/>
      <c r="RG535" s="5"/>
      <c r="RH535" s="5"/>
      <c r="RI535" s="5"/>
      <c r="RJ535" s="5"/>
      <c r="RK535" s="5"/>
      <c r="RL535" s="5"/>
      <c r="RM535" s="5"/>
      <c r="RN535" s="5"/>
      <c r="RO535" s="5"/>
      <c r="RP535" s="5"/>
      <c r="RQ535" s="5"/>
      <c r="RR535" s="5"/>
      <c r="RS535" s="5"/>
      <c r="RT535" s="5"/>
      <c r="RU535" s="5"/>
      <c r="RV535" s="5"/>
      <c r="RW535" s="5"/>
      <c r="RX535" s="5"/>
      <c r="RY535" s="5"/>
      <c r="RZ535" s="5"/>
      <c r="SA535" s="5"/>
      <c r="SB535" s="5"/>
      <c r="SC535" s="5"/>
      <c r="SD535" s="5"/>
      <c r="SE535" s="5"/>
      <c r="SF535" s="5"/>
      <c r="SG535" s="5"/>
      <c r="SH535" s="5"/>
      <c r="SI535" s="5"/>
      <c r="SJ535" s="5"/>
      <c r="SK535" s="5"/>
      <c r="SL535" s="5"/>
      <c r="SM535" s="5"/>
      <c r="SN535" s="5"/>
      <c r="SO535" s="5"/>
      <c r="SP535" s="5"/>
      <c r="SQ535" s="5"/>
      <c r="SR535" s="5"/>
      <c r="SS535" s="5"/>
      <c r="ST535" s="5"/>
      <c r="SU535" s="5"/>
      <c r="SV535" s="5"/>
      <c r="SW535" s="5"/>
      <c r="SX535" s="5"/>
      <c r="SY535" s="5"/>
      <c r="SZ535" s="5"/>
      <c r="TA535" s="5"/>
      <c r="TB535" s="5"/>
      <c r="TC535" s="5"/>
      <c r="TD535" s="5"/>
      <c r="TE535" s="5"/>
      <c r="TF535" s="5"/>
      <c r="TG535" s="5"/>
      <c r="TH535" s="5"/>
      <c r="TI535" s="5"/>
      <c r="TJ535" s="5"/>
      <c r="TK535" s="5"/>
      <c r="TL535" s="5"/>
      <c r="TM535" s="5"/>
      <c r="TN535" s="5"/>
      <c r="TO535" s="5"/>
      <c r="TP535" s="5"/>
      <c r="TQ535" s="5"/>
      <c r="TR535" s="5"/>
      <c r="TS535" s="5"/>
      <c r="TT535" s="5"/>
      <c r="TU535" s="5"/>
      <c r="TV535" s="5"/>
      <c r="TW535" s="5"/>
      <c r="TX535" s="5"/>
      <c r="TY535" s="5"/>
      <c r="TZ535" s="5"/>
      <c r="UA535" s="5"/>
      <c r="UB535" s="5"/>
      <c r="UC535" s="5"/>
      <c r="UD535" s="5"/>
      <c r="UE535" s="5"/>
      <c r="UF535" s="5"/>
      <c r="UG535" s="5"/>
      <c r="UH535" s="5"/>
      <c r="UI535" s="5"/>
      <c r="UJ535" s="5"/>
      <c r="UK535" s="5"/>
      <c r="UL535" s="5"/>
      <c r="UM535" s="5"/>
      <c r="UN535" s="5"/>
      <c r="UO535" s="5"/>
      <c r="UP535" s="5"/>
      <c r="UQ535" s="5"/>
      <c r="UR535" s="5"/>
      <c r="US535" s="5"/>
      <c r="UT535" s="5"/>
      <c r="UU535" s="5"/>
      <c r="UV535" s="5"/>
      <c r="UW535" s="5"/>
      <c r="UX535" s="5"/>
      <c r="UY535" s="5"/>
      <c r="UZ535" s="5"/>
      <c r="VA535" s="5"/>
      <c r="VB535" s="5"/>
      <c r="VC535" s="5"/>
      <c r="VD535" s="5"/>
      <c r="VE535" s="5"/>
      <c r="VF535" s="5"/>
      <c r="VG535" s="5"/>
      <c r="VH535" s="5"/>
      <c r="VI535" s="5"/>
      <c r="VJ535" s="5"/>
      <c r="VK535" s="5"/>
      <c r="VL535" s="5"/>
      <c r="VM535" s="5"/>
      <c r="VN535" s="5"/>
      <c r="VO535" s="5"/>
      <c r="VP535" s="5"/>
      <c r="VQ535" s="5"/>
      <c r="VR535" s="5"/>
      <c r="VS535" s="5"/>
      <c r="VT535" s="5"/>
      <c r="VU535" s="5"/>
      <c r="VV535" s="5"/>
      <c r="VW535" s="5"/>
      <c r="VX535" s="5"/>
      <c r="VY535" s="5"/>
      <c r="VZ535" s="5"/>
      <c r="WA535" s="5"/>
      <c r="WB535" s="5"/>
      <c r="WC535" s="5"/>
      <c r="WD535" s="5"/>
      <c r="WE535" s="5"/>
      <c r="WF535" s="5"/>
      <c r="WG535" s="5"/>
      <c r="WH535" s="5"/>
      <c r="WI535" s="5"/>
      <c r="WJ535" s="5"/>
      <c r="WK535" s="5"/>
      <c r="WL535" s="5"/>
      <c r="WM535" s="5"/>
      <c r="WN535" s="5"/>
      <c r="WO535" s="5"/>
      <c r="WP535" s="5"/>
      <c r="WQ535" s="5"/>
      <c r="WR535" s="5"/>
      <c r="WS535" s="5"/>
      <c r="WT535" s="5"/>
      <c r="WU535" s="5"/>
      <c r="WV535" s="5"/>
      <c r="WW535" s="5"/>
      <c r="WX535" s="5"/>
      <c r="WY535" s="5"/>
      <c r="WZ535" s="5"/>
      <c r="XA535" s="5"/>
      <c r="XB535" s="5"/>
      <c r="XC535" s="5"/>
      <c r="XD535" s="5"/>
      <c r="XE535" s="5"/>
      <c r="XF535" s="5"/>
      <c r="XG535" s="5"/>
      <c r="XH535" s="5"/>
      <c r="XI535" s="5"/>
      <c r="XJ535" s="5"/>
      <c r="XK535" s="5"/>
      <c r="XL535" s="5"/>
      <c r="XM535" s="5"/>
      <c r="XN535" s="5"/>
      <c r="XO535" s="5"/>
      <c r="XP535" s="5"/>
      <c r="XQ535" s="5"/>
      <c r="XR535" s="5"/>
      <c r="XS535" s="5"/>
      <c r="XT535" s="5"/>
      <c r="XU535" s="5"/>
      <c r="XV535" s="5"/>
      <c r="XW535" s="5"/>
    </row>
    <row r="536" spans="39:647" x14ac:dyDescent="0.2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row>
    <row r="537" spans="39:647" x14ac:dyDescent="0.2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c r="PI537" s="5"/>
      <c r="PJ537" s="5"/>
      <c r="PK537" s="5"/>
      <c r="PL537" s="5"/>
      <c r="PM537" s="5"/>
      <c r="PN537" s="5"/>
      <c r="PO537" s="5"/>
      <c r="PP537" s="5"/>
      <c r="PQ537" s="5"/>
      <c r="PR537" s="5"/>
      <c r="PS537" s="5"/>
      <c r="PT537" s="5"/>
      <c r="PU537" s="5"/>
      <c r="PV537" s="5"/>
      <c r="PW537" s="5"/>
      <c r="PX537" s="5"/>
      <c r="PY537" s="5"/>
      <c r="PZ537" s="5"/>
      <c r="QA537" s="5"/>
      <c r="QB537" s="5"/>
      <c r="QC537" s="5"/>
      <c r="QD537" s="5"/>
      <c r="QE537" s="5"/>
      <c r="QF537" s="5"/>
      <c r="QG537" s="5"/>
      <c r="QH537" s="5"/>
      <c r="QI537" s="5"/>
      <c r="QJ537" s="5"/>
      <c r="QK537" s="5"/>
      <c r="QL537" s="5"/>
      <c r="QM537" s="5"/>
      <c r="QN537" s="5"/>
      <c r="QO537" s="5"/>
      <c r="QP537" s="5"/>
      <c r="QQ537" s="5"/>
      <c r="QR537" s="5"/>
      <c r="QS537" s="5"/>
      <c r="QT537" s="5"/>
      <c r="QU537" s="5"/>
      <c r="QV537" s="5"/>
      <c r="QW537" s="5"/>
      <c r="QX537" s="5"/>
      <c r="QY537" s="5"/>
      <c r="QZ537" s="5"/>
      <c r="RA537" s="5"/>
      <c r="RB537" s="5"/>
      <c r="RC537" s="5"/>
      <c r="RD537" s="5"/>
      <c r="RE537" s="5"/>
      <c r="RF537" s="5"/>
      <c r="RG537" s="5"/>
      <c r="RH537" s="5"/>
      <c r="RI537" s="5"/>
      <c r="RJ537" s="5"/>
      <c r="RK537" s="5"/>
      <c r="RL537" s="5"/>
      <c r="RM537" s="5"/>
      <c r="RN537" s="5"/>
      <c r="RO537" s="5"/>
      <c r="RP537" s="5"/>
      <c r="RQ537" s="5"/>
      <c r="RR537" s="5"/>
      <c r="RS537" s="5"/>
      <c r="RT537" s="5"/>
      <c r="RU537" s="5"/>
      <c r="RV537" s="5"/>
      <c r="RW537" s="5"/>
      <c r="RX537" s="5"/>
      <c r="RY537" s="5"/>
      <c r="RZ537" s="5"/>
      <c r="SA537" s="5"/>
      <c r="SB537" s="5"/>
      <c r="SC537" s="5"/>
      <c r="SD537" s="5"/>
      <c r="SE537" s="5"/>
      <c r="SF537" s="5"/>
      <c r="SG537" s="5"/>
      <c r="SH537" s="5"/>
      <c r="SI537" s="5"/>
      <c r="SJ537" s="5"/>
      <c r="SK537" s="5"/>
      <c r="SL537" s="5"/>
      <c r="SM537" s="5"/>
      <c r="SN537" s="5"/>
      <c r="SO537" s="5"/>
      <c r="SP537" s="5"/>
      <c r="SQ537" s="5"/>
      <c r="SR537" s="5"/>
      <c r="SS537" s="5"/>
      <c r="ST537" s="5"/>
      <c r="SU537" s="5"/>
      <c r="SV537" s="5"/>
      <c r="SW537" s="5"/>
      <c r="SX537" s="5"/>
      <c r="SY537" s="5"/>
      <c r="SZ537" s="5"/>
      <c r="TA537" s="5"/>
      <c r="TB537" s="5"/>
      <c r="TC537" s="5"/>
      <c r="TD537" s="5"/>
      <c r="TE537" s="5"/>
      <c r="TF537" s="5"/>
      <c r="TG537" s="5"/>
      <c r="TH537" s="5"/>
      <c r="TI537" s="5"/>
      <c r="TJ537" s="5"/>
      <c r="TK537" s="5"/>
      <c r="TL537" s="5"/>
      <c r="TM537" s="5"/>
      <c r="TN537" s="5"/>
      <c r="TO537" s="5"/>
      <c r="TP537" s="5"/>
      <c r="TQ537" s="5"/>
      <c r="TR537" s="5"/>
      <c r="TS537" s="5"/>
      <c r="TT537" s="5"/>
      <c r="TU537" s="5"/>
      <c r="TV537" s="5"/>
      <c r="TW537" s="5"/>
      <c r="TX537" s="5"/>
      <c r="TY537" s="5"/>
      <c r="TZ537" s="5"/>
      <c r="UA537" s="5"/>
      <c r="UB537" s="5"/>
      <c r="UC537" s="5"/>
      <c r="UD537" s="5"/>
      <c r="UE537" s="5"/>
      <c r="UF537" s="5"/>
      <c r="UG537" s="5"/>
      <c r="UH537" s="5"/>
      <c r="UI537" s="5"/>
      <c r="UJ537" s="5"/>
      <c r="UK537" s="5"/>
      <c r="UL537" s="5"/>
      <c r="UM537" s="5"/>
      <c r="UN537" s="5"/>
      <c r="UO537" s="5"/>
      <c r="UP537" s="5"/>
      <c r="UQ537" s="5"/>
      <c r="UR537" s="5"/>
      <c r="US537" s="5"/>
      <c r="UT537" s="5"/>
      <c r="UU537" s="5"/>
      <c r="UV537" s="5"/>
      <c r="UW537" s="5"/>
      <c r="UX537" s="5"/>
      <c r="UY537" s="5"/>
      <c r="UZ537" s="5"/>
      <c r="VA537" s="5"/>
      <c r="VB537" s="5"/>
      <c r="VC537" s="5"/>
      <c r="VD537" s="5"/>
      <c r="VE537" s="5"/>
      <c r="VF537" s="5"/>
      <c r="VG537" s="5"/>
      <c r="VH537" s="5"/>
      <c r="VI537" s="5"/>
      <c r="VJ537" s="5"/>
      <c r="VK537" s="5"/>
      <c r="VL537" s="5"/>
      <c r="VM537" s="5"/>
      <c r="VN537" s="5"/>
      <c r="VO537" s="5"/>
      <c r="VP537" s="5"/>
      <c r="VQ537" s="5"/>
      <c r="VR537" s="5"/>
      <c r="VS537" s="5"/>
      <c r="VT537" s="5"/>
      <c r="VU537" s="5"/>
      <c r="VV537" s="5"/>
      <c r="VW537" s="5"/>
      <c r="VX537" s="5"/>
      <c r="VY537" s="5"/>
      <c r="VZ537" s="5"/>
      <c r="WA537" s="5"/>
      <c r="WB537" s="5"/>
      <c r="WC537" s="5"/>
      <c r="WD537" s="5"/>
      <c r="WE537" s="5"/>
      <c r="WF537" s="5"/>
      <c r="WG537" s="5"/>
      <c r="WH537" s="5"/>
      <c r="WI537" s="5"/>
      <c r="WJ537" s="5"/>
      <c r="WK537" s="5"/>
      <c r="WL537" s="5"/>
      <c r="WM537" s="5"/>
      <c r="WN537" s="5"/>
      <c r="WO537" s="5"/>
      <c r="WP537" s="5"/>
      <c r="WQ537" s="5"/>
      <c r="WR537" s="5"/>
      <c r="WS537" s="5"/>
      <c r="WT537" s="5"/>
      <c r="WU537" s="5"/>
      <c r="WV537" s="5"/>
      <c r="WW537" s="5"/>
      <c r="WX537" s="5"/>
      <c r="WY537" s="5"/>
      <c r="WZ537" s="5"/>
      <c r="XA537" s="5"/>
      <c r="XB537" s="5"/>
      <c r="XC537" s="5"/>
      <c r="XD537" s="5"/>
      <c r="XE537" s="5"/>
      <c r="XF537" s="5"/>
      <c r="XG537" s="5"/>
      <c r="XH537" s="5"/>
      <c r="XI537" s="5"/>
      <c r="XJ537" s="5"/>
      <c r="XK537" s="5"/>
      <c r="XL537" s="5"/>
      <c r="XM537" s="5"/>
      <c r="XN537" s="5"/>
      <c r="XO537" s="5"/>
      <c r="XP537" s="5"/>
      <c r="XQ537" s="5"/>
      <c r="XR537" s="5"/>
      <c r="XS537" s="5"/>
      <c r="XT537" s="5"/>
      <c r="XU537" s="5"/>
      <c r="XV537" s="5"/>
      <c r="XW537" s="5"/>
    </row>
    <row r="538" spans="39:647" x14ac:dyDescent="0.2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row>
    <row r="539" spans="39:647" x14ac:dyDescent="0.2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row>
    <row r="540" spans="39:647" x14ac:dyDescent="0.2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row>
    <row r="541" spans="39:647" x14ac:dyDescent="0.2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row>
    <row r="542" spans="39:647" x14ac:dyDescent="0.2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row>
    <row r="543" spans="39:647" x14ac:dyDescent="0.2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row>
    <row r="544" spans="39:647" x14ac:dyDescent="0.2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row>
    <row r="545" spans="39:647" x14ac:dyDescent="0.2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c r="PI545" s="5"/>
      <c r="PJ545" s="5"/>
      <c r="PK545" s="5"/>
      <c r="PL545" s="5"/>
      <c r="PM545" s="5"/>
      <c r="PN545" s="5"/>
      <c r="PO545" s="5"/>
      <c r="PP545" s="5"/>
      <c r="PQ545" s="5"/>
      <c r="PR545" s="5"/>
      <c r="PS545" s="5"/>
      <c r="PT545" s="5"/>
      <c r="PU545" s="5"/>
      <c r="PV545" s="5"/>
      <c r="PW545" s="5"/>
      <c r="PX545" s="5"/>
      <c r="PY545" s="5"/>
      <c r="PZ545" s="5"/>
      <c r="QA545" s="5"/>
      <c r="QB545" s="5"/>
      <c r="QC545" s="5"/>
      <c r="QD545" s="5"/>
      <c r="QE545" s="5"/>
      <c r="QF545" s="5"/>
      <c r="QG545" s="5"/>
      <c r="QH545" s="5"/>
      <c r="QI545" s="5"/>
      <c r="QJ545" s="5"/>
      <c r="QK545" s="5"/>
      <c r="QL545" s="5"/>
      <c r="QM545" s="5"/>
      <c r="QN545" s="5"/>
      <c r="QO545" s="5"/>
      <c r="QP545" s="5"/>
      <c r="QQ545" s="5"/>
      <c r="QR545" s="5"/>
      <c r="QS545" s="5"/>
      <c r="QT545" s="5"/>
      <c r="QU545" s="5"/>
      <c r="QV545" s="5"/>
      <c r="QW545" s="5"/>
      <c r="QX545" s="5"/>
      <c r="QY545" s="5"/>
      <c r="QZ545" s="5"/>
      <c r="RA545" s="5"/>
      <c r="RB545" s="5"/>
      <c r="RC545" s="5"/>
      <c r="RD545" s="5"/>
      <c r="RE545" s="5"/>
      <c r="RF545" s="5"/>
      <c r="RG545" s="5"/>
      <c r="RH545" s="5"/>
      <c r="RI545" s="5"/>
      <c r="RJ545" s="5"/>
      <c r="RK545" s="5"/>
      <c r="RL545" s="5"/>
      <c r="RM545" s="5"/>
      <c r="RN545" s="5"/>
      <c r="RO545" s="5"/>
      <c r="RP545" s="5"/>
      <c r="RQ545" s="5"/>
      <c r="RR545" s="5"/>
      <c r="RS545" s="5"/>
      <c r="RT545" s="5"/>
      <c r="RU545" s="5"/>
      <c r="RV545" s="5"/>
      <c r="RW545" s="5"/>
      <c r="RX545" s="5"/>
      <c r="RY545" s="5"/>
      <c r="RZ545" s="5"/>
      <c r="SA545" s="5"/>
      <c r="SB545" s="5"/>
      <c r="SC545" s="5"/>
      <c r="SD545" s="5"/>
      <c r="SE545" s="5"/>
      <c r="SF545" s="5"/>
      <c r="SG545" s="5"/>
      <c r="SH545" s="5"/>
      <c r="SI545" s="5"/>
      <c r="SJ545" s="5"/>
      <c r="SK545" s="5"/>
      <c r="SL545" s="5"/>
      <c r="SM545" s="5"/>
      <c r="SN545" s="5"/>
      <c r="SO545" s="5"/>
      <c r="SP545" s="5"/>
      <c r="SQ545" s="5"/>
      <c r="SR545" s="5"/>
      <c r="SS545" s="5"/>
      <c r="ST545" s="5"/>
      <c r="SU545" s="5"/>
      <c r="SV545" s="5"/>
      <c r="SW545" s="5"/>
      <c r="SX545" s="5"/>
      <c r="SY545" s="5"/>
      <c r="SZ545" s="5"/>
      <c r="TA545" s="5"/>
      <c r="TB545" s="5"/>
      <c r="TC545" s="5"/>
      <c r="TD545" s="5"/>
      <c r="TE545" s="5"/>
      <c r="TF545" s="5"/>
      <c r="TG545" s="5"/>
      <c r="TH545" s="5"/>
      <c r="TI545" s="5"/>
      <c r="TJ545" s="5"/>
      <c r="TK545" s="5"/>
      <c r="TL545" s="5"/>
      <c r="TM545" s="5"/>
      <c r="TN545" s="5"/>
      <c r="TO545" s="5"/>
      <c r="TP545" s="5"/>
      <c r="TQ545" s="5"/>
      <c r="TR545" s="5"/>
      <c r="TS545" s="5"/>
      <c r="TT545" s="5"/>
      <c r="TU545" s="5"/>
      <c r="TV545" s="5"/>
      <c r="TW545" s="5"/>
      <c r="TX545" s="5"/>
      <c r="TY545" s="5"/>
      <c r="TZ545" s="5"/>
      <c r="UA545" s="5"/>
      <c r="UB545" s="5"/>
      <c r="UC545" s="5"/>
      <c r="UD545" s="5"/>
      <c r="UE545" s="5"/>
      <c r="UF545" s="5"/>
      <c r="UG545" s="5"/>
      <c r="UH545" s="5"/>
      <c r="UI545" s="5"/>
      <c r="UJ545" s="5"/>
      <c r="UK545" s="5"/>
      <c r="UL545" s="5"/>
      <c r="UM545" s="5"/>
      <c r="UN545" s="5"/>
      <c r="UO545" s="5"/>
      <c r="UP545" s="5"/>
      <c r="UQ545" s="5"/>
      <c r="UR545" s="5"/>
      <c r="US545" s="5"/>
      <c r="UT545" s="5"/>
      <c r="UU545" s="5"/>
      <c r="UV545" s="5"/>
      <c r="UW545" s="5"/>
      <c r="UX545" s="5"/>
      <c r="UY545" s="5"/>
      <c r="UZ545" s="5"/>
      <c r="VA545" s="5"/>
      <c r="VB545" s="5"/>
      <c r="VC545" s="5"/>
      <c r="VD545" s="5"/>
      <c r="VE545" s="5"/>
      <c r="VF545" s="5"/>
      <c r="VG545" s="5"/>
      <c r="VH545" s="5"/>
      <c r="VI545" s="5"/>
      <c r="VJ545" s="5"/>
      <c r="VK545" s="5"/>
      <c r="VL545" s="5"/>
      <c r="VM545" s="5"/>
      <c r="VN545" s="5"/>
      <c r="VO545" s="5"/>
      <c r="VP545" s="5"/>
      <c r="VQ545" s="5"/>
      <c r="VR545" s="5"/>
      <c r="VS545" s="5"/>
      <c r="VT545" s="5"/>
      <c r="VU545" s="5"/>
      <c r="VV545" s="5"/>
      <c r="VW545" s="5"/>
      <c r="VX545" s="5"/>
      <c r="VY545" s="5"/>
      <c r="VZ545" s="5"/>
      <c r="WA545" s="5"/>
      <c r="WB545" s="5"/>
      <c r="WC545" s="5"/>
      <c r="WD545" s="5"/>
      <c r="WE545" s="5"/>
      <c r="WF545" s="5"/>
      <c r="WG545" s="5"/>
      <c r="WH545" s="5"/>
      <c r="WI545" s="5"/>
      <c r="WJ545" s="5"/>
      <c r="WK545" s="5"/>
      <c r="WL545" s="5"/>
      <c r="WM545" s="5"/>
      <c r="WN545" s="5"/>
      <c r="WO545" s="5"/>
      <c r="WP545" s="5"/>
      <c r="WQ545" s="5"/>
      <c r="WR545" s="5"/>
      <c r="WS545" s="5"/>
      <c r="WT545" s="5"/>
      <c r="WU545" s="5"/>
      <c r="WV545" s="5"/>
      <c r="WW545" s="5"/>
      <c r="WX545" s="5"/>
      <c r="WY545" s="5"/>
      <c r="WZ545" s="5"/>
      <c r="XA545" s="5"/>
      <c r="XB545" s="5"/>
      <c r="XC545" s="5"/>
      <c r="XD545" s="5"/>
      <c r="XE545" s="5"/>
      <c r="XF545" s="5"/>
      <c r="XG545" s="5"/>
      <c r="XH545" s="5"/>
      <c r="XI545" s="5"/>
      <c r="XJ545" s="5"/>
      <c r="XK545" s="5"/>
      <c r="XL545" s="5"/>
      <c r="XM545" s="5"/>
      <c r="XN545" s="5"/>
      <c r="XO545" s="5"/>
      <c r="XP545" s="5"/>
      <c r="XQ545" s="5"/>
      <c r="XR545" s="5"/>
      <c r="XS545" s="5"/>
      <c r="XT545" s="5"/>
      <c r="XU545" s="5"/>
      <c r="XV545" s="5"/>
      <c r="XW545" s="5"/>
    </row>
    <row r="546" spans="39:647" x14ac:dyDescent="0.2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c r="PI546" s="5"/>
      <c r="PJ546" s="5"/>
      <c r="PK546" s="5"/>
      <c r="PL546" s="5"/>
      <c r="PM546" s="5"/>
      <c r="PN546" s="5"/>
      <c r="PO546" s="5"/>
      <c r="PP546" s="5"/>
      <c r="PQ546" s="5"/>
      <c r="PR546" s="5"/>
      <c r="PS546" s="5"/>
      <c r="PT546" s="5"/>
      <c r="PU546" s="5"/>
      <c r="PV546" s="5"/>
      <c r="PW546" s="5"/>
      <c r="PX546" s="5"/>
      <c r="PY546" s="5"/>
      <c r="PZ546" s="5"/>
      <c r="QA546" s="5"/>
      <c r="QB546" s="5"/>
      <c r="QC546" s="5"/>
      <c r="QD546" s="5"/>
      <c r="QE546" s="5"/>
      <c r="QF546" s="5"/>
      <c r="QG546" s="5"/>
      <c r="QH546" s="5"/>
      <c r="QI546" s="5"/>
      <c r="QJ546" s="5"/>
      <c r="QK546" s="5"/>
      <c r="QL546" s="5"/>
      <c r="QM546" s="5"/>
      <c r="QN546" s="5"/>
      <c r="QO546" s="5"/>
      <c r="QP546" s="5"/>
      <c r="QQ546" s="5"/>
      <c r="QR546" s="5"/>
      <c r="QS546" s="5"/>
      <c r="QT546" s="5"/>
      <c r="QU546" s="5"/>
      <c r="QV546" s="5"/>
      <c r="QW546" s="5"/>
      <c r="QX546" s="5"/>
      <c r="QY546" s="5"/>
      <c r="QZ546" s="5"/>
      <c r="RA546" s="5"/>
      <c r="RB546" s="5"/>
      <c r="RC546" s="5"/>
      <c r="RD546" s="5"/>
      <c r="RE546" s="5"/>
      <c r="RF546" s="5"/>
      <c r="RG546" s="5"/>
      <c r="RH546" s="5"/>
      <c r="RI546" s="5"/>
      <c r="RJ546" s="5"/>
      <c r="RK546" s="5"/>
      <c r="RL546" s="5"/>
      <c r="RM546" s="5"/>
      <c r="RN546" s="5"/>
      <c r="RO546" s="5"/>
      <c r="RP546" s="5"/>
      <c r="RQ546" s="5"/>
      <c r="RR546" s="5"/>
      <c r="RS546" s="5"/>
      <c r="RT546" s="5"/>
      <c r="RU546" s="5"/>
      <c r="RV546" s="5"/>
      <c r="RW546" s="5"/>
      <c r="RX546" s="5"/>
      <c r="RY546" s="5"/>
      <c r="RZ546" s="5"/>
      <c r="SA546" s="5"/>
      <c r="SB546" s="5"/>
      <c r="SC546" s="5"/>
      <c r="SD546" s="5"/>
      <c r="SE546" s="5"/>
      <c r="SF546" s="5"/>
      <c r="SG546" s="5"/>
      <c r="SH546" s="5"/>
      <c r="SI546" s="5"/>
      <c r="SJ546" s="5"/>
      <c r="SK546" s="5"/>
      <c r="SL546" s="5"/>
      <c r="SM546" s="5"/>
      <c r="SN546" s="5"/>
      <c r="SO546" s="5"/>
      <c r="SP546" s="5"/>
      <c r="SQ546" s="5"/>
      <c r="SR546" s="5"/>
      <c r="SS546" s="5"/>
      <c r="ST546" s="5"/>
      <c r="SU546" s="5"/>
      <c r="SV546" s="5"/>
      <c r="SW546" s="5"/>
      <c r="SX546" s="5"/>
      <c r="SY546" s="5"/>
      <c r="SZ546" s="5"/>
      <c r="TA546" s="5"/>
      <c r="TB546" s="5"/>
      <c r="TC546" s="5"/>
      <c r="TD546" s="5"/>
      <c r="TE546" s="5"/>
      <c r="TF546" s="5"/>
      <c r="TG546" s="5"/>
      <c r="TH546" s="5"/>
      <c r="TI546" s="5"/>
      <c r="TJ546" s="5"/>
      <c r="TK546" s="5"/>
      <c r="TL546" s="5"/>
      <c r="TM546" s="5"/>
      <c r="TN546" s="5"/>
      <c r="TO546" s="5"/>
      <c r="TP546" s="5"/>
      <c r="TQ546" s="5"/>
      <c r="TR546" s="5"/>
      <c r="TS546" s="5"/>
      <c r="TT546" s="5"/>
      <c r="TU546" s="5"/>
      <c r="TV546" s="5"/>
      <c r="TW546" s="5"/>
      <c r="TX546" s="5"/>
      <c r="TY546" s="5"/>
      <c r="TZ546" s="5"/>
      <c r="UA546" s="5"/>
      <c r="UB546" s="5"/>
      <c r="UC546" s="5"/>
      <c r="UD546" s="5"/>
      <c r="UE546" s="5"/>
      <c r="UF546" s="5"/>
      <c r="UG546" s="5"/>
      <c r="UH546" s="5"/>
      <c r="UI546" s="5"/>
      <c r="UJ546" s="5"/>
      <c r="UK546" s="5"/>
      <c r="UL546" s="5"/>
      <c r="UM546" s="5"/>
      <c r="UN546" s="5"/>
      <c r="UO546" s="5"/>
      <c r="UP546" s="5"/>
      <c r="UQ546" s="5"/>
      <c r="UR546" s="5"/>
      <c r="US546" s="5"/>
      <c r="UT546" s="5"/>
      <c r="UU546" s="5"/>
      <c r="UV546" s="5"/>
      <c r="UW546" s="5"/>
      <c r="UX546" s="5"/>
      <c r="UY546" s="5"/>
      <c r="UZ546" s="5"/>
      <c r="VA546" s="5"/>
      <c r="VB546" s="5"/>
      <c r="VC546" s="5"/>
      <c r="VD546" s="5"/>
      <c r="VE546" s="5"/>
      <c r="VF546" s="5"/>
      <c r="VG546" s="5"/>
      <c r="VH546" s="5"/>
      <c r="VI546" s="5"/>
      <c r="VJ546" s="5"/>
      <c r="VK546" s="5"/>
      <c r="VL546" s="5"/>
      <c r="VM546" s="5"/>
      <c r="VN546" s="5"/>
      <c r="VO546" s="5"/>
      <c r="VP546" s="5"/>
      <c r="VQ546" s="5"/>
      <c r="VR546" s="5"/>
      <c r="VS546" s="5"/>
      <c r="VT546" s="5"/>
      <c r="VU546" s="5"/>
      <c r="VV546" s="5"/>
      <c r="VW546" s="5"/>
      <c r="VX546" s="5"/>
      <c r="VY546" s="5"/>
      <c r="VZ546" s="5"/>
      <c r="WA546" s="5"/>
      <c r="WB546" s="5"/>
      <c r="WC546" s="5"/>
      <c r="WD546" s="5"/>
      <c r="WE546" s="5"/>
      <c r="WF546" s="5"/>
      <c r="WG546" s="5"/>
      <c r="WH546" s="5"/>
      <c r="WI546" s="5"/>
      <c r="WJ546" s="5"/>
      <c r="WK546" s="5"/>
      <c r="WL546" s="5"/>
      <c r="WM546" s="5"/>
      <c r="WN546" s="5"/>
      <c r="WO546" s="5"/>
      <c r="WP546" s="5"/>
      <c r="WQ546" s="5"/>
      <c r="WR546" s="5"/>
      <c r="WS546" s="5"/>
      <c r="WT546" s="5"/>
      <c r="WU546" s="5"/>
      <c r="WV546" s="5"/>
      <c r="WW546" s="5"/>
      <c r="WX546" s="5"/>
      <c r="WY546" s="5"/>
      <c r="WZ546" s="5"/>
      <c r="XA546" s="5"/>
      <c r="XB546" s="5"/>
      <c r="XC546" s="5"/>
      <c r="XD546" s="5"/>
      <c r="XE546" s="5"/>
      <c r="XF546" s="5"/>
      <c r="XG546" s="5"/>
      <c r="XH546" s="5"/>
      <c r="XI546" s="5"/>
      <c r="XJ546" s="5"/>
      <c r="XK546" s="5"/>
      <c r="XL546" s="5"/>
      <c r="XM546" s="5"/>
      <c r="XN546" s="5"/>
      <c r="XO546" s="5"/>
      <c r="XP546" s="5"/>
      <c r="XQ546" s="5"/>
      <c r="XR546" s="5"/>
      <c r="XS546" s="5"/>
      <c r="XT546" s="5"/>
      <c r="XU546" s="5"/>
      <c r="XV546" s="5"/>
      <c r="XW546" s="5"/>
    </row>
    <row r="547" spans="39:647" x14ac:dyDescent="0.2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c r="PI547" s="5"/>
      <c r="PJ547" s="5"/>
      <c r="PK547" s="5"/>
      <c r="PL547" s="5"/>
      <c r="PM547" s="5"/>
      <c r="PN547" s="5"/>
      <c r="PO547" s="5"/>
      <c r="PP547" s="5"/>
      <c r="PQ547" s="5"/>
      <c r="PR547" s="5"/>
      <c r="PS547" s="5"/>
      <c r="PT547" s="5"/>
      <c r="PU547" s="5"/>
      <c r="PV547" s="5"/>
      <c r="PW547" s="5"/>
      <c r="PX547" s="5"/>
      <c r="PY547" s="5"/>
      <c r="PZ547" s="5"/>
      <c r="QA547" s="5"/>
      <c r="QB547" s="5"/>
      <c r="QC547" s="5"/>
      <c r="QD547" s="5"/>
      <c r="QE547" s="5"/>
      <c r="QF547" s="5"/>
      <c r="QG547" s="5"/>
      <c r="QH547" s="5"/>
      <c r="QI547" s="5"/>
      <c r="QJ547" s="5"/>
      <c r="QK547" s="5"/>
      <c r="QL547" s="5"/>
      <c r="QM547" s="5"/>
      <c r="QN547" s="5"/>
      <c r="QO547" s="5"/>
      <c r="QP547" s="5"/>
      <c r="QQ547" s="5"/>
      <c r="QR547" s="5"/>
      <c r="QS547" s="5"/>
      <c r="QT547" s="5"/>
      <c r="QU547" s="5"/>
      <c r="QV547" s="5"/>
      <c r="QW547" s="5"/>
      <c r="QX547" s="5"/>
      <c r="QY547" s="5"/>
      <c r="QZ547" s="5"/>
      <c r="RA547" s="5"/>
      <c r="RB547" s="5"/>
      <c r="RC547" s="5"/>
      <c r="RD547" s="5"/>
      <c r="RE547" s="5"/>
      <c r="RF547" s="5"/>
      <c r="RG547" s="5"/>
      <c r="RH547" s="5"/>
      <c r="RI547" s="5"/>
      <c r="RJ547" s="5"/>
      <c r="RK547" s="5"/>
      <c r="RL547" s="5"/>
      <c r="RM547" s="5"/>
      <c r="RN547" s="5"/>
      <c r="RO547" s="5"/>
      <c r="RP547" s="5"/>
      <c r="RQ547" s="5"/>
      <c r="RR547" s="5"/>
      <c r="RS547" s="5"/>
      <c r="RT547" s="5"/>
      <c r="RU547" s="5"/>
      <c r="RV547" s="5"/>
      <c r="RW547" s="5"/>
      <c r="RX547" s="5"/>
      <c r="RY547" s="5"/>
      <c r="RZ547" s="5"/>
      <c r="SA547" s="5"/>
      <c r="SB547" s="5"/>
      <c r="SC547" s="5"/>
      <c r="SD547" s="5"/>
      <c r="SE547" s="5"/>
      <c r="SF547" s="5"/>
      <c r="SG547" s="5"/>
      <c r="SH547" s="5"/>
      <c r="SI547" s="5"/>
      <c r="SJ547" s="5"/>
      <c r="SK547" s="5"/>
      <c r="SL547" s="5"/>
      <c r="SM547" s="5"/>
      <c r="SN547" s="5"/>
      <c r="SO547" s="5"/>
      <c r="SP547" s="5"/>
      <c r="SQ547" s="5"/>
      <c r="SR547" s="5"/>
      <c r="SS547" s="5"/>
      <c r="ST547" s="5"/>
      <c r="SU547" s="5"/>
      <c r="SV547" s="5"/>
      <c r="SW547" s="5"/>
      <c r="SX547" s="5"/>
      <c r="SY547" s="5"/>
      <c r="SZ547" s="5"/>
      <c r="TA547" s="5"/>
      <c r="TB547" s="5"/>
      <c r="TC547" s="5"/>
      <c r="TD547" s="5"/>
      <c r="TE547" s="5"/>
      <c r="TF547" s="5"/>
      <c r="TG547" s="5"/>
      <c r="TH547" s="5"/>
      <c r="TI547" s="5"/>
      <c r="TJ547" s="5"/>
      <c r="TK547" s="5"/>
      <c r="TL547" s="5"/>
      <c r="TM547" s="5"/>
      <c r="TN547" s="5"/>
      <c r="TO547" s="5"/>
      <c r="TP547" s="5"/>
      <c r="TQ547" s="5"/>
      <c r="TR547" s="5"/>
      <c r="TS547" s="5"/>
      <c r="TT547" s="5"/>
      <c r="TU547" s="5"/>
      <c r="TV547" s="5"/>
      <c r="TW547" s="5"/>
      <c r="TX547" s="5"/>
      <c r="TY547" s="5"/>
      <c r="TZ547" s="5"/>
      <c r="UA547" s="5"/>
      <c r="UB547" s="5"/>
      <c r="UC547" s="5"/>
      <c r="UD547" s="5"/>
      <c r="UE547" s="5"/>
      <c r="UF547" s="5"/>
      <c r="UG547" s="5"/>
      <c r="UH547" s="5"/>
      <c r="UI547" s="5"/>
      <c r="UJ547" s="5"/>
      <c r="UK547" s="5"/>
      <c r="UL547" s="5"/>
      <c r="UM547" s="5"/>
      <c r="UN547" s="5"/>
      <c r="UO547" s="5"/>
      <c r="UP547" s="5"/>
      <c r="UQ547" s="5"/>
      <c r="UR547" s="5"/>
      <c r="US547" s="5"/>
      <c r="UT547" s="5"/>
      <c r="UU547" s="5"/>
      <c r="UV547" s="5"/>
      <c r="UW547" s="5"/>
      <c r="UX547" s="5"/>
      <c r="UY547" s="5"/>
      <c r="UZ547" s="5"/>
      <c r="VA547" s="5"/>
      <c r="VB547" s="5"/>
      <c r="VC547" s="5"/>
      <c r="VD547" s="5"/>
      <c r="VE547" s="5"/>
      <c r="VF547" s="5"/>
      <c r="VG547" s="5"/>
      <c r="VH547" s="5"/>
      <c r="VI547" s="5"/>
      <c r="VJ547" s="5"/>
      <c r="VK547" s="5"/>
      <c r="VL547" s="5"/>
      <c r="VM547" s="5"/>
      <c r="VN547" s="5"/>
      <c r="VO547" s="5"/>
      <c r="VP547" s="5"/>
      <c r="VQ547" s="5"/>
      <c r="VR547" s="5"/>
      <c r="VS547" s="5"/>
      <c r="VT547" s="5"/>
      <c r="VU547" s="5"/>
      <c r="VV547" s="5"/>
      <c r="VW547" s="5"/>
      <c r="VX547" s="5"/>
      <c r="VY547" s="5"/>
      <c r="VZ547" s="5"/>
      <c r="WA547" s="5"/>
      <c r="WB547" s="5"/>
      <c r="WC547" s="5"/>
      <c r="WD547" s="5"/>
      <c r="WE547" s="5"/>
      <c r="WF547" s="5"/>
      <c r="WG547" s="5"/>
      <c r="WH547" s="5"/>
      <c r="WI547" s="5"/>
      <c r="WJ547" s="5"/>
      <c r="WK547" s="5"/>
      <c r="WL547" s="5"/>
      <c r="WM547" s="5"/>
      <c r="WN547" s="5"/>
      <c r="WO547" s="5"/>
      <c r="WP547" s="5"/>
      <c r="WQ547" s="5"/>
      <c r="WR547" s="5"/>
      <c r="WS547" s="5"/>
      <c r="WT547" s="5"/>
      <c r="WU547" s="5"/>
      <c r="WV547" s="5"/>
      <c r="WW547" s="5"/>
      <c r="WX547" s="5"/>
      <c r="WY547" s="5"/>
      <c r="WZ547" s="5"/>
      <c r="XA547" s="5"/>
      <c r="XB547" s="5"/>
      <c r="XC547" s="5"/>
      <c r="XD547" s="5"/>
      <c r="XE547" s="5"/>
      <c r="XF547" s="5"/>
      <c r="XG547" s="5"/>
      <c r="XH547" s="5"/>
      <c r="XI547" s="5"/>
      <c r="XJ547" s="5"/>
      <c r="XK547" s="5"/>
      <c r="XL547" s="5"/>
      <c r="XM547" s="5"/>
      <c r="XN547" s="5"/>
      <c r="XO547" s="5"/>
      <c r="XP547" s="5"/>
      <c r="XQ547" s="5"/>
      <c r="XR547" s="5"/>
      <c r="XS547" s="5"/>
      <c r="XT547" s="5"/>
      <c r="XU547" s="5"/>
      <c r="XV547" s="5"/>
      <c r="XW547" s="5"/>
    </row>
    <row r="548" spans="39:647" x14ac:dyDescent="0.2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c r="PI548" s="5"/>
      <c r="PJ548" s="5"/>
      <c r="PK548" s="5"/>
      <c r="PL548" s="5"/>
      <c r="PM548" s="5"/>
      <c r="PN548" s="5"/>
      <c r="PO548" s="5"/>
      <c r="PP548" s="5"/>
      <c r="PQ548" s="5"/>
      <c r="PR548" s="5"/>
      <c r="PS548" s="5"/>
      <c r="PT548" s="5"/>
      <c r="PU548" s="5"/>
      <c r="PV548" s="5"/>
      <c r="PW548" s="5"/>
      <c r="PX548" s="5"/>
      <c r="PY548" s="5"/>
      <c r="PZ548" s="5"/>
      <c r="QA548" s="5"/>
      <c r="QB548" s="5"/>
      <c r="QC548" s="5"/>
      <c r="QD548" s="5"/>
      <c r="QE548" s="5"/>
      <c r="QF548" s="5"/>
      <c r="QG548" s="5"/>
      <c r="QH548" s="5"/>
      <c r="QI548" s="5"/>
      <c r="QJ548" s="5"/>
      <c r="QK548" s="5"/>
      <c r="QL548" s="5"/>
      <c r="QM548" s="5"/>
      <c r="QN548" s="5"/>
      <c r="QO548" s="5"/>
      <c r="QP548" s="5"/>
      <c r="QQ548" s="5"/>
      <c r="QR548" s="5"/>
      <c r="QS548" s="5"/>
      <c r="QT548" s="5"/>
      <c r="QU548" s="5"/>
      <c r="QV548" s="5"/>
      <c r="QW548" s="5"/>
      <c r="QX548" s="5"/>
      <c r="QY548" s="5"/>
      <c r="QZ548" s="5"/>
      <c r="RA548" s="5"/>
      <c r="RB548" s="5"/>
      <c r="RC548" s="5"/>
      <c r="RD548" s="5"/>
      <c r="RE548" s="5"/>
      <c r="RF548" s="5"/>
      <c r="RG548" s="5"/>
      <c r="RH548" s="5"/>
      <c r="RI548" s="5"/>
      <c r="RJ548" s="5"/>
      <c r="RK548" s="5"/>
      <c r="RL548" s="5"/>
      <c r="RM548" s="5"/>
      <c r="RN548" s="5"/>
      <c r="RO548" s="5"/>
      <c r="RP548" s="5"/>
      <c r="RQ548" s="5"/>
      <c r="RR548" s="5"/>
      <c r="RS548" s="5"/>
      <c r="RT548" s="5"/>
      <c r="RU548" s="5"/>
      <c r="RV548" s="5"/>
      <c r="RW548" s="5"/>
      <c r="RX548" s="5"/>
      <c r="RY548" s="5"/>
      <c r="RZ548" s="5"/>
      <c r="SA548" s="5"/>
      <c r="SB548" s="5"/>
      <c r="SC548" s="5"/>
      <c r="SD548" s="5"/>
      <c r="SE548" s="5"/>
      <c r="SF548" s="5"/>
      <c r="SG548" s="5"/>
      <c r="SH548" s="5"/>
      <c r="SI548" s="5"/>
      <c r="SJ548" s="5"/>
      <c r="SK548" s="5"/>
      <c r="SL548" s="5"/>
      <c r="SM548" s="5"/>
      <c r="SN548" s="5"/>
      <c r="SO548" s="5"/>
      <c r="SP548" s="5"/>
      <c r="SQ548" s="5"/>
      <c r="SR548" s="5"/>
      <c r="SS548" s="5"/>
      <c r="ST548" s="5"/>
      <c r="SU548" s="5"/>
      <c r="SV548" s="5"/>
      <c r="SW548" s="5"/>
      <c r="SX548" s="5"/>
      <c r="SY548" s="5"/>
      <c r="SZ548" s="5"/>
      <c r="TA548" s="5"/>
      <c r="TB548" s="5"/>
      <c r="TC548" s="5"/>
      <c r="TD548" s="5"/>
      <c r="TE548" s="5"/>
      <c r="TF548" s="5"/>
      <c r="TG548" s="5"/>
      <c r="TH548" s="5"/>
      <c r="TI548" s="5"/>
      <c r="TJ548" s="5"/>
      <c r="TK548" s="5"/>
      <c r="TL548" s="5"/>
      <c r="TM548" s="5"/>
      <c r="TN548" s="5"/>
      <c r="TO548" s="5"/>
      <c r="TP548" s="5"/>
      <c r="TQ548" s="5"/>
      <c r="TR548" s="5"/>
      <c r="TS548" s="5"/>
      <c r="TT548" s="5"/>
      <c r="TU548" s="5"/>
      <c r="TV548" s="5"/>
      <c r="TW548" s="5"/>
      <c r="TX548" s="5"/>
      <c r="TY548" s="5"/>
      <c r="TZ548" s="5"/>
      <c r="UA548" s="5"/>
      <c r="UB548" s="5"/>
      <c r="UC548" s="5"/>
      <c r="UD548" s="5"/>
      <c r="UE548" s="5"/>
      <c r="UF548" s="5"/>
      <c r="UG548" s="5"/>
      <c r="UH548" s="5"/>
      <c r="UI548" s="5"/>
      <c r="UJ548" s="5"/>
      <c r="UK548" s="5"/>
      <c r="UL548" s="5"/>
      <c r="UM548" s="5"/>
      <c r="UN548" s="5"/>
      <c r="UO548" s="5"/>
      <c r="UP548" s="5"/>
      <c r="UQ548" s="5"/>
      <c r="UR548" s="5"/>
      <c r="US548" s="5"/>
      <c r="UT548" s="5"/>
      <c r="UU548" s="5"/>
      <c r="UV548" s="5"/>
      <c r="UW548" s="5"/>
      <c r="UX548" s="5"/>
      <c r="UY548" s="5"/>
      <c r="UZ548" s="5"/>
      <c r="VA548" s="5"/>
      <c r="VB548" s="5"/>
      <c r="VC548" s="5"/>
      <c r="VD548" s="5"/>
      <c r="VE548" s="5"/>
      <c r="VF548" s="5"/>
      <c r="VG548" s="5"/>
      <c r="VH548" s="5"/>
      <c r="VI548" s="5"/>
      <c r="VJ548" s="5"/>
      <c r="VK548" s="5"/>
      <c r="VL548" s="5"/>
      <c r="VM548" s="5"/>
      <c r="VN548" s="5"/>
      <c r="VO548" s="5"/>
      <c r="VP548" s="5"/>
      <c r="VQ548" s="5"/>
      <c r="VR548" s="5"/>
      <c r="VS548" s="5"/>
      <c r="VT548" s="5"/>
      <c r="VU548" s="5"/>
      <c r="VV548" s="5"/>
      <c r="VW548" s="5"/>
      <c r="VX548" s="5"/>
      <c r="VY548" s="5"/>
      <c r="VZ548" s="5"/>
      <c r="WA548" s="5"/>
      <c r="WB548" s="5"/>
      <c r="WC548" s="5"/>
      <c r="WD548" s="5"/>
      <c r="WE548" s="5"/>
      <c r="WF548" s="5"/>
      <c r="WG548" s="5"/>
      <c r="WH548" s="5"/>
      <c r="WI548" s="5"/>
      <c r="WJ548" s="5"/>
      <c r="WK548" s="5"/>
      <c r="WL548" s="5"/>
      <c r="WM548" s="5"/>
      <c r="WN548" s="5"/>
      <c r="WO548" s="5"/>
      <c r="WP548" s="5"/>
      <c r="WQ548" s="5"/>
      <c r="WR548" s="5"/>
      <c r="WS548" s="5"/>
      <c r="WT548" s="5"/>
      <c r="WU548" s="5"/>
      <c r="WV548" s="5"/>
      <c r="WW548" s="5"/>
      <c r="WX548" s="5"/>
      <c r="WY548" s="5"/>
      <c r="WZ548" s="5"/>
      <c r="XA548" s="5"/>
      <c r="XB548" s="5"/>
      <c r="XC548" s="5"/>
      <c r="XD548" s="5"/>
      <c r="XE548" s="5"/>
      <c r="XF548" s="5"/>
      <c r="XG548" s="5"/>
      <c r="XH548" s="5"/>
      <c r="XI548" s="5"/>
      <c r="XJ548" s="5"/>
      <c r="XK548" s="5"/>
      <c r="XL548" s="5"/>
      <c r="XM548" s="5"/>
      <c r="XN548" s="5"/>
      <c r="XO548" s="5"/>
      <c r="XP548" s="5"/>
      <c r="XQ548" s="5"/>
      <c r="XR548" s="5"/>
      <c r="XS548" s="5"/>
      <c r="XT548" s="5"/>
      <c r="XU548" s="5"/>
      <c r="XV548" s="5"/>
      <c r="XW548" s="5"/>
    </row>
    <row r="549" spans="39:647" x14ac:dyDescent="0.2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c r="PI549" s="5"/>
      <c r="PJ549" s="5"/>
      <c r="PK549" s="5"/>
      <c r="PL549" s="5"/>
      <c r="PM549" s="5"/>
      <c r="PN549" s="5"/>
      <c r="PO549" s="5"/>
      <c r="PP549" s="5"/>
      <c r="PQ549" s="5"/>
      <c r="PR549" s="5"/>
      <c r="PS549" s="5"/>
      <c r="PT549" s="5"/>
      <c r="PU549" s="5"/>
      <c r="PV549" s="5"/>
      <c r="PW549" s="5"/>
      <c r="PX549" s="5"/>
      <c r="PY549" s="5"/>
      <c r="PZ549" s="5"/>
      <c r="QA549" s="5"/>
      <c r="QB549" s="5"/>
      <c r="QC549" s="5"/>
      <c r="QD549" s="5"/>
      <c r="QE549" s="5"/>
      <c r="QF549" s="5"/>
      <c r="QG549" s="5"/>
      <c r="QH549" s="5"/>
      <c r="QI549" s="5"/>
      <c r="QJ549" s="5"/>
      <c r="QK549" s="5"/>
      <c r="QL549" s="5"/>
      <c r="QM549" s="5"/>
      <c r="QN549" s="5"/>
      <c r="QO549" s="5"/>
      <c r="QP549" s="5"/>
      <c r="QQ549" s="5"/>
      <c r="QR549" s="5"/>
      <c r="QS549" s="5"/>
      <c r="QT549" s="5"/>
      <c r="QU549" s="5"/>
      <c r="QV549" s="5"/>
      <c r="QW549" s="5"/>
      <c r="QX549" s="5"/>
      <c r="QY549" s="5"/>
      <c r="QZ549" s="5"/>
      <c r="RA549" s="5"/>
      <c r="RB549" s="5"/>
      <c r="RC549" s="5"/>
      <c r="RD549" s="5"/>
      <c r="RE549" s="5"/>
      <c r="RF549" s="5"/>
      <c r="RG549" s="5"/>
      <c r="RH549" s="5"/>
      <c r="RI549" s="5"/>
      <c r="RJ549" s="5"/>
      <c r="RK549" s="5"/>
      <c r="RL549" s="5"/>
      <c r="RM549" s="5"/>
      <c r="RN549" s="5"/>
      <c r="RO549" s="5"/>
      <c r="RP549" s="5"/>
      <c r="RQ549" s="5"/>
      <c r="RR549" s="5"/>
      <c r="RS549" s="5"/>
      <c r="RT549" s="5"/>
      <c r="RU549" s="5"/>
      <c r="RV549" s="5"/>
      <c r="RW549" s="5"/>
      <c r="RX549" s="5"/>
      <c r="RY549" s="5"/>
      <c r="RZ549" s="5"/>
      <c r="SA549" s="5"/>
      <c r="SB549" s="5"/>
      <c r="SC549" s="5"/>
      <c r="SD549" s="5"/>
      <c r="SE549" s="5"/>
      <c r="SF549" s="5"/>
      <c r="SG549" s="5"/>
      <c r="SH549" s="5"/>
      <c r="SI549" s="5"/>
      <c r="SJ549" s="5"/>
      <c r="SK549" s="5"/>
      <c r="SL549" s="5"/>
      <c r="SM549" s="5"/>
      <c r="SN549" s="5"/>
      <c r="SO549" s="5"/>
      <c r="SP549" s="5"/>
      <c r="SQ549" s="5"/>
      <c r="SR549" s="5"/>
      <c r="SS549" s="5"/>
      <c r="ST549" s="5"/>
      <c r="SU549" s="5"/>
      <c r="SV549" s="5"/>
      <c r="SW549" s="5"/>
      <c r="SX549" s="5"/>
      <c r="SY549" s="5"/>
      <c r="SZ549" s="5"/>
      <c r="TA549" s="5"/>
      <c r="TB549" s="5"/>
      <c r="TC549" s="5"/>
      <c r="TD549" s="5"/>
      <c r="TE549" s="5"/>
      <c r="TF549" s="5"/>
      <c r="TG549" s="5"/>
      <c r="TH549" s="5"/>
      <c r="TI549" s="5"/>
      <c r="TJ549" s="5"/>
      <c r="TK549" s="5"/>
      <c r="TL549" s="5"/>
      <c r="TM549" s="5"/>
      <c r="TN549" s="5"/>
      <c r="TO549" s="5"/>
      <c r="TP549" s="5"/>
      <c r="TQ549" s="5"/>
      <c r="TR549" s="5"/>
      <c r="TS549" s="5"/>
      <c r="TT549" s="5"/>
      <c r="TU549" s="5"/>
      <c r="TV549" s="5"/>
      <c r="TW549" s="5"/>
      <c r="TX549" s="5"/>
      <c r="TY549" s="5"/>
      <c r="TZ549" s="5"/>
      <c r="UA549" s="5"/>
      <c r="UB549" s="5"/>
      <c r="UC549" s="5"/>
      <c r="UD549" s="5"/>
      <c r="UE549" s="5"/>
      <c r="UF549" s="5"/>
      <c r="UG549" s="5"/>
      <c r="UH549" s="5"/>
      <c r="UI549" s="5"/>
      <c r="UJ549" s="5"/>
      <c r="UK549" s="5"/>
      <c r="UL549" s="5"/>
      <c r="UM549" s="5"/>
      <c r="UN549" s="5"/>
      <c r="UO549" s="5"/>
      <c r="UP549" s="5"/>
      <c r="UQ549" s="5"/>
      <c r="UR549" s="5"/>
      <c r="US549" s="5"/>
      <c r="UT549" s="5"/>
      <c r="UU549" s="5"/>
      <c r="UV549" s="5"/>
      <c r="UW549" s="5"/>
      <c r="UX549" s="5"/>
      <c r="UY549" s="5"/>
      <c r="UZ549" s="5"/>
      <c r="VA549" s="5"/>
      <c r="VB549" s="5"/>
      <c r="VC549" s="5"/>
      <c r="VD549" s="5"/>
      <c r="VE549" s="5"/>
      <c r="VF549" s="5"/>
      <c r="VG549" s="5"/>
      <c r="VH549" s="5"/>
      <c r="VI549" s="5"/>
      <c r="VJ549" s="5"/>
      <c r="VK549" s="5"/>
      <c r="VL549" s="5"/>
      <c r="VM549" s="5"/>
      <c r="VN549" s="5"/>
      <c r="VO549" s="5"/>
      <c r="VP549" s="5"/>
      <c r="VQ549" s="5"/>
      <c r="VR549" s="5"/>
      <c r="VS549" s="5"/>
      <c r="VT549" s="5"/>
      <c r="VU549" s="5"/>
      <c r="VV549" s="5"/>
      <c r="VW549" s="5"/>
      <c r="VX549" s="5"/>
      <c r="VY549" s="5"/>
      <c r="VZ549" s="5"/>
      <c r="WA549" s="5"/>
      <c r="WB549" s="5"/>
      <c r="WC549" s="5"/>
      <c r="WD549" s="5"/>
      <c r="WE549" s="5"/>
      <c r="WF549" s="5"/>
      <c r="WG549" s="5"/>
      <c r="WH549" s="5"/>
      <c r="WI549" s="5"/>
      <c r="WJ549" s="5"/>
      <c r="WK549" s="5"/>
      <c r="WL549" s="5"/>
      <c r="WM549" s="5"/>
      <c r="WN549" s="5"/>
      <c r="WO549" s="5"/>
      <c r="WP549" s="5"/>
      <c r="WQ549" s="5"/>
      <c r="WR549" s="5"/>
      <c r="WS549" s="5"/>
      <c r="WT549" s="5"/>
      <c r="WU549" s="5"/>
      <c r="WV549" s="5"/>
      <c r="WW549" s="5"/>
      <c r="WX549" s="5"/>
      <c r="WY549" s="5"/>
      <c r="WZ549" s="5"/>
      <c r="XA549" s="5"/>
      <c r="XB549" s="5"/>
      <c r="XC549" s="5"/>
      <c r="XD549" s="5"/>
      <c r="XE549" s="5"/>
      <c r="XF549" s="5"/>
      <c r="XG549" s="5"/>
      <c r="XH549" s="5"/>
      <c r="XI549" s="5"/>
      <c r="XJ549" s="5"/>
      <c r="XK549" s="5"/>
      <c r="XL549" s="5"/>
      <c r="XM549" s="5"/>
      <c r="XN549" s="5"/>
      <c r="XO549" s="5"/>
      <c r="XP549" s="5"/>
      <c r="XQ549" s="5"/>
      <c r="XR549" s="5"/>
      <c r="XS549" s="5"/>
      <c r="XT549" s="5"/>
      <c r="XU549" s="5"/>
      <c r="XV549" s="5"/>
      <c r="XW549" s="5"/>
    </row>
    <row r="550" spans="39:647" x14ac:dyDescent="0.2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c r="PI550" s="5"/>
      <c r="PJ550" s="5"/>
      <c r="PK550" s="5"/>
      <c r="PL550" s="5"/>
      <c r="PM550" s="5"/>
      <c r="PN550" s="5"/>
      <c r="PO550" s="5"/>
      <c r="PP550" s="5"/>
      <c r="PQ550" s="5"/>
      <c r="PR550" s="5"/>
      <c r="PS550" s="5"/>
      <c r="PT550" s="5"/>
      <c r="PU550" s="5"/>
      <c r="PV550" s="5"/>
      <c r="PW550" s="5"/>
      <c r="PX550" s="5"/>
      <c r="PY550" s="5"/>
      <c r="PZ550" s="5"/>
      <c r="QA550" s="5"/>
      <c r="QB550" s="5"/>
      <c r="QC550" s="5"/>
      <c r="QD550" s="5"/>
      <c r="QE550" s="5"/>
      <c r="QF550" s="5"/>
      <c r="QG550" s="5"/>
      <c r="QH550" s="5"/>
      <c r="QI550" s="5"/>
      <c r="QJ550" s="5"/>
      <c r="QK550" s="5"/>
      <c r="QL550" s="5"/>
      <c r="QM550" s="5"/>
      <c r="QN550" s="5"/>
      <c r="QO550" s="5"/>
      <c r="QP550" s="5"/>
      <c r="QQ550" s="5"/>
      <c r="QR550" s="5"/>
      <c r="QS550" s="5"/>
      <c r="QT550" s="5"/>
      <c r="QU550" s="5"/>
      <c r="QV550" s="5"/>
      <c r="QW550" s="5"/>
      <c r="QX550" s="5"/>
      <c r="QY550" s="5"/>
      <c r="QZ550" s="5"/>
      <c r="RA550" s="5"/>
      <c r="RB550" s="5"/>
      <c r="RC550" s="5"/>
      <c r="RD550" s="5"/>
      <c r="RE550" s="5"/>
      <c r="RF550" s="5"/>
      <c r="RG550" s="5"/>
      <c r="RH550" s="5"/>
      <c r="RI550" s="5"/>
      <c r="RJ550" s="5"/>
      <c r="RK550" s="5"/>
      <c r="RL550" s="5"/>
      <c r="RM550" s="5"/>
      <c r="RN550" s="5"/>
      <c r="RO550" s="5"/>
      <c r="RP550" s="5"/>
      <c r="RQ550" s="5"/>
      <c r="RR550" s="5"/>
      <c r="RS550" s="5"/>
      <c r="RT550" s="5"/>
      <c r="RU550" s="5"/>
      <c r="RV550" s="5"/>
      <c r="RW550" s="5"/>
      <c r="RX550" s="5"/>
      <c r="RY550" s="5"/>
      <c r="RZ550" s="5"/>
      <c r="SA550" s="5"/>
      <c r="SB550" s="5"/>
      <c r="SC550" s="5"/>
      <c r="SD550" s="5"/>
      <c r="SE550" s="5"/>
      <c r="SF550" s="5"/>
      <c r="SG550" s="5"/>
      <c r="SH550" s="5"/>
      <c r="SI550" s="5"/>
      <c r="SJ550" s="5"/>
      <c r="SK550" s="5"/>
      <c r="SL550" s="5"/>
      <c r="SM550" s="5"/>
      <c r="SN550" s="5"/>
      <c r="SO550" s="5"/>
      <c r="SP550" s="5"/>
      <c r="SQ550" s="5"/>
      <c r="SR550" s="5"/>
      <c r="SS550" s="5"/>
      <c r="ST550" s="5"/>
      <c r="SU550" s="5"/>
      <c r="SV550" s="5"/>
      <c r="SW550" s="5"/>
      <c r="SX550" s="5"/>
      <c r="SY550" s="5"/>
      <c r="SZ550" s="5"/>
      <c r="TA550" s="5"/>
      <c r="TB550" s="5"/>
      <c r="TC550" s="5"/>
      <c r="TD550" s="5"/>
      <c r="TE550" s="5"/>
      <c r="TF550" s="5"/>
      <c r="TG550" s="5"/>
      <c r="TH550" s="5"/>
      <c r="TI550" s="5"/>
      <c r="TJ550" s="5"/>
      <c r="TK550" s="5"/>
      <c r="TL550" s="5"/>
      <c r="TM550" s="5"/>
      <c r="TN550" s="5"/>
      <c r="TO550" s="5"/>
      <c r="TP550" s="5"/>
      <c r="TQ550" s="5"/>
      <c r="TR550" s="5"/>
      <c r="TS550" s="5"/>
      <c r="TT550" s="5"/>
      <c r="TU550" s="5"/>
      <c r="TV550" s="5"/>
      <c r="TW550" s="5"/>
      <c r="TX550" s="5"/>
      <c r="TY550" s="5"/>
      <c r="TZ550" s="5"/>
      <c r="UA550" s="5"/>
      <c r="UB550" s="5"/>
      <c r="UC550" s="5"/>
      <c r="UD550" s="5"/>
      <c r="UE550" s="5"/>
      <c r="UF550" s="5"/>
      <c r="UG550" s="5"/>
      <c r="UH550" s="5"/>
      <c r="UI550" s="5"/>
      <c r="UJ550" s="5"/>
      <c r="UK550" s="5"/>
      <c r="UL550" s="5"/>
      <c r="UM550" s="5"/>
      <c r="UN550" s="5"/>
      <c r="UO550" s="5"/>
      <c r="UP550" s="5"/>
      <c r="UQ550" s="5"/>
      <c r="UR550" s="5"/>
      <c r="US550" s="5"/>
      <c r="UT550" s="5"/>
      <c r="UU550" s="5"/>
      <c r="UV550" s="5"/>
      <c r="UW550" s="5"/>
      <c r="UX550" s="5"/>
      <c r="UY550" s="5"/>
      <c r="UZ550" s="5"/>
      <c r="VA550" s="5"/>
      <c r="VB550" s="5"/>
      <c r="VC550" s="5"/>
      <c r="VD550" s="5"/>
      <c r="VE550" s="5"/>
      <c r="VF550" s="5"/>
      <c r="VG550" s="5"/>
      <c r="VH550" s="5"/>
      <c r="VI550" s="5"/>
      <c r="VJ550" s="5"/>
      <c r="VK550" s="5"/>
      <c r="VL550" s="5"/>
      <c r="VM550" s="5"/>
      <c r="VN550" s="5"/>
      <c r="VO550" s="5"/>
      <c r="VP550" s="5"/>
      <c r="VQ550" s="5"/>
      <c r="VR550" s="5"/>
      <c r="VS550" s="5"/>
      <c r="VT550" s="5"/>
      <c r="VU550" s="5"/>
      <c r="VV550" s="5"/>
      <c r="VW550" s="5"/>
      <c r="VX550" s="5"/>
      <c r="VY550" s="5"/>
      <c r="VZ550" s="5"/>
      <c r="WA550" s="5"/>
      <c r="WB550" s="5"/>
      <c r="WC550" s="5"/>
      <c r="WD550" s="5"/>
      <c r="WE550" s="5"/>
      <c r="WF550" s="5"/>
      <c r="WG550" s="5"/>
      <c r="WH550" s="5"/>
      <c r="WI550" s="5"/>
      <c r="WJ550" s="5"/>
      <c r="WK550" s="5"/>
      <c r="WL550" s="5"/>
      <c r="WM550" s="5"/>
      <c r="WN550" s="5"/>
      <c r="WO550" s="5"/>
      <c r="WP550" s="5"/>
      <c r="WQ550" s="5"/>
      <c r="WR550" s="5"/>
      <c r="WS550" s="5"/>
      <c r="WT550" s="5"/>
      <c r="WU550" s="5"/>
      <c r="WV550" s="5"/>
      <c r="WW550" s="5"/>
      <c r="WX550" s="5"/>
      <c r="WY550" s="5"/>
      <c r="WZ550" s="5"/>
      <c r="XA550" s="5"/>
      <c r="XB550" s="5"/>
      <c r="XC550" s="5"/>
      <c r="XD550" s="5"/>
      <c r="XE550" s="5"/>
      <c r="XF550" s="5"/>
      <c r="XG550" s="5"/>
      <c r="XH550" s="5"/>
      <c r="XI550" s="5"/>
      <c r="XJ550" s="5"/>
      <c r="XK550" s="5"/>
      <c r="XL550" s="5"/>
      <c r="XM550" s="5"/>
      <c r="XN550" s="5"/>
      <c r="XO550" s="5"/>
      <c r="XP550" s="5"/>
      <c r="XQ550" s="5"/>
      <c r="XR550" s="5"/>
      <c r="XS550" s="5"/>
      <c r="XT550" s="5"/>
      <c r="XU550" s="5"/>
      <c r="XV550" s="5"/>
      <c r="XW550" s="5"/>
    </row>
    <row r="551" spans="39:647" x14ac:dyDescent="0.2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c r="PI551" s="5"/>
      <c r="PJ551" s="5"/>
      <c r="PK551" s="5"/>
      <c r="PL551" s="5"/>
      <c r="PM551" s="5"/>
      <c r="PN551" s="5"/>
      <c r="PO551" s="5"/>
      <c r="PP551" s="5"/>
      <c r="PQ551" s="5"/>
      <c r="PR551" s="5"/>
      <c r="PS551" s="5"/>
      <c r="PT551" s="5"/>
      <c r="PU551" s="5"/>
      <c r="PV551" s="5"/>
      <c r="PW551" s="5"/>
      <c r="PX551" s="5"/>
      <c r="PY551" s="5"/>
      <c r="PZ551" s="5"/>
      <c r="QA551" s="5"/>
      <c r="QB551" s="5"/>
      <c r="QC551" s="5"/>
      <c r="QD551" s="5"/>
      <c r="QE551" s="5"/>
      <c r="QF551" s="5"/>
      <c r="QG551" s="5"/>
      <c r="QH551" s="5"/>
      <c r="QI551" s="5"/>
      <c r="QJ551" s="5"/>
      <c r="QK551" s="5"/>
      <c r="QL551" s="5"/>
      <c r="QM551" s="5"/>
      <c r="QN551" s="5"/>
      <c r="QO551" s="5"/>
      <c r="QP551" s="5"/>
      <c r="QQ551" s="5"/>
      <c r="QR551" s="5"/>
      <c r="QS551" s="5"/>
      <c r="QT551" s="5"/>
      <c r="QU551" s="5"/>
      <c r="QV551" s="5"/>
      <c r="QW551" s="5"/>
      <c r="QX551" s="5"/>
      <c r="QY551" s="5"/>
      <c r="QZ551" s="5"/>
      <c r="RA551" s="5"/>
      <c r="RB551" s="5"/>
      <c r="RC551" s="5"/>
      <c r="RD551" s="5"/>
      <c r="RE551" s="5"/>
      <c r="RF551" s="5"/>
      <c r="RG551" s="5"/>
      <c r="RH551" s="5"/>
      <c r="RI551" s="5"/>
      <c r="RJ551" s="5"/>
      <c r="RK551" s="5"/>
      <c r="RL551" s="5"/>
      <c r="RM551" s="5"/>
      <c r="RN551" s="5"/>
      <c r="RO551" s="5"/>
      <c r="RP551" s="5"/>
      <c r="RQ551" s="5"/>
      <c r="RR551" s="5"/>
      <c r="RS551" s="5"/>
      <c r="RT551" s="5"/>
      <c r="RU551" s="5"/>
      <c r="RV551" s="5"/>
      <c r="RW551" s="5"/>
      <c r="RX551" s="5"/>
      <c r="RY551" s="5"/>
      <c r="RZ551" s="5"/>
      <c r="SA551" s="5"/>
      <c r="SB551" s="5"/>
      <c r="SC551" s="5"/>
      <c r="SD551" s="5"/>
      <c r="SE551" s="5"/>
      <c r="SF551" s="5"/>
      <c r="SG551" s="5"/>
      <c r="SH551" s="5"/>
      <c r="SI551" s="5"/>
      <c r="SJ551" s="5"/>
      <c r="SK551" s="5"/>
      <c r="SL551" s="5"/>
      <c r="SM551" s="5"/>
      <c r="SN551" s="5"/>
      <c r="SO551" s="5"/>
      <c r="SP551" s="5"/>
      <c r="SQ551" s="5"/>
      <c r="SR551" s="5"/>
      <c r="SS551" s="5"/>
      <c r="ST551" s="5"/>
      <c r="SU551" s="5"/>
      <c r="SV551" s="5"/>
      <c r="SW551" s="5"/>
      <c r="SX551" s="5"/>
      <c r="SY551" s="5"/>
      <c r="SZ551" s="5"/>
      <c r="TA551" s="5"/>
      <c r="TB551" s="5"/>
      <c r="TC551" s="5"/>
      <c r="TD551" s="5"/>
      <c r="TE551" s="5"/>
      <c r="TF551" s="5"/>
      <c r="TG551" s="5"/>
      <c r="TH551" s="5"/>
      <c r="TI551" s="5"/>
      <c r="TJ551" s="5"/>
      <c r="TK551" s="5"/>
      <c r="TL551" s="5"/>
      <c r="TM551" s="5"/>
      <c r="TN551" s="5"/>
      <c r="TO551" s="5"/>
      <c r="TP551" s="5"/>
      <c r="TQ551" s="5"/>
      <c r="TR551" s="5"/>
      <c r="TS551" s="5"/>
      <c r="TT551" s="5"/>
      <c r="TU551" s="5"/>
      <c r="TV551" s="5"/>
      <c r="TW551" s="5"/>
      <c r="TX551" s="5"/>
      <c r="TY551" s="5"/>
      <c r="TZ551" s="5"/>
      <c r="UA551" s="5"/>
      <c r="UB551" s="5"/>
      <c r="UC551" s="5"/>
      <c r="UD551" s="5"/>
      <c r="UE551" s="5"/>
      <c r="UF551" s="5"/>
      <c r="UG551" s="5"/>
      <c r="UH551" s="5"/>
      <c r="UI551" s="5"/>
      <c r="UJ551" s="5"/>
      <c r="UK551" s="5"/>
      <c r="UL551" s="5"/>
      <c r="UM551" s="5"/>
      <c r="UN551" s="5"/>
      <c r="UO551" s="5"/>
      <c r="UP551" s="5"/>
      <c r="UQ551" s="5"/>
      <c r="UR551" s="5"/>
      <c r="US551" s="5"/>
      <c r="UT551" s="5"/>
      <c r="UU551" s="5"/>
      <c r="UV551" s="5"/>
      <c r="UW551" s="5"/>
      <c r="UX551" s="5"/>
      <c r="UY551" s="5"/>
      <c r="UZ551" s="5"/>
      <c r="VA551" s="5"/>
      <c r="VB551" s="5"/>
      <c r="VC551" s="5"/>
      <c r="VD551" s="5"/>
      <c r="VE551" s="5"/>
      <c r="VF551" s="5"/>
      <c r="VG551" s="5"/>
      <c r="VH551" s="5"/>
      <c r="VI551" s="5"/>
      <c r="VJ551" s="5"/>
      <c r="VK551" s="5"/>
      <c r="VL551" s="5"/>
      <c r="VM551" s="5"/>
      <c r="VN551" s="5"/>
      <c r="VO551" s="5"/>
      <c r="VP551" s="5"/>
      <c r="VQ551" s="5"/>
      <c r="VR551" s="5"/>
      <c r="VS551" s="5"/>
      <c r="VT551" s="5"/>
      <c r="VU551" s="5"/>
      <c r="VV551" s="5"/>
      <c r="VW551" s="5"/>
      <c r="VX551" s="5"/>
      <c r="VY551" s="5"/>
      <c r="VZ551" s="5"/>
      <c r="WA551" s="5"/>
      <c r="WB551" s="5"/>
      <c r="WC551" s="5"/>
      <c r="WD551" s="5"/>
      <c r="WE551" s="5"/>
      <c r="WF551" s="5"/>
      <c r="WG551" s="5"/>
      <c r="WH551" s="5"/>
      <c r="WI551" s="5"/>
      <c r="WJ551" s="5"/>
      <c r="WK551" s="5"/>
      <c r="WL551" s="5"/>
      <c r="WM551" s="5"/>
      <c r="WN551" s="5"/>
      <c r="WO551" s="5"/>
      <c r="WP551" s="5"/>
      <c r="WQ551" s="5"/>
      <c r="WR551" s="5"/>
      <c r="WS551" s="5"/>
      <c r="WT551" s="5"/>
      <c r="WU551" s="5"/>
      <c r="WV551" s="5"/>
      <c r="WW551" s="5"/>
      <c r="WX551" s="5"/>
      <c r="WY551" s="5"/>
      <c r="WZ551" s="5"/>
      <c r="XA551" s="5"/>
      <c r="XB551" s="5"/>
      <c r="XC551" s="5"/>
      <c r="XD551" s="5"/>
      <c r="XE551" s="5"/>
      <c r="XF551" s="5"/>
      <c r="XG551" s="5"/>
      <c r="XH551" s="5"/>
      <c r="XI551" s="5"/>
      <c r="XJ551" s="5"/>
      <c r="XK551" s="5"/>
      <c r="XL551" s="5"/>
      <c r="XM551" s="5"/>
      <c r="XN551" s="5"/>
      <c r="XO551" s="5"/>
      <c r="XP551" s="5"/>
      <c r="XQ551" s="5"/>
      <c r="XR551" s="5"/>
      <c r="XS551" s="5"/>
      <c r="XT551" s="5"/>
      <c r="XU551" s="5"/>
      <c r="XV551" s="5"/>
      <c r="XW551" s="5"/>
    </row>
    <row r="552" spans="39:647" x14ac:dyDescent="0.2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c r="PI552" s="5"/>
      <c r="PJ552" s="5"/>
      <c r="PK552" s="5"/>
      <c r="PL552" s="5"/>
      <c r="PM552" s="5"/>
      <c r="PN552" s="5"/>
      <c r="PO552" s="5"/>
      <c r="PP552" s="5"/>
      <c r="PQ552" s="5"/>
      <c r="PR552" s="5"/>
      <c r="PS552" s="5"/>
      <c r="PT552" s="5"/>
      <c r="PU552" s="5"/>
      <c r="PV552" s="5"/>
      <c r="PW552" s="5"/>
      <c r="PX552" s="5"/>
      <c r="PY552" s="5"/>
      <c r="PZ552" s="5"/>
      <c r="QA552" s="5"/>
      <c r="QB552" s="5"/>
      <c r="QC552" s="5"/>
      <c r="QD552" s="5"/>
      <c r="QE552" s="5"/>
      <c r="QF552" s="5"/>
      <c r="QG552" s="5"/>
      <c r="QH552" s="5"/>
      <c r="QI552" s="5"/>
      <c r="QJ552" s="5"/>
      <c r="QK552" s="5"/>
      <c r="QL552" s="5"/>
      <c r="QM552" s="5"/>
      <c r="QN552" s="5"/>
      <c r="QO552" s="5"/>
      <c r="QP552" s="5"/>
      <c r="QQ552" s="5"/>
      <c r="QR552" s="5"/>
      <c r="QS552" s="5"/>
      <c r="QT552" s="5"/>
      <c r="QU552" s="5"/>
      <c r="QV552" s="5"/>
      <c r="QW552" s="5"/>
      <c r="QX552" s="5"/>
      <c r="QY552" s="5"/>
      <c r="QZ552" s="5"/>
      <c r="RA552" s="5"/>
      <c r="RB552" s="5"/>
      <c r="RC552" s="5"/>
      <c r="RD552" s="5"/>
      <c r="RE552" s="5"/>
      <c r="RF552" s="5"/>
      <c r="RG552" s="5"/>
      <c r="RH552" s="5"/>
      <c r="RI552" s="5"/>
      <c r="RJ552" s="5"/>
      <c r="RK552" s="5"/>
      <c r="RL552" s="5"/>
      <c r="RM552" s="5"/>
      <c r="RN552" s="5"/>
      <c r="RO552" s="5"/>
      <c r="RP552" s="5"/>
      <c r="RQ552" s="5"/>
      <c r="RR552" s="5"/>
      <c r="RS552" s="5"/>
      <c r="RT552" s="5"/>
      <c r="RU552" s="5"/>
      <c r="RV552" s="5"/>
      <c r="RW552" s="5"/>
      <c r="RX552" s="5"/>
      <c r="RY552" s="5"/>
      <c r="RZ552" s="5"/>
      <c r="SA552" s="5"/>
      <c r="SB552" s="5"/>
      <c r="SC552" s="5"/>
      <c r="SD552" s="5"/>
      <c r="SE552" s="5"/>
      <c r="SF552" s="5"/>
      <c r="SG552" s="5"/>
      <c r="SH552" s="5"/>
      <c r="SI552" s="5"/>
      <c r="SJ552" s="5"/>
      <c r="SK552" s="5"/>
      <c r="SL552" s="5"/>
      <c r="SM552" s="5"/>
      <c r="SN552" s="5"/>
      <c r="SO552" s="5"/>
      <c r="SP552" s="5"/>
      <c r="SQ552" s="5"/>
      <c r="SR552" s="5"/>
      <c r="SS552" s="5"/>
      <c r="ST552" s="5"/>
      <c r="SU552" s="5"/>
      <c r="SV552" s="5"/>
      <c r="SW552" s="5"/>
      <c r="SX552" s="5"/>
      <c r="SY552" s="5"/>
      <c r="SZ552" s="5"/>
      <c r="TA552" s="5"/>
      <c r="TB552" s="5"/>
      <c r="TC552" s="5"/>
      <c r="TD552" s="5"/>
      <c r="TE552" s="5"/>
      <c r="TF552" s="5"/>
      <c r="TG552" s="5"/>
      <c r="TH552" s="5"/>
      <c r="TI552" s="5"/>
      <c r="TJ552" s="5"/>
      <c r="TK552" s="5"/>
      <c r="TL552" s="5"/>
      <c r="TM552" s="5"/>
      <c r="TN552" s="5"/>
      <c r="TO552" s="5"/>
      <c r="TP552" s="5"/>
      <c r="TQ552" s="5"/>
      <c r="TR552" s="5"/>
      <c r="TS552" s="5"/>
      <c r="TT552" s="5"/>
      <c r="TU552" s="5"/>
      <c r="TV552" s="5"/>
      <c r="TW552" s="5"/>
      <c r="TX552" s="5"/>
      <c r="TY552" s="5"/>
      <c r="TZ552" s="5"/>
      <c r="UA552" s="5"/>
      <c r="UB552" s="5"/>
      <c r="UC552" s="5"/>
      <c r="UD552" s="5"/>
      <c r="UE552" s="5"/>
      <c r="UF552" s="5"/>
      <c r="UG552" s="5"/>
      <c r="UH552" s="5"/>
      <c r="UI552" s="5"/>
      <c r="UJ552" s="5"/>
      <c r="UK552" s="5"/>
      <c r="UL552" s="5"/>
      <c r="UM552" s="5"/>
      <c r="UN552" s="5"/>
      <c r="UO552" s="5"/>
      <c r="UP552" s="5"/>
      <c r="UQ552" s="5"/>
      <c r="UR552" s="5"/>
      <c r="US552" s="5"/>
      <c r="UT552" s="5"/>
      <c r="UU552" s="5"/>
      <c r="UV552" s="5"/>
      <c r="UW552" s="5"/>
      <c r="UX552" s="5"/>
      <c r="UY552" s="5"/>
      <c r="UZ552" s="5"/>
      <c r="VA552" s="5"/>
      <c r="VB552" s="5"/>
      <c r="VC552" s="5"/>
      <c r="VD552" s="5"/>
      <c r="VE552" s="5"/>
      <c r="VF552" s="5"/>
      <c r="VG552" s="5"/>
      <c r="VH552" s="5"/>
      <c r="VI552" s="5"/>
      <c r="VJ552" s="5"/>
      <c r="VK552" s="5"/>
      <c r="VL552" s="5"/>
      <c r="VM552" s="5"/>
      <c r="VN552" s="5"/>
      <c r="VO552" s="5"/>
      <c r="VP552" s="5"/>
      <c r="VQ552" s="5"/>
      <c r="VR552" s="5"/>
      <c r="VS552" s="5"/>
      <c r="VT552" s="5"/>
      <c r="VU552" s="5"/>
      <c r="VV552" s="5"/>
      <c r="VW552" s="5"/>
      <c r="VX552" s="5"/>
      <c r="VY552" s="5"/>
      <c r="VZ552" s="5"/>
      <c r="WA552" s="5"/>
      <c r="WB552" s="5"/>
      <c r="WC552" s="5"/>
      <c r="WD552" s="5"/>
      <c r="WE552" s="5"/>
      <c r="WF552" s="5"/>
      <c r="WG552" s="5"/>
      <c r="WH552" s="5"/>
      <c r="WI552" s="5"/>
      <c r="WJ552" s="5"/>
      <c r="WK552" s="5"/>
      <c r="WL552" s="5"/>
      <c r="WM552" s="5"/>
      <c r="WN552" s="5"/>
      <c r="WO552" s="5"/>
      <c r="WP552" s="5"/>
      <c r="WQ552" s="5"/>
      <c r="WR552" s="5"/>
      <c r="WS552" s="5"/>
      <c r="WT552" s="5"/>
      <c r="WU552" s="5"/>
      <c r="WV552" s="5"/>
      <c r="WW552" s="5"/>
      <c r="WX552" s="5"/>
      <c r="WY552" s="5"/>
      <c r="WZ552" s="5"/>
      <c r="XA552" s="5"/>
      <c r="XB552" s="5"/>
      <c r="XC552" s="5"/>
      <c r="XD552" s="5"/>
      <c r="XE552" s="5"/>
      <c r="XF552" s="5"/>
      <c r="XG552" s="5"/>
      <c r="XH552" s="5"/>
      <c r="XI552" s="5"/>
      <c r="XJ552" s="5"/>
      <c r="XK552" s="5"/>
      <c r="XL552" s="5"/>
      <c r="XM552" s="5"/>
      <c r="XN552" s="5"/>
      <c r="XO552" s="5"/>
      <c r="XP552" s="5"/>
      <c r="XQ552" s="5"/>
      <c r="XR552" s="5"/>
      <c r="XS552" s="5"/>
      <c r="XT552" s="5"/>
      <c r="XU552" s="5"/>
      <c r="XV552" s="5"/>
      <c r="XW552" s="5"/>
    </row>
    <row r="553" spans="39:647" x14ac:dyDescent="0.2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c r="PI553" s="5"/>
      <c r="PJ553" s="5"/>
      <c r="PK553" s="5"/>
      <c r="PL553" s="5"/>
      <c r="PM553" s="5"/>
      <c r="PN553" s="5"/>
      <c r="PO553" s="5"/>
      <c r="PP553" s="5"/>
      <c r="PQ553" s="5"/>
      <c r="PR553" s="5"/>
      <c r="PS553" s="5"/>
      <c r="PT553" s="5"/>
      <c r="PU553" s="5"/>
      <c r="PV553" s="5"/>
      <c r="PW553" s="5"/>
      <c r="PX553" s="5"/>
      <c r="PY553" s="5"/>
      <c r="PZ553" s="5"/>
      <c r="QA553" s="5"/>
      <c r="QB553" s="5"/>
      <c r="QC553" s="5"/>
      <c r="QD553" s="5"/>
      <c r="QE553" s="5"/>
      <c r="QF553" s="5"/>
      <c r="QG553" s="5"/>
      <c r="QH553" s="5"/>
      <c r="QI553" s="5"/>
      <c r="QJ553" s="5"/>
      <c r="QK553" s="5"/>
      <c r="QL553" s="5"/>
      <c r="QM553" s="5"/>
      <c r="QN553" s="5"/>
      <c r="QO553" s="5"/>
      <c r="QP553" s="5"/>
      <c r="QQ553" s="5"/>
      <c r="QR553" s="5"/>
      <c r="QS553" s="5"/>
      <c r="QT553" s="5"/>
      <c r="QU553" s="5"/>
      <c r="QV553" s="5"/>
      <c r="QW553" s="5"/>
      <c r="QX553" s="5"/>
      <c r="QY553" s="5"/>
      <c r="QZ553" s="5"/>
      <c r="RA553" s="5"/>
      <c r="RB553" s="5"/>
      <c r="RC553" s="5"/>
      <c r="RD553" s="5"/>
      <c r="RE553" s="5"/>
      <c r="RF553" s="5"/>
      <c r="RG553" s="5"/>
      <c r="RH553" s="5"/>
      <c r="RI553" s="5"/>
      <c r="RJ553" s="5"/>
      <c r="RK553" s="5"/>
      <c r="RL553" s="5"/>
      <c r="RM553" s="5"/>
      <c r="RN553" s="5"/>
      <c r="RO553" s="5"/>
      <c r="RP553" s="5"/>
      <c r="RQ553" s="5"/>
      <c r="RR553" s="5"/>
      <c r="RS553" s="5"/>
      <c r="RT553" s="5"/>
      <c r="RU553" s="5"/>
      <c r="RV553" s="5"/>
      <c r="RW553" s="5"/>
      <c r="RX553" s="5"/>
      <c r="RY553" s="5"/>
      <c r="RZ553" s="5"/>
      <c r="SA553" s="5"/>
      <c r="SB553" s="5"/>
      <c r="SC553" s="5"/>
      <c r="SD553" s="5"/>
      <c r="SE553" s="5"/>
      <c r="SF553" s="5"/>
      <c r="SG553" s="5"/>
      <c r="SH553" s="5"/>
      <c r="SI553" s="5"/>
      <c r="SJ553" s="5"/>
      <c r="SK553" s="5"/>
      <c r="SL553" s="5"/>
      <c r="SM553" s="5"/>
      <c r="SN553" s="5"/>
      <c r="SO553" s="5"/>
      <c r="SP553" s="5"/>
      <c r="SQ553" s="5"/>
      <c r="SR553" s="5"/>
      <c r="SS553" s="5"/>
      <c r="ST553" s="5"/>
      <c r="SU553" s="5"/>
      <c r="SV553" s="5"/>
      <c r="SW553" s="5"/>
      <c r="SX553" s="5"/>
      <c r="SY553" s="5"/>
      <c r="SZ553" s="5"/>
      <c r="TA553" s="5"/>
      <c r="TB553" s="5"/>
      <c r="TC553" s="5"/>
      <c r="TD553" s="5"/>
      <c r="TE553" s="5"/>
      <c r="TF553" s="5"/>
      <c r="TG553" s="5"/>
      <c r="TH553" s="5"/>
      <c r="TI553" s="5"/>
      <c r="TJ553" s="5"/>
      <c r="TK553" s="5"/>
      <c r="TL553" s="5"/>
      <c r="TM553" s="5"/>
      <c r="TN553" s="5"/>
      <c r="TO553" s="5"/>
      <c r="TP553" s="5"/>
      <c r="TQ553" s="5"/>
      <c r="TR553" s="5"/>
      <c r="TS553" s="5"/>
      <c r="TT553" s="5"/>
      <c r="TU553" s="5"/>
      <c r="TV553" s="5"/>
      <c r="TW553" s="5"/>
      <c r="TX553" s="5"/>
      <c r="TY553" s="5"/>
      <c r="TZ553" s="5"/>
      <c r="UA553" s="5"/>
      <c r="UB553" s="5"/>
      <c r="UC553" s="5"/>
      <c r="UD553" s="5"/>
      <c r="UE553" s="5"/>
      <c r="UF553" s="5"/>
      <c r="UG553" s="5"/>
      <c r="UH553" s="5"/>
      <c r="UI553" s="5"/>
      <c r="UJ553" s="5"/>
      <c r="UK553" s="5"/>
      <c r="UL553" s="5"/>
      <c r="UM553" s="5"/>
      <c r="UN553" s="5"/>
      <c r="UO553" s="5"/>
      <c r="UP553" s="5"/>
      <c r="UQ553" s="5"/>
      <c r="UR553" s="5"/>
      <c r="US553" s="5"/>
      <c r="UT553" s="5"/>
      <c r="UU553" s="5"/>
      <c r="UV553" s="5"/>
      <c r="UW553" s="5"/>
      <c r="UX553" s="5"/>
      <c r="UY553" s="5"/>
      <c r="UZ553" s="5"/>
      <c r="VA553" s="5"/>
      <c r="VB553" s="5"/>
      <c r="VC553" s="5"/>
      <c r="VD553" s="5"/>
      <c r="VE553" s="5"/>
      <c r="VF553" s="5"/>
      <c r="VG553" s="5"/>
      <c r="VH553" s="5"/>
      <c r="VI553" s="5"/>
      <c r="VJ553" s="5"/>
      <c r="VK553" s="5"/>
      <c r="VL553" s="5"/>
      <c r="VM553" s="5"/>
      <c r="VN553" s="5"/>
      <c r="VO553" s="5"/>
      <c r="VP553" s="5"/>
      <c r="VQ553" s="5"/>
      <c r="VR553" s="5"/>
      <c r="VS553" s="5"/>
      <c r="VT553" s="5"/>
      <c r="VU553" s="5"/>
      <c r="VV553" s="5"/>
      <c r="VW553" s="5"/>
      <c r="VX553" s="5"/>
      <c r="VY553" s="5"/>
      <c r="VZ553" s="5"/>
      <c r="WA553" s="5"/>
      <c r="WB553" s="5"/>
      <c r="WC553" s="5"/>
      <c r="WD553" s="5"/>
      <c r="WE553" s="5"/>
      <c r="WF553" s="5"/>
      <c r="WG553" s="5"/>
      <c r="WH553" s="5"/>
      <c r="WI553" s="5"/>
      <c r="WJ553" s="5"/>
      <c r="WK553" s="5"/>
      <c r="WL553" s="5"/>
      <c r="WM553" s="5"/>
      <c r="WN553" s="5"/>
      <c r="WO553" s="5"/>
      <c r="WP553" s="5"/>
      <c r="WQ553" s="5"/>
      <c r="WR553" s="5"/>
      <c r="WS553" s="5"/>
      <c r="WT553" s="5"/>
      <c r="WU553" s="5"/>
      <c r="WV553" s="5"/>
      <c r="WW553" s="5"/>
      <c r="WX553" s="5"/>
      <c r="WY553" s="5"/>
      <c r="WZ553" s="5"/>
      <c r="XA553" s="5"/>
      <c r="XB553" s="5"/>
      <c r="XC553" s="5"/>
      <c r="XD553" s="5"/>
      <c r="XE553" s="5"/>
      <c r="XF553" s="5"/>
      <c r="XG553" s="5"/>
      <c r="XH553" s="5"/>
      <c r="XI553" s="5"/>
      <c r="XJ553" s="5"/>
      <c r="XK553" s="5"/>
      <c r="XL553" s="5"/>
      <c r="XM553" s="5"/>
      <c r="XN553" s="5"/>
      <c r="XO553" s="5"/>
      <c r="XP553" s="5"/>
      <c r="XQ553" s="5"/>
      <c r="XR553" s="5"/>
      <c r="XS553" s="5"/>
      <c r="XT553" s="5"/>
      <c r="XU553" s="5"/>
      <c r="XV553" s="5"/>
      <c r="XW553" s="5"/>
    </row>
    <row r="554" spans="39:647" x14ac:dyDescent="0.2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c r="PI554" s="5"/>
      <c r="PJ554" s="5"/>
      <c r="PK554" s="5"/>
      <c r="PL554" s="5"/>
      <c r="PM554" s="5"/>
      <c r="PN554" s="5"/>
      <c r="PO554" s="5"/>
      <c r="PP554" s="5"/>
      <c r="PQ554" s="5"/>
      <c r="PR554" s="5"/>
      <c r="PS554" s="5"/>
      <c r="PT554" s="5"/>
      <c r="PU554" s="5"/>
      <c r="PV554" s="5"/>
      <c r="PW554" s="5"/>
      <c r="PX554" s="5"/>
      <c r="PY554" s="5"/>
      <c r="PZ554" s="5"/>
      <c r="QA554" s="5"/>
      <c r="QB554" s="5"/>
      <c r="QC554" s="5"/>
      <c r="QD554" s="5"/>
      <c r="QE554" s="5"/>
      <c r="QF554" s="5"/>
      <c r="QG554" s="5"/>
      <c r="QH554" s="5"/>
      <c r="QI554" s="5"/>
      <c r="QJ554" s="5"/>
      <c r="QK554" s="5"/>
      <c r="QL554" s="5"/>
      <c r="QM554" s="5"/>
      <c r="QN554" s="5"/>
      <c r="QO554" s="5"/>
      <c r="QP554" s="5"/>
      <c r="QQ554" s="5"/>
      <c r="QR554" s="5"/>
      <c r="QS554" s="5"/>
      <c r="QT554" s="5"/>
      <c r="QU554" s="5"/>
      <c r="QV554" s="5"/>
      <c r="QW554" s="5"/>
      <c r="QX554" s="5"/>
      <c r="QY554" s="5"/>
      <c r="QZ554" s="5"/>
      <c r="RA554" s="5"/>
      <c r="RB554" s="5"/>
      <c r="RC554" s="5"/>
      <c r="RD554" s="5"/>
      <c r="RE554" s="5"/>
      <c r="RF554" s="5"/>
      <c r="RG554" s="5"/>
      <c r="RH554" s="5"/>
      <c r="RI554" s="5"/>
      <c r="RJ554" s="5"/>
      <c r="RK554" s="5"/>
      <c r="RL554" s="5"/>
      <c r="RM554" s="5"/>
      <c r="RN554" s="5"/>
      <c r="RO554" s="5"/>
      <c r="RP554" s="5"/>
      <c r="RQ554" s="5"/>
      <c r="RR554" s="5"/>
      <c r="RS554" s="5"/>
      <c r="RT554" s="5"/>
      <c r="RU554" s="5"/>
      <c r="RV554" s="5"/>
      <c r="RW554" s="5"/>
      <c r="RX554" s="5"/>
      <c r="RY554" s="5"/>
      <c r="RZ554" s="5"/>
      <c r="SA554" s="5"/>
      <c r="SB554" s="5"/>
      <c r="SC554" s="5"/>
      <c r="SD554" s="5"/>
      <c r="SE554" s="5"/>
      <c r="SF554" s="5"/>
      <c r="SG554" s="5"/>
      <c r="SH554" s="5"/>
      <c r="SI554" s="5"/>
      <c r="SJ554" s="5"/>
      <c r="SK554" s="5"/>
      <c r="SL554" s="5"/>
      <c r="SM554" s="5"/>
      <c r="SN554" s="5"/>
      <c r="SO554" s="5"/>
      <c r="SP554" s="5"/>
      <c r="SQ554" s="5"/>
      <c r="SR554" s="5"/>
      <c r="SS554" s="5"/>
      <c r="ST554" s="5"/>
      <c r="SU554" s="5"/>
      <c r="SV554" s="5"/>
      <c r="SW554" s="5"/>
      <c r="SX554" s="5"/>
      <c r="SY554" s="5"/>
      <c r="SZ554" s="5"/>
      <c r="TA554" s="5"/>
      <c r="TB554" s="5"/>
      <c r="TC554" s="5"/>
      <c r="TD554" s="5"/>
      <c r="TE554" s="5"/>
      <c r="TF554" s="5"/>
      <c r="TG554" s="5"/>
      <c r="TH554" s="5"/>
      <c r="TI554" s="5"/>
      <c r="TJ554" s="5"/>
      <c r="TK554" s="5"/>
      <c r="TL554" s="5"/>
      <c r="TM554" s="5"/>
      <c r="TN554" s="5"/>
      <c r="TO554" s="5"/>
      <c r="TP554" s="5"/>
      <c r="TQ554" s="5"/>
      <c r="TR554" s="5"/>
      <c r="TS554" s="5"/>
      <c r="TT554" s="5"/>
      <c r="TU554" s="5"/>
      <c r="TV554" s="5"/>
      <c r="TW554" s="5"/>
      <c r="TX554" s="5"/>
      <c r="TY554" s="5"/>
      <c r="TZ554" s="5"/>
      <c r="UA554" s="5"/>
      <c r="UB554" s="5"/>
      <c r="UC554" s="5"/>
      <c r="UD554" s="5"/>
      <c r="UE554" s="5"/>
      <c r="UF554" s="5"/>
      <c r="UG554" s="5"/>
      <c r="UH554" s="5"/>
      <c r="UI554" s="5"/>
      <c r="UJ554" s="5"/>
      <c r="UK554" s="5"/>
      <c r="UL554" s="5"/>
      <c r="UM554" s="5"/>
      <c r="UN554" s="5"/>
      <c r="UO554" s="5"/>
      <c r="UP554" s="5"/>
      <c r="UQ554" s="5"/>
      <c r="UR554" s="5"/>
      <c r="US554" s="5"/>
      <c r="UT554" s="5"/>
      <c r="UU554" s="5"/>
      <c r="UV554" s="5"/>
      <c r="UW554" s="5"/>
      <c r="UX554" s="5"/>
      <c r="UY554" s="5"/>
      <c r="UZ554" s="5"/>
      <c r="VA554" s="5"/>
      <c r="VB554" s="5"/>
      <c r="VC554" s="5"/>
      <c r="VD554" s="5"/>
      <c r="VE554" s="5"/>
      <c r="VF554" s="5"/>
      <c r="VG554" s="5"/>
      <c r="VH554" s="5"/>
      <c r="VI554" s="5"/>
      <c r="VJ554" s="5"/>
      <c r="VK554" s="5"/>
      <c r="VL554" s="5"/>
      <c r="VM554" s="5"/>
      <c r="VN554" s="5"/>
      <c r="VO554" s="5"/>
      <c r="VP554" s="5"/>
      <c r="VQ554" s="5"/>
      <c r="VR554" s="5"/>
      <c r="VS554" s="5"/>
      <c r="VT554" s="5"/>
      <c r="VU554" s="5"/>
      <c r="VV554" s="5"/>
      <c r="VW554" s="5"/>
      <c r="VX554" s="5"/>
      <c r="VY554" s="5"/>
      <c r="VZ554" s="5"/>
      <c r="WA554" s="5"/>
      <c r="WB554" s="5"/>
      <c r="WC554" s="5"/>
      <c r="WD554" s="5"/>
      <c r="WE554" s="5"/>
      <c r="WF554" s="5"/>
      <c r="WG554" s="5"/>
      <c r="WH554" s="5"/>
      <c r="WI554" s="5"/>
      <c r="WJ554" s="5"/>
      <c r="WK554" s="5"/>
      <c r="WL554" s="5"/>
      <c r="WM554" s="5"/>
      <c r="WN554" s="5"/>
      <c r="WO554" s="5"/>
      <c r="WP554" s="5"/>
      <c r="WQ554" s="5"/>
      <c r="WR554" s="5"/>
      <c r="WS554" s="5"/>
      <c r="WT554" s="5"/>
      <c r="WU554" s="5"/>
      <c r="WV554" s="5"/>
      <c r="WW554" s="5"/>
      <c r="WX554" s="5"/>
      <c r="WY554" s="5"/>
      <c r="WZ554" s="5"/>
      <c r="XA554" s="5"/>
      <c r="XB554" s="5"/>
      <c r="XC554" s="5"/>
      <c r="XD554" s="5"/>
      <c r="XE554" s="5"/>
      <c r="XF554" s="5"/>
      <c r="XG554" s="5"/>
      <c r="XH554" s="5"/>
      <c r="XI554" s="5"/>
      <c r="XJ554" s="5"/>
      <c r="XK554" s="5"/>
      <c r="XL554" s="5"/>
      <c r="XM554" s="5"/>
      <c r="XN554" s="5"/>
      <c r="XO554" s="5"/>
      <c r="XP554" s="5"/>
      <c r="XQ554" s="5"/>
      <c r="XR554" s="5"/>
      <c r="XS554" s="5"/>
      <c r="XT554" s="5"/>
      <c r="XU554" s="5"/>
      <c r="XV554" s="5"/>
      <c r="XW554" s="5"/>
    </row>
    <row r="555" spans="39:647" x14ac:dyDescent="0.2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c r="PI555" s="5"/>
      <c r="PJ555" s="5"/>
      <c r="PK555" s="5"/>
      <c r="PL555" s="5"/>
      <c r="PM555" s="5"/>
      <c r="PN555" s="5"/>
      <c r="PO555" s="5"/>
      <c r="PP555" s="5"/>
      <c r="PQ555" s="5"/>
      <c r="PR555" s="5"/>
      <c r="PS555" s="5"/>
      <c r="PT555" s="5"/>
      <c r="PU555" s="5"/>
      <c r="PV555" s="5"/>
      <c r="PW555" s="5"/>
      <c r="PX555" s="5"/>
      <c r="PY555" s="5"/>
      <c r="PZ555" s="5"/>
      <c r="QA555" s="5"/>
      <c r="QB555" s="5"/>
      <c r="QC555" s="5"/>
      <c r="QD555" s="5"/>
      <c r="QE555" s="5"/>
      <c r="QF555" s="5"/>
      <c r="QG555" s="5"/>
      <c r="QH555" s="5"/>
      <c r="QI555" s="5"/>
      <c r="QJ555" s="5"/>
      <c r="QK555" s="5"/>
      <c r="QL555" s="5"/>
      <c r="QM555" s="5"/>
      <c r="QN555" s="5"/>
      <c r="QO555" s="5"/>
      <c r="QP555" s="5"/>
      <c r="QQ555" s="5"/>
      <c r="QR555" s="5"/>
      <c r="QS555" s="5"/>
      <c r="QT555" s="5"/>
      <c r="QU555" s="5"/>
      <c r="QV555" s="5"/>
      <c r="QW555" s="5"/>
      <c r="QX555" s="5"/>
      <c r="QY555" s="5"/>
      <c r="QZ555" s="5"/>
      <c r="RA555" s="5"/>
      <c r="RB555" s="5"/>
      <c r="RC555" s="5"/>
      <c r="RD555" s="5"/>
      <c r="RE555" s="5"/>
      <c r="RF555" s="5"/>
      <c r="RG555" s="5"/>
      <c r="RH555" s="5"/>
      <c r="RI555" s="5"/>
      <c r="RJ555" s="5"/>
      <c r="RK555" s="5"/>
      <c r="RL555" s="5"/>
      <c r="RM555" s="5"/>
      <c r="RN555" s="5"/>
      <c r="RO555" s="5"/>
      <c r="RP555" s="5"/>
      <c r="RQ555" s="5"/>
      <c r="RR555" s="5"/>
      <c r="RS555" s="5"/>
      <c r="RT555" s="5"/>
      <c r="RU555" s="5"/>
      <c r="RV555" s="5"/>
      <c r="RW555" s="5"/>
      <c r="RX555" s="5"/>
      <c r="RY555" s="5"/>
      <c r="RZ555" s="5"/>
      <c r="SA555" s="5"/>
      <c r="SB555" s="5"/>
      <c r="SC555" s="5"/>
      <c r="SD555" s="5"/>
      <c r="SE555" s="5"/>
      <c r="SF555" s="5"/>
      <c r="SG555" s="5"/>
      <c r="SH555" s="5"/>
      <c r="SI555" s="5"/>
      <c r="SJ555" s="5"/>
      <c r="SK555" s="5"/>
      <c r="SL555" s="5"/>
      <c r="SM555" s="5"/>
      <c r="SN555" s="5"/>
      <c r="SO555" s="5"/>
      <c r="SP555" s="5"/>
      <c r="SQ555" s="5"/>
      <c r="SR555" s="5"/>
      <c r="SS555" s="5"/>
      <c r="ST555" s="5"/>
      <c r="SU555" s="5"/>
      <c r="SV555" s="5"/>
      <c r="SW555" s="5"/>
      <c r="SX555" s="5"/>
      <c r="SY555" s="5"/>
      <c r="SZ555" s="5"/>
      <c r="TA555" s="5"/>
      <c r="TB555" s="5"/>
      <c r="TC555" s="5"/>
      <c r="TD555" s="5"/>
      <c r="TE555" s="5"/>
      <c r="TF555" s="5"/>
      <c r="TG555" s="5"/>
      <c r="TH555" s="5"/>
      <c r="TI555" s="5"/>
      <c r="TJ555" s="5"/>
      <c r="TK555" s="5"/>
      <c r="TL555" s="5"/>
      <c r="TM555" s="5"/>
      <c r="TN555" s="5"/>
      <c r="TO555" s="5"/>
      <c r="TP555" s="5"/>
      <c r="TQ555" s="5"/>
      <c r="TR555" s="5"/>
      <c r="TS555" s="5"/>
      <c r="TT555" s="5"/>
      <c r="TU555" s="5"/>
      <c r="TV555" s="5"/>
      <c r="TW555" s="5"/>
      <c r="TX555" s="5"/>
      <c r="TY555" s="5"/>
      <c r="TZ555" s="5"/>
      <c r="UA555" s="5"/>
      <c r="UB555" s="5"/>
      <c r="UC555" s="5"/>
      <c r="UD555" s="5"/>
      <c r="UE555" s="5"/>
      <c r="UF555" s="5"/>
      <c r="UG555" s="5"/>
      <c r="UH555" s="5"/>
      <c r="UI555" s="5"/>
      <c r="UJ555" s="5"/>
      <c r="UK555" s="5"/>
      <c r="UL555" s="5"/>
      <c r="UM555" s="5"/>
      <c r="UN555" s="5"/>
      <c r="UO555" s="5"/>
      <c r="UP555" s="5"/>
      <c r="UQ555" s="5"/>
      <c r="UR555" s="5"/>
      <c r="US555" s="5"/>
      <c r="UT555" s="5"/>
      <c r="UU555" s="5"/>
      <c r="UV555" s="5"/>
      <c r="UW555" s="5"/>
      <c r="UX555" s="5"/>
      <c r="UY555" s="5"/>
      <c r="UZ555" s="5"/>
      <c r="VA555" s="5"/>
      <c r="VB555" s="5"/>
      <c r="VC555" s="5"/>
      <c r="VD555" s="5"/>
      <c r="VE555" s="5"/>
      <c r="VF555" s="5"/>
      <c r="VG555" s="5"/>
      <c r="VH555" s="5"/>
      <c r="VI555" s="5"/>
      <c r="VJ555" s="5"/>
      <c r="VK555" s="5"/>
      <c r="VL555" s="5"/>
      <c r="VM555" s="5"/>
      <c r="VN555" s="5"/>
      <c r="VO555" s="5"/>
      <c r="VP555" s="5"/>
      <c r="VQ555" s="5"/>
      <c r="VR555" s="5"/>
      <c r="VS555" s="5"/>
      <c r="VT555" s="5"/>
      <c r="VU555" s="5"/>
      <c r="VV555" s="5"/>
      <c r="VW555" s="5"/>
      <c r="VX555" s="5"/>
      <c r="VY555" s="5"/>
      <c r="VZ555" s="5"/>
      <c r="WA555" s="5"/>
      <c r="WB555" s="5"/>
      <c r="WC555" s="5"/>
      <c r="WD555" s="5"/>
      <c r="WE555" s="5"/>
      <c r="WF555" s="5"/>
      <c r="WG555" s="5"/>
      <c r="WH555" s="5"/>
      <c r="WI555" s="5"/>
      <c r="WJ555" s="5"/>
      <c r="WK555" s="5"/>
      <c r="WL555" s="5"/>
      <c r="WM555" s="5"/>
      <c r="WN555" s="5"/>
      <c r="WO555" s="5"/>
      <c r="WP555" s="5"/>
      <c r="WQ555" s="5"/>
      <c r="WR555" s="5"/>
      <c r="WS555" s="5"/>
      <c r="WT555" s="5"/>
      <c r="WU555" s="5"/>
      <c r="WV555" s="5"/>
      <c r="WW555" s="5"/>
      <c r="WX555" s="5"/>
      <c r="WY555" s="5"/>
      <c r="WZ555" s="5"/>
      <c r="XA555" s="5"/>
      <c r="XB555" s="5"/>
      <c r="XC555" s="5"/>
      <c r="XD555" s="5"/>
      <c r="XE555" s="5"/>
      <c r="XF555" s="5"/>
      <c r="XG555" s="5"/>
      <c r="XH555" s="5"/>
      <c r="XI555" s="5"/>
      <c r="XJ555" s="5"/>
      <c r="XK555" s="5"/>
      <c r="XL555" s="5"/>
      <c r="XM555" s="5"/>
      <c r="XN555" s="5"/>
      <c r="XO555" s="5"/>
      <c r="XP555" s="5"/>
      <c r="XQ555" s="5"/>
      <c r="XR555" s="5"/>
      <c r="XS555" s="5"/>
      <c r="XT555" s="5"/>
      <c r="XU555" s="5"/>
      <c r="XV555" s="5"/>
      <c r="XW555" s="5"/>
    </row>
    <row r="556" spans="39:647" x14ac:dyDescent="0.2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c r="PI556" s="5"/>
      <c r="PJ556" s="5"/>
      <c r="PK556" s="5"/>
      <c r="PL556" s="5"/>
      <c r="PM556" s="5"/>
      <c r="PN556" s="5"/>
      <c r="PO556" s="5"/>
      <c r="PP556" s="5"/>
      <c r="PQ556" s="5"/>
      <c r="PR556" s="5"/>
      <c r="PS556" s="5"/>
      <c r="PT556" s="5"/>
      <c r="PU556" s="5"/>
      <c r="PV556" s="5"/>
      <c r="PW556" s="5"/>
      <c r="PX556" s="5"/>
      <c r="PY556" s="5"/>
      <c r="PZ556" s="5"/>
      <c r="QA556" s="5"/>
      <c r="QB556" s="5"/>
      <c r="QC556" s="5"/>
      <c r="QD556" s="5"/>
      <c r="QE556" s="5"/>
      <c r="QF556" s="5"/>
      <c r="QG556" s="5"/>
      <c r="QH556" s="5"/>
      <c r="QI556" s="5"/>
      <c r="QJ556" s="5"/>
      <c r="QK556" s="5"/>
      <c r="QL556" s="5"/>
      <c r="QM556" s="5"/>
      <c r="QN556" s="5"/>
      <c r="QO556" s="5"/>
      <c r="QP556" s="5"/>
      <c r="QQ556" s="5"/>
      <c r="QR556" s="5"/>
      <c r="QS556" s="5"/>
      <c r="QT556" s="5"/>
      <c r="QU556" s="5"/>
      <c r="QV556" s="5"/>
      <c r="QW556" s="5"/>
      <c r="QX556" s="5"/>
      <c r="QY556" s="5"/>
      <c r="QZ556" s="5"/>
      <c r="RA556" s="5"/>
      <c r="RB556" s="5"/>
      <c r="RC556" s="5"/>
      <c r="RD556" s="5"/>
      <c r="RE556" s="5"/>
      <c r="RF556" s="5"/>
      <c r="RG556" s="5"/>
      <c r="RH556" s="5"/>
      <c r="RI556" s="5"/>
      <c r="RJ556" s="5"/>
      <c r="RK556" s="5"/>
      <c r="RL556" s="5"/>
      <c r="RM556" s="5"/>
      <c r="RN556" s="5"/>
      <c r="RO556" s="5"/>
      <c r="RP556" s="5"/>
      <c r="RQ556" s="5"/>
      <c r="RR556" s="5"/>
      <c r="RS556" s="5"/>
      <c r="RT556" s="5"/>
      <c r="RU556" s="5"/>
      <c r="RV556" s="5"/>
      <c r="RW556" s="5"/>
      <c r="RX556" s="5"/>
      <c r="RY556" s="5"/>
      <c r="RZ556" s="5"/>
      <c r="SA556" s="5"/>
      <c r="SB556" s="5"/>
      <c r="SC556" s="5"/>
      <c r="SD556" s="5"/>
      <c r="SE556" s="5"/>
      <c r="SF556" s="5"/>
      <c r="SG556" s="5"/>
      <c r="SH556" s="5"/>
      <c r="SI556" s="5"/>
      <c r="SJ556" s="5"/>
      <c r="SK556" s="5"/>
      <c r="SL556" s="5"/>
      <c r="SM556" s="5"/>
      <c r="SN556" s="5"/>
      <c r="SO556" s="5"/>
      <c r="SP556" s="5"/>
      <c r="SQ556" s="5"/>
      <c r="SR556" s="5"/>
      <c r="SS556" s="5"/>
      <c r="ST556" s="5"/>
      <c r="SU556" s="5"/>
      <c r="SV556" s="5"/>
      <c r="SW556" s="5"/>
      <c r="SX556" s="5"/>
      <c r="SY556" s="5"/>
      <c r="SZ556" s="5"/>
      <c r="TA556" s="5"/>
      <c r="TB556" s="5"/>
      <c r="TC556" s="5"/>
      <c r="TD556" s="5"/>
      <c r="TE556" s="5"/>
      <c r="TF556" s="5"/>
      <c r="TG556" s="5"/>
      <c r="TH556" s="5"/>
      <c r="TI556" s="5"/>
      <c r="TJ556" s="5"/>
      <c r="TK556" s="5"/>
      <c r="TL556" s="5"/>
      <c r="TM556" s="5"/>
      <c r="TN556" s="5"/>
      <c r="TO556" s="5"/>
      <c r="TP556" s="5"/>
      <c r="TQ556" s="5"/>
      <c r="TR556" s="5"/>
      <c r="TS556" s="5"/>
      <c r="TT556" s="5"/>
      <c r="TU556" s="5"/>
      <c r="TV556" s="5"/>
      <c r="TW556" s="5"/>
      <c r="TX556" s="5"/>
      <c r="TY556" s="5"/>
      <c r="TZ556" s="5"/>
      <c r="UA556" s="5"/>
      <c r="UB556" s="5"/>
      <c r="UC556" s="5"/>
      <c r="UD556" s="5"/>
      <c r="UE556" s="5"/>
      <c r="UF556" s="5"/>
      <c r="UG556" s="5"/>
      <c r="UH556" s="5"/>
      <c r="UI556" s="5"/>
      <c r="UJ556" s="5"/>
      <c r="UK556" s="5"/>
      <c r="UL556" s="5"/>
      <c r="UM556" s="5"/>
      <c r="UN556" s="5"/>
      <c r="UO556" s="5"/>
      <c r="UP556" s="5"/>
      <c r="UQ556" s="5"/>
      <c r="UR556" s="5"/>
      <c r="US556" s="5"/>
      <c r="UT556" s="5"/>
      <c r="UU556" s="5"/>
      <c r="UV556" s="5"/>
      <c r="UW556" s="5"/>
      <c r="UX556" s="5"/>
      <c r="UY556" s="5"/>
      <c r="UZ556" s="5"/>
      <c r="VA556" s="5"/>
      <c r="VB556" s="5"/>
      <c r="VC556" s="5"/>
      <c r="VD556" s="5"/>
      <c r="VE556" s="5"/>
      <c r="VF556" s="5"/>
      <c r="VG556" s="5"/>
      <c r="VH556" s="5"/>
      <c r="VI556" s="5"/>
      <c r="VJ556" s="5"/>
      <c r="VK556" s="5"/>
      <c r="VL556" s="5"/>
      <c r="VM556" s="5"/>
      <c r="VN556" s="5"/>
      <c r="VO556" s="5"/>
      <c r="VP556" s="5"/>
      <c r="VQ556" s="5"/>
      <c r="VR556" s="5"/>
      <c r="VS556" s="5"/>
      <c r="VT556" s="5"/>
      <c r="VU556" s="5"/>
      <c r="VV556" s="5"/>
      <c r="VW556" s="5"/>
      <c r="VX556" s="5"/>
      <c r="VY556" s="5"/>
      <c r="VZ556" s="5"/>
      <c r="WA556" s="5"/>
      <c r="WB556" s="5"/>
      <c r="WC556" s="5"/>
      <c r="WD556" s="5"/>
      <c r="WE556" s="5"/>
      <c r="WF556" s="5"/>
      <c r="WG556" s="5"/>
      <c r="WH556" s="5"/>
      <c r="WI556" s="5"/>
      <c r="WJ556" s="5"/>
      <c r="WK556" s="5"/>
      <c r="WL556" s="5"/>
      <c r="WM556" s="5"/>
      <c r="WN556" s="5"/>
      <c r="WO556" s="5"/>
      <c r="WP556" s="5"/>
      <c r="WQ556" s="5"/>
      <c r="WR556" s="5"/>
      <c r="WS556" s="5"/>
      <c r="WT556" s="5"/>
      <c r="WU556" s="5"/>
      <c r="WV556" s="5"/>
      <c r="WW556" s="5"/>
      <c r="WX556" s="5"/>
      <c r="WY556" s="5"/>
      <c r="WZ556" s="5"/>
      <c r="XA556" s="5"/>
      <c r="XB556" s="5"/>
      <c r="XC556" s="5"/>
      <c r="XD556" s="5"/>
      <c r="XE556" s="5"/>
      <c r="XF556" s="5"/>
      <c r="XG556" s="5"/>
      <c r="XH556" s="5"/>
      <c r="XI556" s="5"/>
      <c r="XJ556" s="5"/>
      <c r="XK556" s="5"/>
      <c r="XL556" s="5"/>
      <c r="XM556" s="5"/>
      <c r="XN556" s="5"/>
      <c r="XO556" s="5"/>
      <c r="XP556" s="5"/>
      <c r="XQ556" s="5"/>
      <c r="XR556" s="5"/>
      <c r="XS556" s="5"/>
      <c r="XT556" s="5"/>
      <c r="XU556" s="5"/>
      <c r="XV556" s="5"/>
      <c r="XW556" s="5"/>
    </row>
    <row r="557" spans="39:647" x14ac:dyDescent="0.2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c r="PI557" s="5"/>
      <c r="PJ557" s="5"/>
      <c r="PK557" s="5"/>
      <c r="PL557" s="5"/>
      <c r="PM557" s="5"/>
      <c r="PN557" s="5"/>
      <c r="PO557" s="5"/>
      <c r="PP557" s="5"/>
      <c r="PQ557" s="5"/>
      <c r="PR557" s="5"/>
      <c r="PS557" s="5"/>
      <c r="PT557" s="5"/>
      <c r="PU557" s="5"/>
      <c r="PV557" s="5"/>
      <c r="PW557" s="5"/>
      <c r="PX557" s="5"/>
      <c r="PY557" s="5"/>
      <c r="PZ557" s="5"/>
      <c r="QA557" s="5"/>
      <c r="QB557" s="5"/>
      <c r="QC557" s="5"/>
      <c r="QD557" s="5"/>
      <c r="QE557" s="5"/>
      <c r="QF557" s="5"/>
      <c r="QG557" s="5"/>
      <c r="QH557" s="5"/>
      <c r="QI557" s="5"/>
      <c r="QJ557" s="5"/>
      <c r="QK557" s="5"/>
      <c r="QL557" s="5"/>
      <c r="QM557" s="5"/>
      <c r="QN557" s="5"/>
      <c r="QO557" s="5"/>
      <c r="QP557" s="5"/>
      <c r="QQ557" s="5"/>
      <c r="QR557" s="5"/>
      <c r="QS557" s="5"/>
      <c r="QT557" s="5"/>
      <c r="QU557" s="5"/>
      <c r="QV557" s="5"/>
      <c r="QW557" s="5"/>
      <c r="QX557" s="5"/>
      <c r="QY557" s="5"/>
      <c r="QZ557" s="5"/>
      <c r="RA557" s="5"/>
      <c r="RB557" s="5"/>
      <c r="RC557" s="5"/>
      <c r="RD557" s="5"/>
      <c r="RE557" s="5"/>
      <c r="RF557" s="5"/>
      <c r="RG557" s="5"/>
      <c r="RH557" s="5"/>
      <c r="RI557" s="5"/>
      <c r="RJ557" s="5"/>
      <c r="RK557" s="5"/>
      <c r="RL557" s="5"/>
      <c r="RM557" s="5"/>
      <c r="RN557" s="5"/>
      <c r="RO557" s="5"/>
      <c r="RP557" s="5"/>
      <c r="RQ557" s="5"/>
      <c r="RR557" s="5"/>
      <c r="RS557" s="5"/>
      <c r="RT557" s="5"/>
      <c r="RU557" s="5"/>
      <c r="RV557" s="5"/>
      <c r="RW557" s="5"/>
      <c r="RX557" s="5"/>
      <c r="RY557" s="5"/>
      <c r="RZ557" s="5"/>
      <c r="SA557" s="5"/>
      <c r="SB557" s="5"/>
      <c r="SC557" s="5"/>
      <c r="SD557" s="5"/>
      <c r="SE557" s="5"/>
      <c r="SF557" s="5"/>
      <c r="SG557" s="5"/>
      <c r="SH557" s="5"/>
      <c r="SI557" s="5"/>
      <c r="SJ557" s="5"/>
      <c r="SK557" s="5"/>
      <c r="SL557" s="5"/>
      <c r="SM557" s="5"/>
      <c r="SN557" s="5"/>
      <c r="SO557" s="5"/>
      <c r="SP557" s="5"/>
      <c r="SQ557" s="5"/>
      <c r="SR557" s="5"/>
      <c r="SS557" s="5"/>
      <c r="ST557" s="5"/>
      <c r="SU557" s="5"/>
      <c r="SV557" s="5"/>
      <c r="SW557" s="5"/>
      <c r="SX557" s="5"/>
      <c r="SY557" s="5"/>
      <c r="SZ557" s="5"/>
      <c r="TA557" s="5"/>
      <c r="TB557" s="5"/>
      <c r="TC557" s="5"/>
      <c r="TD557" s="5"/>
      <c r="TE557" s="5"/>
      <c r="TF557" s="5"/>
      <c r="TG557" s="5"/>
      <c r="TH557" s="5"/>
      <c r="TI557" s="5"/>
      <c r="TJ557" s="5"/>
      <c r="TK557" s="5"/>
      <c r="TL557" s="5"/>
      <c r="TM557" s="5"/>
      <c r="TN557" s="5"/>
      <c r="TO557" s="5"/>
      <c r="TP557" s="5"/>
      <c r="TQ557" s="5"/>
      <c r="TR557" s="5"/>
      <c r="TS557" s="5"/>
      <c r="TT557" s="5"/>
      <c r="TU557" s="5"/>
      <c r="TV557" s="5"/>
      <c r="TW557" s="5"/>
      <c r="TX557" s="5"/>
      <c r="TY557" s="5"/>
      <c r="TZ557" s="5"/>
      <c r="UA557" s="5"/>
      <c r="UB557" s="5"/>
      <c r="UC557" s="5"/>
      <c r="UD557" s="5"/>
      <c r="UE557" s="5"/>
      <c r="UF557" s="5"/>
      <c r="UG557" s="5"/>
      <c r="UH557" s="5"/>
      <c r="UI557" s="5"/>
      <c r="UJ557" s="5"/>
      <c r="UK557" s="5"/>
      <c r="UL557" s="5"/>
      <c r="UM557" s="5"/>
      <c r="UN557" s="5"/>
      <c r="UO557" s="5"/>
      <c r="UP557" s="5"/>
      <c r="UQ557" s="5"/>
      <c r="UR557" s="5"/>
      <c r="US557" s="5"/>
      <c r="UT557" s="5"/>
      <c r="UU557" s="5"/>
      <c r="UV557" s="5"/>
      <c r="UW557" s="5"/>
      <c r="UX557" s="5"/>
      <c r="UY557" s="5"/>
      <c r="UZ557" s="5"/>
      <c r="VA557" s="5"/>
      <c r="VB557" s="5"/>
      <c r="VC557" s="5"/>
      <c r="VD557" s="5"/>
      <c r="VE557" s="5"/>
      <c r="VF557" s="5"/>
      <c r="VG557" s="5"/>
      <c r="VH557" s="5"/>
      <c r="VI557" s="5"/>
      <c r="VJ557" s="5"/>
      <c r="VK557" s="5"/>
      <c r="VL557" s="5"/>
      <c r="VM557" s="5"/>
      <c r="VN557" s="5"/>
      <c r="VO557" s="5"/>
      <c r="VP557" s="5"/>
      <c r="VQ557" s="5"/>
      <c r="VR557" s="5"/>
      <c r="VS557" s="5"/>
      <c r="VT557" s="5"/>
      <c r="VU557" s="5"/>
      <c r="VV557" s="5"/>
      <c r="VW557" s="5"/>
      <c r="VX557" s="5"/>
      <c r="VY557" s="5"/>
      <c r="VZ557" s="5"/>
      <c r="WA557" s="5"/>
      <c r="WB557" s="5"/>
      <c r="WC557" s="5"/>
      <c r="WD557" s="5"/>
      <c r="WE557" s="5"/>
      <c r="WF557" s="5"/>
      <c r="WG557" s="5"/>
      <c r="WH557" s="5"/>
      <c r="WI557" s="5"/>
      <c r="WJ557" s="5"/>
      <c r="WK557" s="5"/>
      <c r="WL557" s="5"/>
      <c r="WM557" s="5"/>
      <c r="WN557" s="5"/>
      <c r="WO557" s="5"/>
      <c r="WP557" s="5"/>
      <c r="WQ557" s="5"/>
      <c r="WR557" s="5"/>
      <c r="WS557" s="5"/>
      <c r="WT557" s="5"/>
      <c r="WU557" s="5"/>
      <c r="WV557" s="5"/>
      <c r="WW557" s="5"/>
      <c r="WX557" s="5"/>
      <c r="WY557" s="5"/>
      <c r="WZ557" s="5"/>
      <c r="XA557" s="5"/>
      <c r="XB557" s="5"/>
      <c r="XC557" s="5"/>
      <c r="XD557" s="5"/>
      <c r="XE557" s="5"/>
      <c r="XF557" s="5"/>
      <c r="XG557" s="5"/>
      <c r="XH557" s="5"/>
      <c r="XI557" s="5"/>
      <c r="XJ557" s="5"/>
      <c r="XK557" s="5"/>
      <c r="XL557" s="5"/>
      <c r="XM557" s="5"/>
      <c r="XN557" s="5"/>
      <c r="XO557" s="5"/>
      <c r="XP557" s="5"/>
      <c r="XQ557" s="5"/>
      <c r="XR557" s="5"/>
      <c r="XS557" s="5"/>
      <c r="XT557" s="5"/>
      <c r="XU557" s="5"/>
      <c r="XV557" s="5"/>
      <c r="XW557" s="5"/>
    </row>
    <row r="558" spans="39:647" x14ac:dyDescent="0.2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c r="PI558" s="5"/>
      <c r="PJ558" s="5"/>
      <c r="PK558" s="5"/>
      <c r="PL558" s="5"/>
      <c r="PM558" s="5"/>
      <c r="PN558" s="5"/>
      <c r="PO558" s="5"/>
      <c r="PP558" s="5"/>
      <c r="PQ558" s="5"/>
      <c r="PR558" s="5"/>
      <c r="PS558" s="5"/>
      <c r="PT558" s="5"/>
      <c r="PU558" s="5"/>
      <c r="PV558" s="5"/>
      <c r="PW558" s="5"/>
      <c r="PX558" s="5"/>
      <c r="PY558" s="5"/>
      <c r="PZ558" s="5"/>
      <c r="QA558" s="5"/>
      <c r="QB558" s="5"/>
      <c r="QC558" s="5"/>
      <c r="QD558" s="5"/>
      <c r="QE558" s="5"/>
      <c r="QF558" s="5"/>
      <c r="QG558" s="5"/>
      <c r="QH558" s="5"/>
      <c r="QI558" s="5"/>
      <c r="QJ558" s="5"/>
      <c r="QK558" s="5"/>
      <c r="QL558" s="5"/>
      <c r="QM558" s="5"/>
      <c r="QN558" s="5"/>
      <c r="QO558" s="5"/>
      <c r="QP558" s="5"/>
      <c r="QQ558" s="5"/>
      <c r="QR558" s="5"/>
      <c r="QS558" s="5"/>
      <c r="QT558" s="5"/>
      <c r="QU558" s="5"/>
      <c r="QV558" s="5"/>
      <c r="QW558" s="5"/>
      <c r="QX558" s="5"/>
      <c r="QY558" s="5"/>
      <c r="QZ558" s="5"/>
      <c r="RA558" s="5"/>
      <c r="RB558" s="5"/>
      <c r="RC558" s="5"/>
      <c r="RD558" s="5"/>
      <c r="RE558" s="5"/>
      <c r="RF558" s="5"/>
      <c r="RG558" s="5"/>
      <c r="RH558" s="5"/>
      <c r="RI558" s="5"/>
      <c r="RJ558" s="5"/>
      <c r="RK558" s="5"/>
      <c r="RL558" s="5"/>
      <c r="RM558" s="5"/>
      <c r="RN558" s="5"/>
      <c r="RO558" s="5"/>
      <c r="RP558" s="5"/>
      <c r="RQ558" s="5"/>
      <c r="RR558" s="5"/>
      <c r="RS558" s="5"/>
      <c r="RT558" s="5"/>
      <c r="RU558" s="5"/>
      <c r="RV558" s="5"/>
      <c r="RW558" s="5"/>
      <c r="RX558" s="5"/>
      <c r="RY558" s="5"/>
      <c r="RZ558" s="5"/>
      <c r="SA558" s="5"/>
      <c r="SB558" s="5"/>
      <c r="SC558" s="5"/>
      <c r="SD558" s="5"/>
      <c r="SE558" s="5"/>
      <c r="SF558" s="5"/>
      <c r="SG558" s="5"/>
      <c r="SH558" s="5"/>
      <c r="SI558" s="5"/>
      <c r="SJ558" s="5"/>
      <c r="SK558" s="5"/>
      <c r="SL558" s="5"/>
      <c r="SM558" s="5"/>
      <c r="SN558" s="5"/>
      <c r="SO558" s="5"/>
      <c r="SP558" s="5"/>
      <c r="SQ558" s="5"/>
      <c r="SR558" s="5"/>
      <c r="SS558" s="5"/>
      <c r="ST558" s="5"/>
      <c r="SU558" s="5"/>
      <c r="SV558" s="5"/>
      <c r="SW558" s="5"/>
      <c r="SX558" s="5"/>
      <c r="SY558" s="5"/>
      <c r="SZ558" s="5"/>
      <c r="TA558" s="5"/>
      <c r="TB558" s="5"/>
      <c r="TC558" s="5"/>
      <c r="TD558" s="5"/>
      <c r="TE558" s="5"/>
      <c r="TF558" s="5"/>
      <c r="TG558" s="5"/>
      <c r="TH558" s="5"/>
      <c r="TI558" s="5"/>
      <c r="TJ558" s="5"/>
      <c r="TK558" s="5"/>
      <c r="TL558" s="5"/>
      <c r="TM558" s="5"/>
      <c r="TN558" s="5"/>
      <c r="TO558" s="5"/>
      <c r="TP558" s="5"/>
      <c r="TQ558" s="5"/>
      <c r="TR558" s="5"/>
      <c r="TS558" s="5"/>
      <c r="TT558" s="5"/>
      <c r="TU558" s="5"/>
      <c r="TV558" s="5"/>
      <c r="TW558" s="5"/>
      <c r="TX558" s="5"/>
      <c r="TY558" s="5"/>
      <c r="TZ558" s="5"/>
      <c r="UA558" s="5"/>
      <c r="UB558" s="5"/>
      <c r="UC558" s="5"/>
      <c r="UD558" s="5"/>
      <c r="UE558" s="5"/>
      <c r="UF558" s="5"/>
      <c r="UG558" s="5"/>
      <c r="UH558" s="5"/>
      <c r="UI558" s="5"/>
      <c r="UJ558" s="5"/>
      <c r="UK558" s="5"/>
      <c r="UL558" s="5"/>
      <c r="UM558" s="5"/>
      <c r="UN558" s="5"/>
      <c r="UO558" s="5"/>
      <c r="UP558" s="5"/>
      <c r="UQ558" s="5"/>
      <c r="UR558" s="5"/>
      <c r="US558" s="5"/>
      <c r="UT558" s="5"/>
      <c r="UU558" s="5"/>
      <c r="UV558" s="5"/>
      <c r="UW558" s="5"/>
      <c r="UX558" s="5"/>
      <c r="UY558" s="5"/>
      <c r="UZ558" s="5"/>
      <c r="VA558" s="5"/>
      <c r="VB558" s="5"/>
      <c r="VC558" s="5"/>
      <c r="VD558" s="5"/>
      <c r="VE558" s="5"/>
      <c r="VF558" s="5"/>
      <c r="VG558" s="5"/>
      <c r="VH558" s="5"/>
      <c r="VI558" s="5"/>
      <c r="VJ558" s="5"/>
      <c r="VK558" s="5"/>
      <c r="VL558" s="5"/>
      <c r="VM558" s="5"/>
      <c r="VN558" s="5"/>
      <c r="VO558" s="5"/>
      <c r="VP558" s="5"/>
      <c r="VQ558" s="5"/>
      <c r="VR558" s="5"/>
      <c r="VS558" s="5"/>
      <c r="VT558" s="5"/>
      <c r="VU558" s="5"/>
      <c r="VV558" s="5"/>
      <c r="VW558" s="5"/>
      <c r="VX558" s="5"/>
      <c r="VY558" s="5"/>
      <c r="VZ558" s="5"/>
      <c r="WA558" s="5"/>
      <c r="WB558" s="5"/>
      <c r="WC558" s="5"/>
      <c r="WD558" s="5"/>
      <c r="WE558" s="5"/>
      <c r="WF558" s="5"/>
      <c r="WG558" s="5"/>
      <c r="WH558" s="5"/>
      <c r="WI558" s="5"/>
      <c r="WJ558" s="5"/>
      <c r="WK558" s="5"/>
      <c r="WL558" s="5"/>
      <c r="WM558" s="5"/>
      <c r="WN558" s="5"/>
      <c r="WO558" s="5"/>
      <c r="WP558" s="5"/>
      <c r="WQ558" s="5"/>
      <c r="WR558" s="5"/>
      <c r="WS558" s="5"/>
      <c r="WT558" s="5"/>
      <c r="WU558" s="5"/>
      <c r="WV558" s="5"/>
      <c r="WW558" s="5"/>
      <c r="WX558" s="5"/>
      <c r="WY558" s="5"/>
      <c r="WZ558" s="5"/>
      <c r="XA558" s="5"/>
      <c r="XB558" s="5"/>
      <c r="XC558" s="5"/>
      <c r="XD558" s="5"/>
      <c r="XE558" s="5"/>
      <c r="XF558" s="5"/>
      <c r="XG558" s="5"/>
      <c r="XH558" s="5"/>
      <c r="XI558" s="5"/>
      <c r="XJ558" s="5"/>
      <c r="XK558" s="5"/>
      <c r="XL558" s="5"/>
      <c r="XM558" s="5"/>
      <c r="XN558" s="5"/>
      <c r="XO558" s="5"/>
      <c r="XP558" s="5"/>
      <c r="XQ558" s="5"/>
      <c r="XR558" s="5"/>
      <c r="XS558" s="5"/>
      <c r="XT558" s="5"/>
      <c r="XU558" s="5"/>
      <c r="XV558" s="5"/>
      <c r="XW558" s="5"/>
    </row>
    <row r="559" spans="39:647" x14ac:dyDescent="0.2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c r="PI559" s="5"/>
      <c r="PJ559" s="5"/>
      <c r="PK559" s="5"/>
      <c r="PL559" s="5"/>
      <c r="PM559" s="5"/>
      <c r="PN559" s="5"/>
      <c r="PO559" s="5"/>
      <c r="PP559" s="5"/>
      <c r="PQ559" s="5"/>
      <c r="PR559" s="5"/>
      <c r="PS559" s="5"/>
      <c r="PT559" s="5"/>
      <c r="PU559" s="5"/>
      <c r="PV559" s="5"/>
      <c r="PW559" s="5"/>
      <c r="PX559" s="5"/>
      <c r="PY559" s="5"/>
      <c r="PZ559" s="5"/>
      <c r="QA559" s="5"/>
      <c r="QB559" s="5"/>
      <c r="QC559" s="5"/>
      <c r="QD559" s="5"/>
      <c r="QE559" s="5"/>
      <c r="QF559" s="5"/>
      <c r="QG559" s="5"/>
      <c r="QH559" s="5"/>
      <c r="QI559" s="5"/>
      <c r="QJ559" s="5"/>
      <c r="QK559" s="5"/>
      <c r="QL559" s="5"/>
      <c r="QM559" s="5"/>
      <c r="QN559" s="5"/>
      <c r="QO559" s="5"/>
      <c r="QP559" s="5"/>
      <c r="QQ559" s="5"/>
      <c r="QR559" s="5"/>
      <c r="QS559" s="5"/>
      <c r="QT559" s="5"/>
      <c r="QU559" s="5"/>
      <c r="QV559" s="5"/>
      <c r="QW559" s="5"/>
      <c r="QX559" s="5"/>
      <c r="QY559" s="5"/>
      <c r="QZ559" s="5"/>
      <c r="RA559" s="5"/>
      <c r="RB559" s="5"/>
      <c r="RC559" s="5"/>
      <c r="RD559" s="5"/>
      <c r="RE559" s="5"/>
      <c r="RF559" s="5"/>
      <c r="RG559" s="5"/>
      <c r="RH559" s="5"/>
      <c r="RI559" s="5"/>
      <c r="RJ559" s="5"/>
      <c r="RK559" s="5"/>
      <c r="RL559" s="5"/>
      <c r="RM559" s="5"/>
      <c r="RN559" s="5"/>
      <c r="RO559" s="5"/>
      <c r="RP559" s="5"/>
      <c r="RQ559" s="5"/>
      <c r="RR559" s="5"/>
      <c r="RS559" s="5"/>
      <c r="RT559" s="5"/>
      <c r="RU559" s="5"/>
      <c r="RV559" s="5"/>
      <c r="RW559" s="5"/>
      <c r="RX559" s="5"/>
      <c r="RY559" s="5"/>
      <c r="RZ559" s="5"/>
      <c r="SA559" s="5"/>
      <c r="SB559" s="5"/>
      <c r="SC559" s="5"/>
      <c r="SD559" s="5"/>
      <c r="SE559" s="5"/>
      <c r="SF559" s="5"/>
      <c r="SG559" s="5"/>
      <c r="SH559" s="5"/>
      <c r="SI559" s="5"/>
      <c r="SJ559" s="5"/>
      <c r="SK559" s="5"/>
      <c r="SL559" s="5"/>
      <c r="SM559" s="5"/>
      <c r="SN559" s="5"/>
      <c r="SO559" s="5"/>
      <c r="SP559" s="5"/>
      <c r="SQ559" s="5"/>
      <c r="SR559" s="5"/>
      <c r="SS559" s="5"/>
      <c r="ST559" s="5"/>
      <c r="SU559" s="5"/>
      <c r="SV559" s="5"/>
      <c r="SW559" s="5"/>
      <c r="SX559" s="5"/>
      <c r="SY559" s="5"/>
      <c r="SZ559" s="5"/>
      <c r="TA559" s="5"/>
      <c r="TB559" s="5"/>
      <c r="TC559" s="5"/>
      <c r="TD559" s="5"/>
      <c r="TE559" s="5"/>
      <c r="TF559" s="5"/>
      <c r="TG559" s="5"/>
      <c r="TH559" s="5"/>
      <c r="TI559" s="5"/>
      <c r="TJ559" s="5"/>
      <c r="TK559" s="5"/>
      <c r="TL559" s="5"/>
      <c r="TM559" s="5"/>
      <c r="TN559" s="5"/>
      <c r="TO559" s="5"/>
      <c r="TP559" s="5"/>
      <c r="TQ559" s="5"/>
      <c r="TR559" s="5"/>
      <c r="TS559" s="5"/>
      <c r="TT559" s="5"/>
      <c r="TU559" s="5"/>
      <c r="TV559" s="5"/>
      <c r="TW559" s="5"/>
      <c r="TX559" s="5"/>
      <c r="TY559" s="5"/>
      <c r="TZ559" s="5"/>
      <c r="UA559" s="5"/>
      <c r="UB559" s="5"/>
      <c r="UC559" s="5"/>
      <c r="UD559" s="5"/>
      <c r="UE559" s="5"/>
      <c r="UF559" s="5"/>
      <c r="UG559" s="5"/>
      <c r="UH559" s="5"/>
      <c r="UI559" s="5"/>
      <c r="UJ559" s="5"/>
      <c r="UK559" s="5"/>
      <c r="UL559" s="5"/>
      <c r="UM559" s="5"/>
      <c r="UN559" s="5"/>
      <c r="UO559" s="5"/>
      <c r="UP559" s="5"/>
      <c r="UQ559" s="5"/>
      <c r="UR559" s="5"/>
      <c r="US559" s="5"/>
      <c r="UT559" s="5"/>
      <c r="UU559" s="5"/>
      <c r="UV559" s="5"/>
      <c r="UW559" s="5"/>
      <c r="UX559" s="5"/>
      <c r="UY559" s="5"/>
      <c r="UZ559" s="5"/>
      <c r="VA559" s="5"/>
      <c r="VB559" s="5"/>
      <c r="VC559" s="5"/>
      <c r="VD559" s="5"/>
      <c r="VE559" s="5"/>
      <c r="VF559" s="5"/>
      <c r="VG559" s="5"/>
      <c r="VH559" s="5"/>
      <c r="VI559" s="5"/>
      <c r="VJ559" s="5"/>
      <c r="VK559" s="5"/>
      <c r="VL559" s="5"/>
      <c r="VM559" s="5"/>
      <c r="VN559" s="5"/>
      <c r="VO559" s="5"/>
      <c r="VP559" s="5"/>
      <c r="VQ559" s="5"/>
      <c r="VR559" s="5"/>
      <c r="VS559" s="5"/>
      <c r="VT559" s="5"/>
      <c r="VU559" s="5"/>
      <c r="VV559" s="5"/>
      <c r="VW559" s="5"/>
      <c r="VX559" s="5"/>
      <c r="VY559" s="5"/>
      <c r="VZ559" s="5"/>
      <c r="WA559" s="5"/>
      <c r="WB559" s="5"/>
      <c r="WC559" s="5"/>
      <c r="WD559" s="5"/>
      <c r="WE559" s="5"/>
      <c r="WF559" s="5"/>
      <c r="WG559" s="5"/>
      <c r="WH559" s="5"/>
      <c r="WI559" s="5"/>
      <c r="WJ559" s="5"/>
      <c r="WK559" s="5"/>
      <c r="WL559" s="5"/>
      <c r="WM559" s="5"/>
      <c r="WN559" s="5"/>
      <c r="WO559" s="5"/>
      <c r="WP559" s="5"/>
      <c r="WQ559" s="5"/>
      <c r="WR559" s="5"/>
      <c r="WS559" s="5"/>
      <c r="WT559" s="5"/>
      <c r="WU559" s="5"/>
      <c r="WV559" s="5"/>
      <c r="WW559" s="5"/>
      <c r="WX559" s="5"/>
      <c r="WY559" s="5"/>
      <c r="WZ559" s="5"/>
      <c r="XA559" s="5"/>
      <c r="XB559" s="5"/>
      <c r="XC559" s="5"/>
      <c r="XD559" s="5"/>
      <c r="XE559" s="5"/>
      <c r="XF559" s="5"/>
      <c r="XG559" s="5"/>
      <c r="XH559" s="5"/>
      <c r="XI559" s="5"/>
      <c r="XJ559" s="5"/>
      <c r="XK559" s="5"/>
      <c r="XL559" s="5"/>
      <c r="XM559" s="5"/>
      <c r="XN559" s="5"/>
      <c r="XO559" s="5"/>
      <c r="XP559" s="5"/>
      <c r="XQ559" s="5"/>
      <c r="XR559" s="5"/>
      <c r="XS559" s="5"/>
      <c r="XT559" s="5"/>
      <c r="XU559" s="5"/>
      <c r="XV559" s="5"/>
      <c r="XW559" s="5"/>
    </row>
    <row r="560" spans="39:647" x14ac:dyDescent="0.2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c r="PI560" s="5"/>
      <c r="PJ560" s="5"/>
      <c r="PK560" s="5"/>
      <c r="PL560" s="5"/>
      <c r="PM560" s="5"/>
      <c r="PN560" s="5"/>
      <c r="PO560" s="5"/>
      <c r="PP560" s="5"/>
      <c r="PQ560" s="5"/>
      <c r="PR560" s="5"/>
      <c r="PS560" s="5"/>
      <c r="PT560" s="5"/>
      <c r="PU560" s="5"/>
      <c r="PV560" s="5"/>
      <c r="PW560" s="5"/>
      <c r="PX560" s="5"/>
      <c r="PY560" s="5"/>
      <c r="PZ560" s="5"/>
      <c r="QA560" s="5"/>
      <c r="QB560" s="5"/>
      <c r="QC560" s="5"/>
      <c r="QD560" s="5"/>
      <c r="QE560" s="5"/>
      <c r="QF560" s="5"/>
      <c r="QG560" s="5"/>
      <c r="QH560" s="5"/>
      <c r="QI560" s="5"/>
      <c r="QJ560" s="5"/>
      <c r="QK560" s="5"/>
      <c r="QL560" s="5"/>
      <c r="QM560" s="5"/>
      <c r="QN560" s="5"/>
      <c r="QO560" s="5"/>
      <c r="QP560" s="5"/>
      <c r="QQ560" s="5"/>
      <c r="QR560" s="5"/>
      <c r="QS560" s="5"/>
      <c r="QT560" s="5"/>
      <c r="QU560" s="5"/>
      <c r="QV560" s="5"/>
      <c r="QW560" s="5"/>
      <c r="QX560" s="5"/>
      <c r="QY560" s="5"/>
      <c r="QZ560" s="5"/>
      <c r="RA560" s="5"/>
      <c r="RB560" s="5"/>
      <c r="RC560" s="5"/>
      <c r="RD560" s="5"/>
      <c r="RE560" s="5"/>
      <c r="RF560" s="5"/>
      <c r="RG560" s="5"/>
      <c r="RH560" s="5"/>
      <c r="RI560" s="5"/>
      <c r="RJ560" s="5"/>
      <c r="RK560" s="5"/>
      <c r="RL560" s="5"/>
      <c r="RM560" s="5"/>
      <c r="RN560" s="5"/>
      <c r="RO560" s="5"/>
      <c r="RP560" s="5"/>
      <c r="RQ560" s="5"/>
      <c r="RR560" s="5"/>
      <c r="RS560" s="5"/>
      <c r="RT560" s="5"/>
      <c r="RU560" s="5"/>
      <c r="RV560" s="5"/>
      <c r="RW560" s="5"/>
      <c r="RX560" s="5"/>
      <c r="RY560" s="5"/>
      <c r="RZ560" s="5"/>
      <c r="SA560" s="5"/>
      <c r="SB560" s="5"/>
      <c r="SC560" s="5"/>
      <c r="SD560" s="5"/>
      <c r="SE560" s="5"/>
      <c r="SF560" s="5"/>
      <c r="SG560" s="5"/>
      <c r="SH560" s="5"/>
      <c r="SI560" s="5"/>
      <c r="SJ560" s="5"/>
      <c r="SK560" s="5"/>
      <c r="SL560" s="5"/>
      <c r="SM560" s="5"/>
      <c r="SN560" s="5"/>
      <c r="SO560" s="5"/>
      <c r="SP560" s="5"/>
      <c r="SQ560" s="5"/>
      <c r="SR560" s="5"/>
      <c r="SS560" s="5"/>
      <c r="ST560" s="5"/>
      <c r="SU560" s="5"/>
      <c r="SV560" s="5"/>
      <c r="SW560" s="5"/>
      <c r="SX560" s="5"/>
      <c r="SY560" s="5"/>
      <c r="SZ560" s="5"/>
      <c r="TA560" s="5"/>
      <c r="TB560" s="5"/>
      <c r="TC560" s="5"/>
      <c r="TD560" s="5"/>
      <c r="TE560" s="5"/>
      <c r="TF560" s="5"/>
      <c r="TG560" s="5"/>
      <c r="TH560" s="5"/>
      <c r="TI560" s="5"/>
      <c r="TJ560" s="5"/>
      <c r="TK560" s="5"/>
      <c r="TL560" s="5"/>
      <c r="TM560" s="5"/>
      <c r="TN560" s="5"/>
      <c r="TO560" s="5"/>
      <c r="TP560" s="5"/>
      <c r="TQ560" s="5"/>
      <c r="TR560" s="5"/>
      <c r="TS560" s="5"/>
      <c r="TT560" s="5"/>
      <c r="TU560" s="5"/>
      <c r="TV560" s="5"/>
      <c r="TW560" s="5"/>
      <c r="TX560" s="5"/>
      <c r="TY560" s="5"/>
      <c r="TZ560" s="5"/>
      <c r="UA560" s="5"/>
      <c r="UB560" s="5"/>
      <c r="UC560" s="5"/>
      <c r="UD560" s="5"/>
      <c r="UE560" s="5"/>
      <c r="UF560" s="5"/>
      <c r="UG560" s="5"/>
      <c r="UH560" s="5"/>
      <c r="UI560" s="5"/>
      <c r="UJ560" s="5"/>
      <c r="UK560" s="5"/>
      <c r="UL560" s="5"/>
      <c r="UM560" s="5"/>
      <c r="UN560" s="5"/>
      <c r="UO560" s="5"/>
      <c r="UP560" s="5"/>
      <c r="UQ560" s="5"/>
      <c r="UR560" s="5"/>
      <c r="US560" s="5"/>
      <c r="UT560" s="5"/>
      <c r="UU560" s="5"/>
      <c r="UV560" s="5"/>
      <c r="UW560" s="5"/>
      <c r="UX560" s="5"/>
      <c r="UY560" s="5"/>
      <c r="UZ560" s="5"/>
      <c r="VA560" s="5"/>
      <c r="VB560" s="5"/>
      <c r="VC560" s="5"/>
      <c r="VD560" s="5"/>
      <c r="VE560" s="5"/>
      <c r="VF560" s="5"/>
      <c r="VG560" s="5"/>
      <c r="VH560" s="5"/>
      <c r="VI560" s="5"/>
      <c r="VJ560" s="5"/>
      <c r="VK560" s="5"/>
      <c r="VL560" s="5"/>
      <c r="VM560" s="5"/>
      <c r="VN560" s="5"/>
      <c r="VO560" s="5"/>
      <c r="VP560" s="5"/>
      <c r="VQ560" s="5"/>
      <c r="VR560" s="5"/>
      <c r="VS560" s="5"/>
      <c r="VT560" s="5"/>
      <c r="VU560" s="5"/>
      <c r="VV560" s="5"/>
      <c r="VW560" s="5"/>
      <c r="VX560" s="5"/>
      <c r="VY560" s="5"/>
      <c r="VZ560" s="5"/>
      <c r="WA560" s="5"/>
      <c r="WB560" s="5"/>
      <c r="WC560" s="5"/>
      <c r="WD560" s="5"/>
      <c r="WE560" s="5"/>
      <c r="WF560" s="5"/>
      <c r="WG560" s="5"/>
      <c r="WH560" s="5"/>
      <c r="WI560" s="5"/>
      <c r="WJ560" s="5"/>
      <c r="WK560" s="5"/>
      <c r="WL560" s="5"/>
      <c r="WM560" s="5"/>
      <c r="WN560" s="5"/>
      <c r="WO560" s="5"/>
      <c r="WP560" s="5"/>
      <c r="WQ560" s="5"/>
      <c r="WR560" s="5"/>
      <c r="WS560" s="5"/>
      <c r="WT560" s="5"/>
      <c r="WU560" s="5"/>
      <c r="WV560" s="5"/>
      <c r="WW560" s="5"/>
      <c r="WX560" s="5"/>
      <c r="WY560" s="5"/>
      <c r="WZ560" s="5"/>
      <c r="XA560" s="5"/>
      <c r="XB560" s="5"/>
      <c r="XC560" s="5"/>
      <c r="XD560" s="5"/>
      <c r="XE560" s="5"/>
      <c r="XF560" s="5"/>
      <c r="XG560" s="5"/>
      <c r="XH560" s="5"/>
      <c r="XI560" s="5"/>
      <c r="XJ560" s="5"/>
      <c r="XK560" s="5"/>
      <c r="XL560" s="5"/>
      <c r="XM560" s="5"/>
      <c r="XN560" s="5"/>
      <c r="XO560" s="5"/>
      <c r="XP560" s="5"/>
      <c r="XQ560" s="5"/>
      <c r="XR560" s="5"/>
      <c r="XS560" s="5"/>
      <c r="XT560" s="5"/>
      <c r="XU560" s="5"/>
      <c r="XV560" s="5"/>
      <c r="XW560" s="5"/>
    </row>
    <row r="561" spans="39:647" x14ac:dyDescent="0.2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c r="PI561" s="5"/>
      <c r="PJ561" s="5"/>
      <c r="PK561" s="5"/>
      <c r="PL561" s="5"/>
      <c r="PM561" s="5"/>
      <c r="PN561" s="5"/>
      <c r="PO561" s="5"/>
      <c r="PP561" s="5"/>
      <c r="PQ561" s="5"/>
      <c r="PR561" s="5"/>
      <c r="PS561" s="5"/>
      <c r="PT561" s="5"/>
      <c r="PU561" s="5"/>
      <c r="PV561" s="5"/>
      <c r="PW561" s="5"/>
      <c r="PX561" s="5"/>
      <c r="PY561" s="5"/>
      <c r="PZ561" s="5"/>
      <c r="QA561" s="5"/>
      <c r="QB561" s="5"/>
      <c r="QC561" s="5"/>
      <c r="QD561" s="5"/>
      <c r="QE561" s="5"/>
      <c r="QF561" s="5"/>
      <c r="QG561" s="5"/>
      <c r="QH561" s="5"/>
      <c r="QI561" s="5"/>
      <c r="QJ561" s="5"/>
      <c r="QK561" s="5"/>
      <c r="QL561" s="5"/>
      <c r="QM561" s="5"/>
      <c r="QN561" s="5"/>
      <c r="QO561" s="5"/>
      <c r="QP561" s="5"/>
      <c r="QQ561" s="5"/>
      <c r="QR561" s="5"/>
      <c r="QS561" s="5"/>
      <c r="QT561" s="5"/>
      <c r="QU561" s="5"/>
      <c r="QV561" s="5"/>
      <c r="QW561" s="5"/>
      <c r="QX561" s="5"/>
      <c r="QY561" s="5"/>
      <c r="QZ561" s="5"/>
      <c r="RA561" s="5"/>
      <c r="RB561" s="5"/>
      <c r="RC561" s="5"/>
      <c r="RD561" s="5"/>
      <c r="RE561" s="5"/>
      <c r="RF561" s="5"/>
      <c r="RG561" s="5"/>
      <c r="RH561" s="5"/>
      <c r="RI561" s="5"/>
      <c r="RJ561" s="5"/>
      <c r="RK561" s="5"/>
      <c r="RL561" s="5"/>
      <c r="RM561" s="5"/>
      <c r="RN561" s="5"/>
      <c r="RO561" s="5"/>
      <c r="RP561" s="5"/>
      <c r="RQ561" s="5"/>
      <c r="RR561" s="5"/>
      <c r="RS561" s="5"/>
      <c r="RT561" s="5"/>
      <c r="RU561" s="5"/>
      <c r="RV561" s="5"/>
      <c r="RW561" s="5"/>
      <c r="RX561" s="5"/>
      <c r="RY561" s="5"/>
      <c r="RZ561" s="5"/>
      <c r="SA561" s="5"/>
      <c r="SB561" s="5"/>
      <c r="SC561" s="5"/>
      <c r="SD561" s="5"/>
      <c r="SE561" s="5"/>
      <c r="SF561" s="5"/>
      <c r="SG561" s="5"/>
      <c r="SH561" s="5"/>
      <c r="SI561" s="5"/>
      <c r="SJ561" s="5"/>
      <c r="SK561" s="5"/>
      <c r="SL561" s="5"/>
      <c r="SM561" s="5"/>
      <c r="SN561" s="5"/>
      <c r="SO561" s="5"/>
      <c r="SP561" s="5"/>
      <c r="SQ561" s="5"/>
      <c r="SR561" s="5"/>
      <c r="SS561" s="5"/>
      <c r="ST561" s="5"/>
      <c r="SU561" s="5"/>
      <c r="SV561" s="5"/>
      <c r="SW561" s="5"/>
      <c r="SX561" s="5"/>
      <c r="SY561" s="5"/>
      <c r="SZ561" s="5"/>
      <c r="TA561" s="5"/>
      <c r="TB561" s="5"/>
      <c r="TC561" s="5"/>
      <c r="TD561" s="5"/>
      <c r="TE561" s="5"/>
      <c r="TF561" s="5"/>
      <c r="TG561" s="5"/>
      <c r="TH561" s="5"/>
      <c r="TI561" s="5"/>
      <c r="TJ561" s="5"/>
      <c r="TK561" s="5"/>
      <c r="TL561" s="5"/>
      <c r="TM561" s="5"/>
      <c r="TN561" s="5"/>
      <c r="TO561" s="5"/>
      <c r="TP561" s="5"/>
      <c r="TQ561" s="5"/>
      <c r="TR561" s="5"/>
      <c r="TS561" s="5"/>
      <c r="TT561" s="5"/>
      <c r="TU561" s="5"/>
      <c r="TV561" s="5"/>
      <c r="TW561" s="5"/>
      <c r="TX561" s="5"/>
      <c r="TY561" s="5"/>
      <c r="TZ561" s="5"/>
      <c r="UA561" s="5"/>
      <c r="UB561" s="5"/>
      <c r="UC561" s="5"/>
      <c r="UD561" s="5"/>
      <c r="UE561" s="5"/>
      <c r="UF561" s="5"/>
      <c r="UG561" s="5"/>
      <c r="UH561" s="5"/>
      <c r="UI561" s="5"/>
      <c r="UJ561" s="5"/>
      <c r="UK561" s="5"/>
      <c r="UL561" s="5"/>
      <c r="UM561" s="5"/>
      <c r="UN561" s="5"/>
      <c r="UO561" s="5"/>
      <c r="UP561" s="5"/>
      <c r="UQ561" s="5"/>
      <c r="UR561" s="5"/>
      <c r="US561" s="5"/>
      <c r="UT561" s="5"/>
      <c r="UU561" s="5"/>
      <c r="UV561" s="5"/>
      <c r="UW561" s="5"/>
      <c r="UX561" s="5"/>
      <c r="UY561" s="5"/>
      <c r="UZ561" s="5"/>
      <c r="VA561" s="5"/>
      <c r="VB561" s="5"/>
      <c r="VC561" s="5"/>
      <c r="VD561" s="5"/>
      <c r="VE561" s="5"/>
      <c r="VF561" s="5"/>
      <c r="VG561" s="5"/>
      <c r="VH561" s="5"/>
      <c r="VI561" s="5"/>
      <c r="VJ561" s="5"/>
      <c r="VK561" s="5"/>
      <c r="VL561" s="5"/>
      <c r="VM561" s="5"/>
      <c r="VN561" s="5"/>
      <c r="VO561" s="5"/>
      <c r="VP561" s="5"/>
      <c r="VQ561" s="5"/>
      <c r="VR561" s="5"/>
      <c r="VS561" s="5"/>
      <c r="VT561" s="5"/>
      <c r="VU561" s="5"/>
      <c r="VV561" s="5"/>
      <c r="VW561" s="5"/>
      <c r="VX561" s="5"/>
      <c r="VY561" s="5"/>
      <c r="VZ561" s="5"/>
      <c r="WA561" s="5"/>
      <c r="WB561" s="5"/>
      <c r="WC561" s="5"/>
      <c r="WD561" s="5"/>
      <c r="WE561" s="5"/>
      <c r="WF561" s="5"/>
      <c r="WG561" s="5"/>
      <c r="WH561" s="5"/>
      <c r="WI561" s="5"/>
      <c r="WJ561" s="5"/>
      <c r="WK561" s="5"/>
      <c r="WL561" s="5"/>
      <c r="WM561" s="5"/>
      <c r="WN561" s="5"/>
      <c r="WO561" s="5"/>
      <c r="WP561" s="5"/>
      <c r="WQ561" s="5"/>
      <c r="WR561" s="5"/>
      <c r="WS561" s="5"/>
      <c r="WT561" s="5"/>
      <c r="WU561" s="5"/>
      <c r="WV561" s="5"/>
      <c r="WW561" s="5"/>
      <c r="WX561" s="5"/>
      <c r="WY561" s="5"/>
      <c r="WZ561" s="5"/>
      <c r="XA561" s="5"/>
      <c r="XB561" s="5"/>
      <c r="XC561" s="5"/>
      <c r="XD561" s="5"/>
      <c r="XE561" s="5"/>
      <c r="XF561" s="5"/>
      <c r="XG561" s="5"/>
      <c r="XH561" s="5"/>
      <c r="XI561" s="5"/>
      <c r="XJ561" s="5"/>
      <c r="XK561" s="5"/>
      <c r="XL561" s="5"/>
      <c r="XM561" s="5"/>
      <c r="XN561" s="5"/>
      <c r="XO561" s="5"/>
      <c r="XP561" s="5"/>
      <c r="XQ561" s="5"/>
      <c r="XR561" s="5"/>
      <c r="XS561" s="5"/>
      <c r="XT561" s="5"/>
      <c r="XU561" s="5"/>
      <c r="XV561" s="5"/>
      <c r="XW561" s="5"/>
    </row>
    <row r="562" spans="39:647" x14ac:dyDescent="0.2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c r="PI562" s="5"/>
      <c r="PJ562" s="5"/>
      <c r="PK562" s="5"/>
      <c r="PL562" s="5"/>
      <c r="PM562" s="5"/>
      <c r="PN562" s="5"/>
      <c r="PO562" s="5"/>
      <c r="PP562" s="5"/>
      <c r="PQ562" s="5"/>
      <c r="PR562" s="5"/>
      <c r="PS562" s="5"/>
      <c r="PT562" s="5"/>
      <c r="PU562" s="5"/>
      <c r="PV562" s="5"/>
      <c r="PW562" s="5"/>
      <c r="PX562" s="5"/>
      <c r="PY562" s="5"/>
      <c r="PZ562" s="5"/>
      <c r="QA562" s="5"/>
      <c r="QB562" s="5"/>
      <c r="QC562" s="5"/>
      <c r="QD562" s="5"/>
      <c r="QE562" s="5"/>
      <c r="QF562" s="5"/>
      <c r="QG562" s="5"/>
      <c r="QH562" s="5"/>
      <c r="QI562" s="5"/>
      <c r="QJ562" s="5"/>
      <c r="QK562" s="5"/>
      <c r="QL562" s="5"/>
      <c r="QM562" s="5"/>
      <c r="QN562" s="5"/>
      <c r="QO562" s="5"/>
      <c r="QP562" s="5"/>
      <c r="QQ562" s="5"/>
      <c r="QR562" s="5"/>
      <c r="QS562" s="5"/>
      <c r="QT562" s="5"/>
      <c r="QU562" s="5"/>
      <c r="QV562" s="5"/>
      <c r="QW562" s="5"/>
      <c r="QX562" s="5"/>
      <c r="QY562" s="5"/>
      <c r="QZ562" s="5"/>
      <c r="RA562" s="5"/>
      <c r="RB562" s="5"/>
      <c r="RC562" s="5"/>
      <c r="RD562" s="5"/>
      <c r="RE562" s="5"/>
      <c r="RF562" s="5"/>
      <c r="RG562" s="5"/>
      <c r="RH562" s="5"/>
      <c r="RI562" s="5"/>
      <c r="RJ562" s="5"/>
      <c r="RK562" s="5"/>
      <c r="RL562" s="5"/>
      <c r="RM562" s="5"/>
      <c r="RN562" s="5"/>
      <c r="RO562" s="5"/>
      <c r="RP562" s="5"/>
      <c r="RQ562" s="5"/>
      <c r="RR562" s="5"/>
      <c r="RS562" s="5"/>
      <c r="RT562" s="5"/>
      <c r="RU562" s="5"/>
      <c r="RV562" s="5"/>
      <c r="RW562" s="5"/>
      <c r="RX562" s="5"/>
      <c r="RY562" s="5"/>
      <c r="RZ562" s="5"/>
      <c r="SA562" s="5"/>
      <c r="SB562" s="5"/>
      <c r="SC562" s="5"/>
      <c r="SD562" s="5"/>
      <c r="SE562" s="5"/>
      <c r="SF562" s="5"/>
      <c r="SG562" s="5"/>
      <c r="SH562" s="5"/>
      <c r="SI562" s="5"/>
      <c r="SJ562" s="5"/>
      <c r="SK562" s="5"/>
      <c r="SL562" s="5"/>
      <c r="SM562" s="5"/>
      <c r="SN562" s="5"/>
      <c r="SO562" s="5"/>
      <c r="SP562" s="5"/>
      <c r="SQ562" s="5"/>
      <c r="SR562" s="5"/>
      <c r="SS562" s="5"/>
      <c r="ST562" s="5"/>
      <c r="SU562" s="5"/>
      <c r="SV562" s="5"/>
      <c r="SW562" s="5"/>
      <c r="SX562" s="5"/>
      <c r="SY562" s="5"/>
      <c r="SZ562" s="5"/>
      <c r="TA562" s="5"/>
      <c r="TB562" s="5"/>
      <c r="TC562" s="5"/>
      <c r="TD562" s="5"/>
      <c r="TE562" s="5"/>
      <c r="TF562" s="5"/>
      <c r="TG562" s="5"/>
      <c r="TH562" s="5"/>
      <c r="TI562" s="5"/>
      <c r="TJ562" s="5"/>
      <c r="TK562" s="5"/>
      <c r="TL562" s="5"/>
      <c r="TM562" s="5"/>
      <c r="TN562" s="5"/>
      <c r="TO562" s="5"/>
      <c r="TP562" s="5"/>
      <c r="TQ562" s="5"/>
      <c r="TR562" s="5"/>
      <c r="TS562" s="5"/>
      <c r="TT562" s="5"/>
      <c r="TU562" s="5"/>
      <c r="TV562" s="5"/>
      <c r="TW562" s="5"/>
      <c r="TX562" s="5"/>
      <c r="TY562" s="5"/>
      <c r="TZ562" s="5"/>
      <c r="UA562" s="5"/>
      <c r="UB562" s="5"/>
      <c r="UC562" s="5"/>
      <c r="UD562" s="5"/>
      <c r="UE562" s="5"/>
      <c r="UF562" s="5"/>
      <c r="UG562" s="5"/>
      <c r="UH562" s="5"/>
      <c r="UI562" s="5"/>
      <c r="UJ562" s="5"/>
      <c r="UK562" s="5"/>
      <c r="UL562" s="5"/>
      <c r="UM562" s="5"/>
      <c r="UN562" s="5"/>
      <c r="UO562" s="5"/>
      <c r="UP562" s="5"/>
      <c r="UQ562" s="5"/>
      <c r="UR562" s="5"/>
      <c r="US562" s="5"/>
      <c r="UT562" s="5"/>
      <c r="UU562" s="5"/>
      <c r="UV562" s="5"/>
      <c r="UW562" s="5"/>
      <c r="UX562" s="5"/>
      <c r="UY562" s="5"/>
      <c r="UZ562" s="5"/>
      <c r="VA562" s="5"/>
      <c r="VB562" s="5"/>
      <c r="VC562" s="5"/>
      <c r="VD562" s="5"/>
      <c r="VE562" s="5"/>
      <c r="VF562" s="5"/>
      <c r="VG562" s="5"/>
      <c r="VH562" s="5"/>
      <c r="VI562" s="5"/>
      <c r="VJ562" s="5"/>
      <c r="VK562" s="5"/>
      <c r="VL562" s="5"/>
      <c r="VM562" s="5"/>
      <c r="VN562" s="5"/>
      <c r="VO562" s="5"/>
      <c r="VP562" s="5"/>
      <c r="VQ562" s="5"/>
      <c r="VR562" s="5"/>
      <c r="VS562" s="5"/>
      <c r="VT562" s="5"/>
      <c r="VU562" s="5"/>
      <c r="VV562" s="5"/>
      <c r="VW562" s="5"/>
      <c r="VX562" s="5"/>
      <c r="VY562" s="5"/>
      <c r="VZ562" s="5"/>
      <c r="WA562" s="5"/>
      <c r="WB562" s="5"/>
      <c r="WC562" s="5"/>
      <c r="WD562" s="5"/>
      <c r="WE562" s="5"/>
      <c r="WF562" s="5"/>
      <c r="WG562" s="5"/>
      <c r="WH562" s="5"/>
      <c r="WI562" s="5"/>
      <c r="WJ562" s="5"/>
      <c r="WK562" s="5"/>
      <c r="WL562" s="5"/>
      <c r="WM562" s="5"/>
      <c r="WN562" s="5"/>
      <c r="WO562" s="5"/>
      <c r="WP562" s="5"/>
      <c r="WQ562" s="5"/>
      <c r="WR562" s="5"/>
      <c r="WS562" s="5"/>
      <c r="WT562" s="5"/>
      <c r="WU562" s="5"/>
      <c r="WV562" s="5"/>
      <c r="WW562" s="5"/>
      <c r="WX562" s="5"/>
      <c r="WY562" s="5"/>
      <c r="WZ562" s="5"/>
      <c r="XA562" s="5"/>
      <c r="XB562" s="5"/>
      <c r="XC562" s="5"/>
      <c r="XD562" s="5"/>
      <c r="XE562" s="5"/>
      <c r="XF562" s="5"/>
      <c r="XG562" s="5"/>
      <c r="XH562" s="5"/>
      <c r="XI562" s="5"/>
      <c r="XJ562" s="5"/>
      <c r="XK562" s="5"/>
      <c r="XL562" s="5"/>
      <c r="XM562" s="5"/>
      <c r="XN562" s="5"/>
      <c r="XO562" s="5"/>
      <c r="XP562" s="5"/>
      <c r="XQ562" s="5"/>
      <c r="XR562" s="5"/>
      <c r="XS562" s="5"/>
      <c r="XT562" s="5"/>
      <c r="XU562" s="5"/>
      <c r="XV562" s="5"/>
      <c r="XW562" s="5"/>
    </row>
    <row r="563" spans="39:647" x14ac:dyDescent="0.2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c r="PI563" s="5"/>
      <c r="PJ563" s="5"/>
      <c r="PK563" s="5"/>
      <c r="PL563" s="5"/>
      <c r="PM563" s="5"/>
      <c r="PN563" s="5"/>
      <c r="PO563" s="5"/>
      <c r="PP563" s="5"/>
      <c r="PQ563" s="5"/>
      <c r="PR563" s="5"/>
      <c r="PS563" s="5"/>
      <c r="PT563" s="5"/>
      <c r="PU563" s="5"/>
      <c r="PV563" s="5"/>
      <c r="PW563" s="5"/>
      <c r="PX563" s="5"/>
      <c r="PY563" s="5"/>
      <c r="PZ563" s="5"/>
      <c r="QA563" s="5"/>
      <c r="QB563" s="5"/>
      <c r="QC563" s="5"/>
      <c r="QD563" s="5"/>
      <c r="QE563" s="5"/>
      <c r="QF563" s="5"/>
      <c r="QG563" s="5"/>
      <c r="QH563" s="5"/>
      <c r="QI563" s="5"/>
      <c r="QJ563" s="5"/>
      <c r="QK563" s="5"/>
      <c r="QL563" s="5"/>
      <c r="QM563" s="5"/>
      <c r="QN563" s="5"/>
      <c r="QO563" s="5"/>
      <c r="QP563" s="5"/>
      <c r="QQ563" s="5"/>
      <c r="QR563" s="5"/>
      <c r="QS563" s="5"/>
      <c r="QT563" s="5"/>
      <c r="QU563" s="5"/>
      <c r="QV563" s="5"/>
      <c r="QW563" s="5"/>
      <c r="QX563" s="5"/>
      <c r="QY563" s="5"/>
      <c r="QZ563" s="5"/>
      <c r="RA563" s="5"/>
      <c r="RB563" s="5"/>
      <c r="RC563" s="5"/>
      <c r="RD563" s="5"/>
      <c r="RE563" s="5"/>
      <c r="RF563" s="5"/>
      <c r="RG563" s="5"/>
      <c r="RH563" s="5"/>
      <c r="RI563" s="5"/>
      <c r="RJ563" s="5"/>
      <c r="RK563" s="5"/>
      <c r="RL563" s="5"/>
      <c r="RM563" s="5"/>
      <c r="RN563" s="5"/>
      <c r="RO563" s="5"/>
      <c r="RP563" s="5"/>
      <c r="RQ563" s="5"/>
      <c r="RR563" s="5"/>
      <c r="RS563" s="5"/>
      <c r="RT563" s="5"/>
      <c r="RU563" s="5"/>
      <c r="RV563" s="5"/>
      <c r="RW563" s="5"/>
      <c r="RX563" s="5"/>
      <c r="RY563" s="5"/>
      <c r="RZ563" s="5"/>
      <c r="SA563" s="5"/>
      <c r="SB563" s="5"/>
      <c r="SC563" s="5"/>
      <c r="SD563" s="5"/>
      <c r="SE563" s="5"/>
      <c r="SF563" s="5"/>
      <c r="SG563" s="5"/>
      <c r="SH563" s="5"/>
      <c r="SI563" s="5"/>
      <c r="SJ563" s="5"/>
      <c r="SK563" s="5"/>
      <c r="SL563" s="5"/>
      <c r="SM563" s="5"/>
      <c r="SN563" s="5"/>
      <c r="SO563" s="5"/>
      <c r="SP563" s="5"/>
      <c r="SQ563" s="5"/>
      <c r="SR563" s="5"/>
      <c r="SS563" s="5"/>
      <c r="ST563" s="5"/>
      <c r="SU563" s="5"/>
      <c r="SV563" s="5"/>
      <c r="SW563" s="5"/>
      <c r="SX563" s="5"/>
      <c r="SY563" s="5"/>
      <c r="SZ563" s="5"/>
      <c r="TA563" s="5"/>
      <c r="TB563" s="5"/>
      <c r="TC563" s="5"/>
      <c r="TD563" s="5"/>
      <c r="TE563" s="5"/>
      <c r="TF563" s="5"/>
      <c r="TG563" s="5"/>
      <c r="TH563" s="5"/>
      <c r="TI563" s="5"/>
      <c r="TJ563" s="5"/>
      <c r="TK563" s="5"/>
      <c r="TL563" s="5"/>
      <c r="TM563" s="5"/>
      <c r="TN563" s="5"/>
      <c r="TO563" s="5"/>
      <c r="TP563" s="5"/>
      <c r="TQ563" s="5"/>
      <c r="TR563" s="5"/>
      <c r="TS563" s="5"/>
      <c r="TT563" s="5"/>
      <c r="TU563" s="5"/>
      <c r="TV563" s="5"/>
      <c r="TW563" s="5"/>
      <c r="TX563" s="5"/>
      <c r="TY563" s="5"/>
      <c r="TZ563" s="5"/>
      <c r="UA563" s="5"/>
      <c r="UB563" s="5"/>
      <c r="UC563" s="5"/>
      <c r="UD563" s="5"/>
      <c r="UE563" s="5"/>
      <c r="UF563" s="5"/>
      <c r="UG563" s="5"/>
      <c r="UH563" s="5"/>
      <c r="UI563" s="5"/>
      <c r="UJ563" s="5"/>
      <c r="UK563" s="5"/>
      <c r="UL563" s="5"/>
      <c r="UM563" s="5"/>
      <c r="UN563" s="5"/>
      <c r="UO563" s="5"/>
      <c r="UP563" s="5"/>
      <c r="UQ563" s="5"/>
      <c r="UR563" s="5"/>
      <c r="US563" s="5"/>
      <c r="UT563" s="5"/>
      <c r="UU563" s="5"/>
      <c r="UV563" s="5"/>
      <c r="UW563" s="5"/>
      <c r="UX563" s="5"/>
      <c r="UY563" s="5"/>
      <c r="UZ563" s="5"/>
      <c r="VA563" s="5"/>
      <c r="VB563" s="5"/>
      <c r="VC563" s="5"/>
      <c r="VD563" s="5"/>
      <c r="VE563" s="5"/>
      <c r="VF563" s="5"/>
      <c r="VG563" s="5"/>
      <c r="VH563" s="5"/>
      <c r="VI563" s="5"/>
      <c r="VJ563" s="5"/>
      <c r="VK563" s="5"/>
      <c r="VL563" s="5"/>
      <c r="VM563" s="5"/>
      <c r="VN563" s="5"/>
      <c r="VO563" s="5"/>
      <c r="VP563" s="5"/>
      <c r="VQ563" s="5"/>
      <c r="VR563" s="5"/>
      <c r="VS563" s="5"/>
      <c r="VT563" s="5"/>
      <c r="VU563" s="5"/>
      <c r="VV563" s="5"/>
      <c r="VW563" s="5"/>
      <c r="VX563" s="5"/>
      <c r="VY563" s="5"/>
      <c r="VZ563" s="5"/>
      <c r="WA563" s="5"/>
      <c r="WB563" s="5"/>
      <c r="WC563" s="5"/>
      <c r="WD563" s="5"/>
      <c r="WE563" s="5"/>
      <c r="WF563" s="5"/>
      <c r="WG563" s="5"/>
      <c r="WH563" s="5"/>
      <c r="WI563" s="5"/>
      <c r="WJ563" s="5"/>
      <c r="WK563" s="5"/>
      <c r="WL563" s="5"/>
      <c r="WM563" s="5"/>
      <c r="WN563" s="5"/>
      <c r="WO563" s="5"/>
      <c r="WP563" s="5"/>
      <c r="WQ563" s="5"/>
      <c r="WR563" s="5"/>
      <c r="WS563" s="5"/>
      <c r="WT563" s="5"/>
      <c r="WU563" s="5"/>
      <c r="WV563" s="5"/>
      <c r="WW563" s="5"/>
      <c r="WX563" s="5"/>
      <c r="WY563" s="5"/>
      <c r="WZ563" s="5"/>
      <c r="XA563" s="5"/>
      <c r="XB563" s="5"/>
      <c r="XC563" s="5"/>
      <c r="XD563" s="5"/>
      <c r="XE563" s="5"/>
      <c r="XF563" s="5"/>
      <c r="XG563" s="5"/>
      <c r="XH563" s="5"/>
      <c r="XI563" s="5"/>
      <c r="XJ563" s="5"/>
      <c r="XK563" s="5"/>
      <c r="XL563" s="5"/>
      <c r="XM563" s="5"/>
      <c r="XN563" s="5"/>
      <c r="XO563" s="5"/>
      <c r="XP563" s="5"/>
      <c r="XQ563" s="5"/>
      <c r="XR563" s="5"/>
      <c r="XS563" s="5"/>
      <c r="XT563" s="5"/>
      <c r="XU563" s="5"/>
      <c r="XV563" s="5"/>
      <c r="XW563" s="5"/>
    </row>
    <row r="564" spans="39:647" x14ac:dyDescent="0.2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row>
    <row r="565" spans="39:647" x14ac:dyDescent="0.2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c r="PI565" s="5"/>
      <c r="PJ565" s="5"/>
      <c r="PK565" s="5"/>
      <c r="PL565" s="5"/>
      <c r="PM565" s="5"/>
      <c r="PN565" s="5"/>
      <c r="PO565" s="5"/>
      <c r="PP565" s="5"/>
      <c r="PQ565" s="5"/>
      <c r="PR565" s="5"/>
      <c r="PS565" s="5"/>
      <c r="PT565" s="5"/>
      <c r="PU565" s="5"/>
      <c r="PV565" s="5"/>
      <c r="PW565" s="5"/>
      <c r="PX565" s="5"/>
      <c r="PY565" s="5"/>
      <c r="PZ565" s="5"/>
      <c r="QA565" s="5"/>
      <c r="QB565" s="5"/>
      <c r="QC565" s="5"/>
      <c r="QD565" s="5"/>
      <c r="QE565" s="5"/>
      <c r="QF565" s="5"/>
      <c r="QG565" s="5"/>
      <c r="QH565" s="5"/>
      <c r="QI565" s="5"/>
      <c r="QJ565" s="5"/>
      <c r="QK565" s="5"/>
      <c r="QL565" s="5"/>
      <c r="QM565" s="5"/>
      <c r="QN565" s="5"/>
      <c r="QO565" s="5"/>
      <c r="QP565" s="5"/>
      <c r="QQ565" s="5"/>
      <c r="QR565" s="5"/>
      <c r="QS565" s="5"/>
      <c r="QT565" s="5"/>
      <c r="QU565" s="5"/>
      <c r="QV565" s="5"/>
      <c r="QW565" s="5"/>
      <c r="QX565" s="5"/>
      <c r="QY565" s="5"/>
      <c r="QZ565" s="5"/>
      <c r="RA565" s="5"/>
      <c r="RB565" s="5"/>
      <c r="RC565" s="5"/>
      <c r="RD565" s="5"/>
      <c r="RE565" s="5"/>
      <c r="RF565" s="5"/>
      <c r="RG565" s="5"/>
      <c r="RH565" s="5"/>
      <c r="RI565" s="5"/>
      <c r="RJ565" s="5"/>
      <c r="RK565" s="5"/>
      <c r="RL565" s="5"/>
      <c r="RM565" s="5"/>
      <c r="RN565" s="5"/>
      <c r="RO565" s="5"/>
      <c r="RP565" s="5"/>
      <c r="RQ565" s="5"/>
      <c r="RR565" s="5"/>
      <c r="RS565" s="5"/>
      <c r="RT565" s="5"/>
      <c r="RU565" s="5"/>
      <c r="RV565" s="5"/>
      <c r="RW565" s="5"/>
      <c r="RX565" s="5"/>
      <c r="RY565" s="5"/>
      <c r="RZ565" s="5"/>
      <c r="SA565" s="5"/>
      <c r="SB565" s="5"/>
      <c r="SC565" s="5"/>
      <c r="SD565" s="5"/>
      <c r="SE565" s="5"/>
      <c r="SF565" s="5"/>
      <c r="SG565" s="5"/>
      <c r="SH565" s="5"/>
      <c r="SI565" s="5"/>
      <c r="SJ565" s="5"/>
      <c r="SK565" s="5"/>
      <c r="SL565" s="5"/>
      <c r="SM565" s="5"/>
      <c r="SN565" s="5"/>
      <c r="SO565" s="5"/>
      <c r="SP565" s="5"/>
      <c r="SQ565" s="5"/>
      <c r="SR565" s="5"/>
      <c r="SS565" s="5"/>
      <c r="ST565" s="5"/>
      <c r="SU565" s="5"/>
      <c r="SV565" s="5"/>
      <c r="SW565" s="5"/>
      <c r="SX565" s="5"/>
      <c r="SY565" s="5"/>
      <c r="SZ565" s="5"/>
      <c r="TA565" s="5"/>
      <c r="TB565" s="5"/>
      <c r="TC565" s="5"/>
      <c r="TD565" s="5"/>
      <c r="TE565" s="5"/>
      <c r="TF565" s="5"/>
      <c r="TG565" s="5"/>
      <c r="TH565" s="5"/>
      <c r="TI565" s="5"/>
      <c r="TJ565" s="5"/>
      <c r="TK565" s="5"/>
      <c r="TL565" s="5"/>
      <c r="TM565" s="5"/>
      <c r="TN565" s="5"/>
      <c r="TO565" s="5"/>
      <c r="TP565" s="5"/>
      <c r="TQ565" s="5"/>
      <c r="TR565" s="5"/>
      <c r="TS565" s="5"/>
      <c r="TT565" s="5"/>
      <c r="TU565" s="5"/>
      <c r="TV565" s="5"/>
      <c r="TW565" s="5"/>
      <c r="TX565" s="5"/>
      <c r="TY565" s="5"/>
      <c r="TZ565" s="5"/>
      <c r="UA565" s="5"/>
      <c r="UB565" s="5"/>
      <c r="UC565" s="5"/>
      <c r="UD565" s="5"/>
      <c r="UE565" s="5"/>
      <c r="UF565" s="5"/>
      <c r="UG565" s="5"/>
      <c r="UH565" s="5"/>
      <c r="UI565" s="5"/>
      <c r="UJ565" s="5"/>
      <c r="UK565" s="5"/>
      <c r="UL565" s="5"/>
      <c r="UM565" s="5"/>
      <c r="UN565" s="5"/>
      <c r="UO565" s="5"/>
      <c r="UP565" s="5"/>
      <c r="UQ565" s="5"/>
      <c r="UR565" s="5"/>
      <c r="US565" s="5"/>
      <c r="UT565" s="5"/>
      <c r="UU565" s="5"/>
      <c r="UV565" s="5"/>
      <c r="UW565" s="5"/>
      <c r="UX565" s="5"/>
      <c r="UY565" s="5"/>
      <c r="UZ565" s="5"/>
      <c r="VA565" s="5"/>
      <c r="VB565" s="5"/>
      <c r="VC565" s="5"/>
      <c r="VD565" s="5"/>
      <c r="VE565" s="5"/>
      <c r="VF565" s="5"/>
      <c r="VG565" s="5"/>
      <c r="VH565" s="5"/>
      <c r="VI565" s="5"/>
      <c r="VJ565" s="5"/>
      <c r="VK565" s="5"/>
      <c r="VL565" s="5"/>
      <c r="VM565" s="5"/>
      <c r="VN565" s="5"/>
      <c r="VO565" s="5"/>
      <c r="VP565" s="5"/>
      <c r="VQ565" s="5"/>
      <c r="VR565" s="5"/>
      <c r="VS565" s="5"/>
      <c r="VT565" s="5"/>
      <c r="VU565" s="5"/>
      <c r="VV565" s="5"/>
      <c r="VW565" s="5"/>
      <c r="VX565" s="5"/>
      <c r="VY565" s="5"/>
      <c r="VZ565" s="5"/>
      <c r="WA565" s="5"/>
      <c r="WB565" s="5"/>
      <c r="WC565" s="5"/>
      <c r="WD565" s="5"/>
      <c r="WE565" s="5"/>
      <c r="WF565" s="5"/>
      <c r="WG565" s="5"/>
      <c r="WH565" s="5"/>
      <c r="WI565" s="5"/>
      <c r="WJ565" s="5"/>
      <c r="WK565" s="5"/>
      <c r="WL565" s="5"/>
      <c r="WM565" s="5"/>
      <c r="WN565" s="5"/>
      <c r="WO565" s="5"/>
      <c r="WP565" s="5"/>
      <c r="WQ565" s="5"/>
      <c r="WR565" s="5"/>
      <c r="WS565" s="5"/>
      <c r="WT565" s="5"/>
      <c r="WU565" s="5"/>
      <c r="WV565" s="5"/>
      <c r="WW565" s="5"/>
      <c r="WX565" s="5"/>
      <c r="WY565" s="5"/>
      <c r="WZ565" s="5"/>
      <c r="XA565" s="5"/>
      <c r="XB565" s="5"/>
      <c r="XC565" s="5"/>
      <c r="XD565" s="5"/>
      <c r="XE565" s="5"/>
      <c r="XF565" s="5"/>
      <c r="XG565" s="5"/>
      <c r="XH565" s="5"/>
      <c r="XI565" s="5"/>
      <c r="XJ565" s="5"/>
      <c r="XK565" s="5"/>
      <c r="XL565" s="5"/>
      <c r="XM565" s="5"/>
      <c r="XN565" s="5"/>
      <c r="XO565" s="5"/>
      <c r="XP565" s="5"/>
      <c r="XQ565" s="5"/>
      <c r="XR565" s="5"/>
      <c r="XS565" s="5"/>
      <c r="XT565" s="5"/>
      <c r="XU565" s="5"/>
      <c r="XV565" s="5"/>
      <c r="XW565" s="5"/>
    </row>
    <row r="566" spans="39:647" x14ac:dyDescent="0.2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c r="PI566" s="5"/>
      <c r="PJ566" s="5"/>
      <c r="PK566" s="5"/>
      <c r="PL566" s="5"/>
      <c r="PM566" s="5"/>
      <c r="PN566" s="5"/>
      <c r="PO566" s="5"/>
      <c r="PP566" s="5"/>
      <c r="PQ566" s="5"/>
      <c r="PR566" s="5"/>
      <c r="PS566" s="5"/>
      <c r="PT566" s="5"/>
      <c r="PU566" s="5"/>
      <c r="PV566" s="5"/>
      <c r="PW566" s="5"/>
      <c r="PX566" s="5"/>
      <c r="PY566" s="5"/>
      <c r="PZ566" s="5"/>
      <c r="QA566" s="5"/>
      <c r="QB566" s="5"/>
      <c r="QC566" s="5"/>
      <c r="QD566" s="5"/>
      <c r="QE566" s="5"/>
      <c r="QF566" s="5"/>
      <c r="QG566" s="5"/>
      <c r="QH566" s="5"/>
      <c r="QI566" s="5"/>
      <c r="QJ566" s="5"/>
      <c r="QK566" s="5"/>
      <c r="QL566" s="5"/>
      <c r="QM566" s="5"/>
      <c r="QN566" s="5"/>
      <c r="QO566" s="5"/>
      <c r="QP566" s="5"/>
      <c r="QQ566" s="5"/>
      <c r="QR566" s="5"/>
      <c r="QS566" s="5"/>
      <c r="QT566" s="5"/>
      <c r="QU566" s="5"/>
      <c r="QV566" s="5"/>
      <c r="QW566" s="5"/>
      <c r="QX566" s="5"/>
      <c r="QY566" s="5"/>
      <c r="QZ566" s="5"/>
      <c r="RA566" s="5"/>
      <c r="RB566" s="5"/>
      <c r="RC566" s="5"/>
      <c r="RD566" s="5"/>
      <c r="RE566" s="5"/>
      <c r="RF566" s="5"/>
      <c r="RG566" s="5"/>
      <c r="RH566" s="5"/>
      <c r="RI566" s="5"/>
      <c r="RJ566" s="5"/>
      <c r="RK566" s="5"/>
      <c r="RL566" s="5"/>
      <c r="RM566" s="5"/>
      <c r="RN566" s="5"/>
      <c r="RO566" s="5"/>
      <c r="RP566" s="5"/>
      <c r="RQ566" s="5"/>
      <c r="RR566" s="5"/>
      <c r="RS566" s="5"/>
      <c r="RT566" s="5"/>
      <c r="RU566" s="5"/>
      <c r="RV566" s="5"/>
      <c r="RW566" s="5"/>
      <c r="RX566" s="5"/>
      <c r="RY566" s="5"/>
      <c r="RZ566" s="5"/>
      <c r="SA566" s="5"/>
      <c r="SB566" s="5"/>
      <c r="SC566" s="5"/>
      <c r="SD566" s="5"/>
      <c r="SE566" s="5"/>
      <c r="SF566" s="5"/>
      <c r="SG566" s="5"/>
      <c r="SH566" s="5"/>
      <c r="SI566" s="5"/>
      <c r="SJ566" s="5"/>
      <c r="SK566" s="5"/>
      <c r="SL566" s="5"/>
      <c r="SM566" s="5"/>
      <c r="SN566" s="5"/>
      <c r="SO566" s="5"/>
      <c r="SP566" s="5"/>
      <c r="SQ566" s="5"/>
      <c r="SR566" s="5"/>
      <c r="SS566" s="5"/>
      <c r="ST566" s="5"/>
      <c r="SU566" s="5"/>
      <c r="SV566" s="5"/>
      <c r="SW566" s="5"/>
      <c r="SX566" s="5"/>
      <c r="SY566" s="5"/>
      <c r="SZ566" s="5"/>
      <c r="TA566" s="5"/>
      <c r="TB566" s="5"/>
      <c r="TC566" s="5"/>
      <c r="TD566" s="5"/>
      <c r="TE566" s="5"/>
      <c r="TF566" s="5"/>
      <c r="TG566" s="5"/>
      <c r="TH566" s="5"/>
      <c r="TI566" s="5"/>
      <c r="TJ566" s="5"/>
      <c r="TK566" s="5"/>
      <c r="TL566" s="5"/>
      <c r="TM566" s="5"/>
      <c r="TN566" s="5"/>
      <c r="TO566" s="5"/>
      <c r="TP566" s="5"/>
      <c r="TQ566" s="5"/>
      <c r="TR566" s="5"/>
      <c r="TS566" s="5"/>
      <c r="TT566" s="5"/>
      <c r="TU566" s="5"/>
      <c r="TV566" s="5"/>
      <c r="TW566" s="5"/>
      <c r="TX566" s="5"/>
      <c r="TY566" s="5"/>
      <c r="TZ566" s="5"/>
      <c r="UA566" s="5"/>
      <c r="UB566" s="5"/>
      <c r="UC566" s="5"/>
      <c r="UD566" s="5"/>
      <c r="UE566" s="5"/>
      <c r="UF566" s="5"/>
      <c r="UG566" s="5"/>
      <c r="UH566" s="5"/>
      <c r="UI566" s="5"/>
      <c r="UJ566" s="5"/>
      <c r="UK566" s="5"/>
      <c r="UL566" s="5"/>
      <c r="UM566" s="5"/>
      <c r="UN566" s="5"/>
      <c r="UO566" s="5"/>
      <c r="UP566" s="5"/>
      <c r="UQ566" s="5"/>
      <c r="UR566" s="5"/>
      <c r="US566" s="5"/>
      <c r="UT566" s="5"/>
      <c r="UU566" s="5"/>
      <c r="UV566" s="5"/>
      <c r="UW566" s="5"/>
      <c r="UX566" s="5"/>
      <c r="UY566" s="5"/>
      <c r="UZ566" s="5"/>
      <c r="VA566" s="5"/>
      <c r="VB566" s="5"/>
      <c r="VC566" s="5"/>
      <c r="VD566" s="5"/>
      <c r="VE566" s="5"/>
      <c r="VF566" s="5"/>
      <c r="VG566" s="5"/>
      <c r="VH566" s="5"/>
      <c r="VI566" s="5"/>
      <c r="VJ566" s="5"/>
      <c r="VK566" s="5"/>
      <c r="VL566" s="5"/>
      <c r="VM566" s="5"/>
      <c r="VN566" s="5"/>
      <c r="VO566" s="5"/>
      <c r="VP566" s="5"/>
      <c r="VQ566" s="5"/>
      <c r="VR566" s="5"/>
      <c r="VS566" s="5"/>
      <c r="VT566" s="5"/>
      <c r="VU566" s="5"/>
      <c r="VV566" s="5"/>
      <c r="VW566" s="5"/>
      <c r="VX566" s="5"/>
      <c r="VY566" s="5"/>
      <c r="VZ566" s="5"/>
      <c r="WA566" s="5"/>
      <c r="WB566" s="5"/>
      <c r="WC566" s="5"/>
      <c r="WD566" s="5"/>
      <c r="WE566" s="5"/>
      <c r="WF566" s="5"/>
      <c r="WG566" s="5"/>
      <c r="WH566" s="5"/>
      <c r="WI566" s="5"/>
      <c r="WJ566" s="5"/>
      <c r="WK566" s="5"/>
      <c r="WL566" s="5"/>
      <c r="WM566" s="5"/>
      <c r="WN566" s="5"/>
      <c r="WO566" s="5"/>
      <c r="WP566" s="5"/>
      <c r="WQ566" s="5"/>
      <c r="WR566" s="5"/>
      <c r="WS566" s="5"/>
      <c r="WT566" s="5"/>
      <c r="WU566" s="5"/>
      <c r="WV566" s="5"/>
      <c r="WW566" s="5"/>
      <c r="WX566" s="5"/>
      <c r="WY566" s="5"/>
      <c r="WZ566" s="5"/>
      <c r="XA566" s="5"/>
      <c r="XB566" s="5"/>
      <c r="XC566" s="5"/>
      <c r="XD566" s="5"/>
      <c r="XE566" s="5"/>
      <c r="XF566" s="5"/>
      <c r="XG566" s="5"/>
      <c r="XH566" s="5"/>
      <c r="XI566" s="5"/>
      <c r="XJ566" s="5"/>
      <c r="XK566" s="5"/>
      <c r="XL566" s="5"/>
      <c r="XM566" s="5"/>
      <c r="XN566" s="5"/>
      <c r="XO566" s="5"/>
      <c r="XP566" s="5"/>
      <c r="XQ566" s="5"/>
      <c r="XR566" s="5"/>
      <c r="XS566" s="5"/>
      <c r="XT566" s="5"/>
      <c r="XU566" s="5"/>
      <c r="XV566" s="5"/>
      <c r="XW566" s="5"/>
    </row>
    <row r="567" spans="39:647" x14ac:dyDescent="0.2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c r="PI567" s="5"/>
      <c r="PJ567" s="5"/>
      <c r="PK567" s="5"/>
      <c r="PL567" s="5"/>
      <c r="PM567" s="5"/>
      <c r="PN567" s="5"/>
      <c r="PO567" s="5"/>
      <c r="PP567" s="5"/>
      <c r="PQ567" s="5"/>
      <c r="PR567" s="5"/>
      <c r="PS567" s="5"/>
      <c r="PT567" s="5"/>
      <c r="PU567" s="5"/>
      <c r="PV567" s="5"/>
      <c r="PW567" s="5"/>
      <c r="PX567" s="5"/>
      <c r="PY567" s="5"/>
      <c r="PZ567" s="5"/>
      <c r="QA567" s="5"/>
      <c r="QB567" s="5"/>
      <c r="QC567" s="5"/>
      <c r="QD567" s="5"/>
      <c r="QE567" s="5"/>
      <c r="QF567" s="5"/>
      <c r="QG567" s="5"/>
      <c r="QH567" s="5"/>
      <c r="QI567" s="5"/>
      <c r="QJ567" s="5"/>
      <c r="QK567" s="5"/>
      <c r="QL567" s="5"/>
      <c r="QM567" s="5"/>
      <c r="QN567" s="5"/>
      <c r="QO567" s="5"/>
      <c r="QP567" s="5"/>
      <c r="QQ567" s="5"/>
      <c r="QR567" s="5"/>
      <c r="QS567" s="5"/>
      <c r="QT567" s="5"/>
      <c r="QU567" s="5"/>
      <c r="QV567" s="5"/>
      <c r="QW567" s="5"/>
      <c r="QX567" s="5"/>
      <c r="QY567" s="5"/>
      <c r="QZ567" s="5"/>
      <c r="RA567" s="5"/>
      <c r="RB567" s="5"/>
      <c r="RC567" s="5"/>
      <c r="RD567" s="5"/>
      <c r="RE567" s="5"/>
      <c r="RF567" s="5"/>
      <c r="RG567" s="5"/>
      <c r="RH567" s="5"/>
      <c r="RI567" s="5"/>
      <c r="RJ567" s="5"/>
      <c r="RK567" s="5"/>
      <c r="RL567" s="5"/>
      <c r="RM567" s="5"/>
      <c r="RN567" s="5"/>
      <c r="RO567" s="5"/>
      <c r="RP567" s="5"/>
      <c r="RQ567" s="5"/>
      <c r="RR567" s="5"/>
      <c r="RS567" s="5"/>
      <c r="RT567" s="5"/>
      <c r="RU567" s="5"/>
      <c r="RV567" s="5"/>
      <c r="RW567" s="5"/>
      <c r="RX567" s="5"/>
      <c r="RY567" s="5"/>
      <c r="RZ567" s="5"/>
      <c r="SA567" s="5"/>
      <c r="SB567" s="5"/>
      <c r="SC567" s="5"/>
      <c r="SD567" s="5"/>
      <c r="SE567" s="5"/>
      <c r="SF567" s="5"/>
      <c r="SG567" s="5"/>
      <c r="SH567" s="5"/>
      <c r="SI567" s="5"/>
      <c r="SJ567" s="5"/>
      <c r="SK567" s="5"/>
      <c r="SL567" s="5"/>
      <c r="SM567" s="5"/>
      <c r="SN567" s="5"/>
      <c r="SO567" s="5"/>
      <c r="SP567" s="5"/>
      <c r="SQ567" s="5"/>
      <c r="SR567" s="5"/>
      <c r="SS567" s="5"/>
      <c r="ST567" s="5"/>
      <c r="SU567" s="5"/>
      <c r="SV567" s="5"/>
      <c r="SW567" s="5"/>
      <c r="SX567" s="5"/>
      <c r="SY567" s="5"/>
      <c r="SZ567" s="5"/>
      <c r="TA567" s="5"/>
      <c r="TB567" s="5"/>
      <c r="TC567" s="5"/>
      <c r="TD567" s="5"/>
      <c r="TE567" s="5"/>
      <c r="TF567" s="5"/>
      <c r="TG567" s="5"/>
      <c r="TH567" s="5"/>
      <c r="TI567" s="5"/>
      <c r="TJ567" s="5"/>
      <c r="TK567" s="5"/>
      <c r="TL567" s="5"/>
      <c r="TM567" s="5"/>
      <c r="TN567" s="5"/>
      <c r="TO567" s="5"/>
      <c r="TP567" s="5"/>
      <c r="TQ567" s="5"/>
      <c r="TR567" s="5"/>
      <c r="TS567" s="5"/>
      <c r="TT567" s="5"/>
      <c r="TU567" s="5"/>
      <c r="TV567" s="5"/>
      <c r="TW567" s="5"/>
      <c r="TX567" s="5"/>
      <c r="TY567" s="5"/>
      <c r="TZ567" s="5"/>
      <c r="UA567" s="5"/>
      <c r="UB567" s="5"/>
      <c r="UC567" s="5"/>
      <c r="UD567" s="5"/>
      <c r="UE567" s="5"/>
      <c r="UF567" s="5"/>
      <c r="UG567" s="5"/>
      <c r="UH567" s="5"/>
      <c r="UI567" s="5"/>
      <c r="UJ567" s="5"/>
      <c r="UK567" s="5"/>
      <c r="UL567" s="5"/>
      <c r="UM567" s="5"/>
      <c r="UN567" s="5"/>
      <c r="UO567" s="5"/>
      <c r="UP567" s="5"/>
      <c r="UQ567" s="5"/>
      <c r="UR567" s="5"/>
      <c r="US567" s="5"/>
      <c r="UT567" s="5"/>
      <c r="UU567" s="5"/>
      <c r="UV567" s="5"/>
      <c r="UW567" s="5"/>
      <c r="UX567" s="5"/>
      <c r="UY567" s="5"/>
      <c r="UZ567" s="5"/>
      <c r="VA567" s="5"/>
      <c r="VB567" s="5"/>
      <c r="VC567" s="5"/>
      <c r="VD567" s="5"/>
      <c r="VE567" s="5"/>
      <c r="VF567" s="5"/>
      <c r="VG567" s="5"/>
      <c r="VH567" s="5"/>
      <c r="VI567" s="5"/>
      <c r="VJ567" s="5"/>
      <c r="VK567" s="5"/>
      <c r="VL567" s="5"/>
      <c r="VM567" s="5"/>
      <c r="VN567" s="5"/>
      <c r="VO567" s="5"/>
      <c r="VP567" s="5"/>
      <c r="VQ567" s="5"/>
      <c r="VR567" s="5"/>
      <c r="VS567" s="5"/>
      <c r="VT567" s="5"/>
      <c r="VU567" s="5"/>
      <c r="VV567" s="5"/>
      <c r="VW567" s="5"/>
      <c r="VX567" s="5"/>
      <c r="VY567" s="5"/>
      <c r="VZ567" s="5"/>
      <c r="WA567" s="5"/>
      <c r="WB567" s="5"/>
      <c r="WC567" s="5"/>
      <c r="WD567" s="5"/>
      <c r="WE567" s="5"/>
      <c r="WF567" s="5"/>
      <c r="WG567" s="5"/>
      <c r="WH567" s="5"/>
      <c r="WI567" s="5"/>
      <c r="WJ567" s="5"/>
      <c r="WK567" s="5"/>
      <c r="WL567" s="5"/>
      <c r="WM567" s="5"/>
      <c r="WN567" s="5"/>
      <c r="WO567" s="5"/>
      <c r="WP567" s="5"/>
      <c r="WQ567" s="5"/>
      <c r="WR567" s="5"/>
      <c r="WS567" s="5"/>
      <c r="WT567" s="5"/>
      <c r="WU567" s="5"/>
      <c r="WV567" s="5"/>
      <c r="WW567" s="5"/>
      <c r="WX567" s="5"/>
      <c r="WY567" s="5"/>
      <c r="WZ567" s="5"/>
      <c r="XA567" s="5"/>
      <c r="XB567" s="5"/>
      <c r="XC567" s="5"/>
      <c r="XD567" s="5"/>
      <c r="XE567" s="5"/>
      <c r="XF567" s="5"/>
      <c r="XG567" s="5"/>
      <c r="XH567" s="5"/>
      <c r="XI567" s="5"/>
      <c r="XJ567" s="5"/>
      <c r="XK567" s="5"/>
      <c r="XL567" s="5"/>
      <c r="XM567" s="5"/>
      <c r="XN567" s="5"/>
      <c r="XO567" s="5"/>
      <c r="XP567" s="5"/>
      <c r="XQ567" s="5"/>
      <c r="XR567" s="5"/>
      <c r="XS567" s="5"/>
      <c r="XT567" s="5"/>
      <c r="XU567" s="5"/>
      <c r="XV567" s="5"/>
      <c r="XW567" s="5"/>
    </row>
    <row r="568" spans="39:647" x14ac:dyDescent="0.2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c r="PI568" s="5"/>
      <c r="PJ568" s="5"/>
      <c r="PK568" s="5"/>
      <c r="PL568" s="5"/>
      <c r="PM568" s="5"/>
      <c r="PN568" s="5"/>
      <c r="PO568" s="5"/>
      <c r="PP568" s="5"/>
      <c r="PQ568" s="5"/>
      <c r="PR568" s="5"/>
      <c r="PS568" s="5"/>
      <c r="PT568" s="5"/>
      <c r="PU568" s="5"/>
      <c r="PV568" s="5"/>
      <c r="PW568" s="5"/>
      <c r="PX568" s="5"/>
      <c r="PY568" s="5"/>
      <c r="PZ568" s="5"/>
      <c r="QA568" s="5"/>
      <c r="QB568" s="5"/>
      <c r="QC568" s="5"/>
      <c r="QD568" s="5"/>
      <c r="QE568" s="5"/>
      <c r="QF568" s="5"/>
      <c r="QG568" s="5"/>
      <c r="QH568" s="5"/>
      <c r="QI568" s="5"/>
      <c r="QJ568" s="5"/>
      <c r="QK568" s="5"/>
      <c r="QL568" s="5"/>
      <c r="QM568" s="5"/>
      <c r="QN568" s="5"/>
      <c r="QO568" s="5"/>
      <c r="QP568" s="5"/>
      <c r="QQ568" s="5"/>
      <c r="QR568" s="5"/>
      <c r="QS568" s="5"/>
      <c r="QT568" s="5"/>
      <c r="QU568" s="5"/>
      <c r="QV568" s="5"/>
      <c r="QW568" s="5"/>
      <c r="QX568" s="5"/>
      <c r="QY568" s="5"/>
      <c r="QZ568" s="5"/>
      <c r="RA568" s="5"/>
      <c r="RB568" s="5"/>
      <c r="RC568" s="5"/>
      <c r="RD568" s="5"/>
      <c r="RE568" s="5"/>
      <c r="RF568" s="5"/>
      <c r="RG568" s="5"/>
      <c r="RH568" s="5"/>
      <c r="RI568" s="5"/>
      <c r="RJ568" s="5"/>
      <c r="RK568" s="5"/>
      <c r="RL568" s="5"/>
      <c r="RM568" s="5"/>
      <c r="RN568" s="5"/>
      <c r="RO568" s="5"/>
      <c r="RP568" s="5"/>
      <c r="RQ568" s="5"/>
      <c r="RR568" s="5"/>
      <c r="RS568" s="5"/>
      <c r="RT568" s="5"/>
      <c r="RU568" s="5"/>
      <c r="RV568" s="5"/>
      <c r="RW568" s="5"/>
      <c r="RX568" s="5"/>
      <c r="RY568" s="5"/>
      <c r="RZ568" s="5"/>
      <c r="SA568" s="5"/>
      <c r="SB568" s="5"/>
      <c r="SC568" s="5"/>
      <c r="SD568" s="5"/>
      <c r="SE568" s="5"/>
      <c r="SF568" s="5"/>
      <c r="SG568" s="5"/>
      <c r="SH568" s="5"/>
      <c r="SI568" s="5"/>
      <c r="SJ568" s="5"/>
      <c r="SK568" s="5"/>
      <c r="SL568" s="5"/>
      <c r="SM568" s="5"/>
      <c r="SN568" s="5"/>
      <c r="SO568" s="5"/>
      <c r="SP568" s="5"/>
      <c r="SQ568" s="5"/>
      <c r="SR568" s="5"/>
      <c r="SS568" s="5"/>
      <c r="ST568" s="5"/>
      <c r="SU568" s="5"/>
      <c r="SV568" s="5"/>
      <c r="SW568" s="5"/>
      <c r="SX568" s="5"/>
      <c r="SY568" s="5"/>
      <c r="SZ568" s="5"/>
      <c r="TA568" s="5"/>
      <c r="TB568" s="5"/>
      <c r="TC568" s="5"/>
      <c r="TD568" s="5"/>
      <c r="TE568" s="5"/>
      <c r="TF568" s="5"/>
      <c r="TG568" s="5"/>
      <c r="TH568" s="5"/>
      <c r="TI568" s="5"/>
      <c r="TJ568" s="5"/>
      <c r="TK568" s="5"/>
      <c r="TL568" s="5"/>
      <c r="TM568" s="5"/>
      <c r="TN568" s="5"/>
      <c r="TO568" s="5"/>
      <c r="TP568" s="5"/>
      <c r="TQ568" s="5"/>
      <c r="TR568" s="5"/>
      <c r="TS568" s="5"/>
      <c r="TT568" s="5"/>
      <c r="TU568" s="5"/>
      <c r="TV568" s="5"/>
      <c r="TW568" s="5"/>
      <c r="TX568" s="5"/>
      <c r="TY568" s="5"/>
      <c r="TZ568" s="5"/>
      <c r="UA568" s="5"/>
      <c r="UB568" s="5"/>
      <c r="UC568" s="5"/>
      <c r="UD568" s="5"/>
      <c r="UE568" s="5"/>
      <c r="UF568" s="5"/>
      <c r="UG568" s="5"/>
      <c r="UH568" s="5"/>
      <c r="UI568" s="5"/>
      <c r="UJ568" s="5"/>
      <c r="UK568" s="5"/>
      <c r="UL568" s="5"/>
      <c r="UM568" s="5"/>
      <c r="UN568" s="5"/>
      <c r="UO568" s="5"/>
      <c r="UP568" s="5"/>
      <c r="UQ568" s="5"/>
      <c r="UR568" s="5"/>
      <c r="US568" s="5"/>
      <c r="UT568" s="5"/>
      <c r="UU568" s="5"/>
      <c r="UV568" s="5"/>
      <c r="UW568" s="5"/>
      <c r="UX568" s="5"/>
      <c r="UY568" s="5"/>
      <c r="UZ568" s="5"/>
      <c r="VA568" s="5"/>
      <c r="VB568" s="5"/>
      <c r="VC568" s="5"/>
      <c r="VD568" s="5"/>
      <c r="VE568" s="5"/>
      <c r="VF568" s="5"/>
      <c r="VG568" s="5"/>
      <c r="VH568" s="5"/>
      <c r="VI568" s="5"/>
      <c r="VJ568" s="5"/>
      <c r="VK568" s="5"/>
      <c r="VL568" s="5"/>
      <c r="VM568" s="5"/>
      <c r="VN568" s="5"/>
      <c r="VO568" s="5"/>
      <c r="VP568" s="5"/>
      <c r="VQ568" s="5"/>
      <c r="VR568" s="5"/>
      <c r="VS568" s="5"/>
      <c r="VT568" s="5"/>
      <c r="VU568" s="5"/>
      <c r="VV568" s="5"/>
      <c r="VW568" s="5"/>
      <c r="VX568" s="5"/>
      <c r="VY568" s="5"/>
      <c r="VZ568" s="5"/>
      <c r="WA568" s="5"/>
      <c r="WB568" s="5"/>
      <c r="WC568" s="5"/>
      <c r="WD568" s="5"/>
      <c r="WE568" s="5"/>
      <c r="WF568" s="5"/>
      <c r="WG568" s="5"/>
      <c r="WH568" s="5"/>
      <c r="WI568" s="5"/>
      <c r="WJ568" s="5"/>
      <c r="WK568" s="5"/>
      <c r="WL568" s="5"/>
      <c r="WM568" s="5"/>
      <c r="WN568" s="5"/>
      <c r="WO568" s="5"/>
      <c r="WP568" s="5"/>
      <c r="WQ568" s="5"/>
      <c r="WR568" s="5"/>
      <c r="WS568" s="5"/>
      <c r="WT568" s="5"/>
      <c r="WU568" s="5"/>
      <c r="WV568" s="5"/>
      <c r="WW568" s="5"/>
      <c r="WX568" s="5"/>
      <c r="WY568" s="5"/>
      <c r="WZ568" s="5"/>
      <c r="XA568" s="5"/>
      <c r="XB568" s="5"/>
      <c r="XC568" s="5"/>
      <c r="XD568" s="5"/>
      <c r="XE568" s="5"/>
      <c r="XF568" s="5"/>
      <c r="XG568" s="5"/>
      <c r="XH568" s="5"/>
      <c r="XI568" s="5"/>
      <c r="XJ568" s="5"/>
      <c r="XK568" s="5"/>
      <c r="XL568" s="5"/>
      <c r="XM568" s="5"/>
      <c r="XN568" s="5"/>
      <c r="XO568" s="5"/>
      <c r="XP568" s="5"/>
      <c r="XQ568" s="5"/>
      <c r="XR568" s="5"/>
      <c r="XS568" s="5"/>
      <c r="XT568" s="5"/>
      <c r="XU568" s="5"/>
      <c r="XV568" s="5"/>
      <c r="XW568" s="5"/>
    </row>
    <row r="569" spans="39:647" x14ac:dyDescent="0.2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c r="PI569" s="5"/>
      <c r="PJ569" s="5"/>
      <c r="PK569" s="5"/>
      <c r="PL569" s="5"/>
      <c r="PM569" s="5"/>
      <c r="PN569" s="5"/>
      <c r="PO569" s="5"/>
      <c r="PP569" s="5"/>
      <c r="PQ569" s="5"/>
      <c r="PR569" s="5"/>
      <c r="PS569" s="5"/>
      <c r="PT569" s="5"/>
      <c r="PU569" s="5"/>
      <c r="PV569" s="5"/>
      <c r="PW569" s="5"/>
      <c r="PX569" s="5"/>
      <c r="PY569" s="5"/>
      <c r="PZ569" s="5"/>
      <c r="QA569" s="5"/>
      <c r="QB569" s="5"/>
      <c r="QC569" s="5"/>
      <c r="QD569" s="5"/>
      <c r="QE569" s="5"/>
      <c r="QF569" s="5"/>
      <c r="QG569" s="5"/>
      <c r="QH569" s="5"/>
      <c r="QI569" s="5"/>
      <c r="QJ569" s="5"/>
      <c r="QK569" s="5"/>
      <c r="QL569" s="5"/>
      <c r="QM569" s="5"/>
      <c r="QN569" s="5"/>
      <c r="QO569" s="5"/>
      <c r="QP569" s="5"/>
      <c r="QQ569" s="5"/>
      <c r="QR569" s="5"/>
      <c r="QS569" s="5"/>
      <c r="QT569" s="5"/>
      <c r="QU569" s="5"/>
      <c r="QV569" s="5"/>
      <c r="QW569" s="5"/>
      <c r="QX569" s="5"/>
      <c r="QY569" s="5"/>
      <c r="QZ569" s="5"/>
      <c r="RA569" s="5"/>
      <c r="RB569" s="5"/>
      <c r="RC569" s="5"/>
      <c r="RD569" s="5"/>
      <c r="RE569" s="5"/>
      <c r="RF569" s="5"/>
      <c r="RG569" s="5"/>
      <c r="RH569" s="5"/>
      <c r="RI569" s="5"/>
      <c r="RJ569" s="5"/>
      <c r="RK569" s="5"/>
      <c r="RL569" s="5"/>
      <c r="RM569" s="5"/>
      <c r="RN569" s="5"/>
      <c r="RO569" s="5"/>
      <c r="RP569" s="5"/>
      <c r="RQ569" s="5"/>
      <c r="RR569" s="5"/>
      <c r="RS569" s="5"/>
      <c r="RT569" s="5"/>
      <c r="RU569" s="5"/>
      <c r="RV569" s="5"/>
      <c r="RW569" s="5"/>
      <c r="RX569" s="5"/>
      <c r="RY569" s="5"/>
      <c r="RZ569" s="5"/>
      <c r="SA569" s="5"/>
      <c r="SB569" s="5"/>
      <c r="SC569" s="5"/>
      <c r="SD569" s="5"/>
      <c r="SE569" s="5"/>
      <c r="SF569" s="5"/>
      <c r="SG569" s="5"/>
      <c r="SH569" s="5"/>
      <c r="SI569" s="5"/>
      <c r="SJ569" s="5"/>
      <c r="SK569" s="5"/>
      <c r="SL569" s="5"/>
      <c r="SM569" s="5"/>
      <c r="SN569" s="5"/>
      <c r="SO569" s="5"/>
      <c r="SP569" s="5"/>
      <c r="SQ569" s="5"/>
      <c r="SR569" s="5"/>
      <c r="SS569" s="5"/>
      <c r="ST569" s="5"/>
      <c r="SU569" s="5"/>
      <c r="SV569" s="5"/>
      <c r="SW569" s="5"/>
      <c r="SX569" s="5"/>
      <c r="SY569" s="5"/>
      <c r="SZ569" s="5"/>
      <c r="TA569" s="5"/>
      <c r="TB569" s="5"/>
      <c r="TC569" s="5"/>
      <c r="TD569" s="5"/>
      <c r="TE569" s="5"/>
      <c r="TF569" s="5"/>
      <c r="TG569" s="5"/>
      <c r="TH569" s="5"/>
      <c r="TI569" s="5"/>
      <c r="TJ569" s="5"/>
      <c r="TK569" s="5"/>
      <c r="TL569" s="5"/>
      <c r="TM569" s="5"/>
      <c r="TN569" s="5"/>
      <c r="TO569" s="5"/>
      <c r="TP569" s="5"/>
      <c r="TQ569" s="5"/>
      <c r="TR569" s="5"/>
      <c r="TS569" s="5"/>
      <c r="TT569" s="5"/>
      <c r="TU569" s="5"/>
      <c r="TV569" s="5"/>
      <c r="TW569" s="5"/>
      <c r="TX569" s="5"/>
      <c r="TY569" s="5"/>
      <c r="TZ569" s="5"/>
      <c r="UA569" s="5"/>
      <c r="UB569" s="5"/>
      <c r="UC569" s="5"/>
      <c r="UD569" s="5"/>
      <c r="UE569" s="5"/>
      <c r="UF569" s="5"/>
      <c r="UG569" s="5"/>
      <c r="UH569" s="5"/>
      <c r="UI569" s="5"/>
      <c r="UJ569" s="5"/>
      <c r="UK569" s="5"/>
      <c r="UL569" s="5"/>
      <c r="UM569" s="5"/>
      <c r="UN569" s="5"/>
      <c r="UO569" s="5"/>
      <c r="UP569" s="5"/>
      <c r="UQ569" s="5"/>
      <c r="UR569" s="5"/>
      <c r="US569" s="5"/>
      <c r="UT569" s="5"/>
      <c r="UU569" s="5"/>
      <c r="UV569" s="5"/>
      <c r="UW569" s="5"/>
      <c r="UX569" s="5"/>
      <c r="UY569" s="5"/>
      <c r="UZ569" s="5"/>
      <c r="VA569" s="5"/>
      <c r="VB569" s="5"/>
      <c r="VC569" s="5"/>
      <c r="VD569" s="5"/>
      <c r="VE569" s="5"/>
      <c r="VF569" s="5"/>
      <c r="VG569" s="5"/>
      <c r="VH569" s="5"/>
      <c r="VI569" s="5"/>
      <c r="VJ569" s="5"/>
      <c r="VK569" s="5"/>
      <c r="VL569" s="5"/>
      <c r="VM569" s="5"/>
      <c r="VN569" s="5"/>
      <c r="VO569" s="5"/>
      <c r="VP569" s="5"/>
      <c r="VQ569" s="5"/>
      <c r="VR569" s="5"/>
      <c r="VS569" s="5"/>
      <c r="VT569" s="5"/>
      <c r="VU569" s="5"/>
      <c r="VV569" s="5"/>
      <c r="VW569" s="5"/>
      <c r="VX569" s="5"/>
      <c r="VY569" s="5"/>
      <c r="VZ569" s="5"/>
      <c r="WA569" s="5"/>
      <c r="WB569" s="5"/>
      <c r="WC569" s="5"/>
      <c r="WD569" s="5"/>
      <c r="WE569" s="5"/>
      <c r="WF569" s="5"/>
      <c r="WG569" s="5"/>
      <c r="WH569" s="5"/>
      <c r="WI569" s="5"/>
      <c r="WJ569" s="5"/>
      <c r="WK569" s="5"/>
      <c r="WL569" s="5"/>
      <c r="WM569" s="5"/>
      <c r="WN569" s="5"/>
      <c r="WO569" s="5"/>
      <c r="WP569" s="5"/>
      <c r="WQ569" s="5"/>
      <c r="WR569" s="5"/>
      <c r="WS569" s="5"/>
      <c r="WT569" s="5"/>
      <c r="WU569" s="5"/>
      <c r="WV569" s="5"/>
      <c r="WW569" s="5"/>
      <c r="WX569" s="5"/>
      <c r="WY569" s="5"/>
      <c r="WZ569" s="5"/>
      <c r="XA569" s="5"/>
      <c r="XB569" s="5"/>
      <c r="XC569" s="5"/>
      <c r="XD569" s="5"/>
      <c r="XE569" s="5"/>
      <c r="XF569" s="5"/>
      <c r="XG569" s="5"/>
      <c r="XH569" s="5"/>
      <c r="XI569" s="5"/>
      <c r="XJ569" s="5"/>
      <c r="XK569" s="5"/>
      <c r="XL569" s="5"/>
      <c r="XM569" s="5"/>
      <c r="XN569" s="5"/>
      <c r="XO569" s="5"/>
      <c r="XP569" s="5"/>
      <c r="XQ569" s="5"/>
      <c r="XR569" s="5"/>
      <c r="XS569" s="5"/>
      <c r="XT569" s="5"/>
      <c r="XU569" s="5"/>
      <c r="XV569" s="5"/>
      <c r="XW569" s="5"/>
    </row>
    <row r="570" spans="39:647" x14ac:dyDescent="0.2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c r="PI570" s="5"/>
      <c r="PJ570" s="5"/>
      <c r="PK570" s="5"/>
      <c r="PL570" s="5"/>
      <c r="PM570" s="5"/>
      <c r="PN570" s="5"/>
      <c r="PO570" s="5"/>
      <c r="PP570" s="5"/>
      <c r="PQ570" s="5"/>
      <c r="PR570" s="5"/>
      <c r="PS570" s="5"/>
      <c r="PT570" s="5"/>
      <c r="PU570" s="5"/>
      <c r="PV570" s="5"/>
      <c r="PW570" s="5"/>
      <c r="PX570" s="5"/>
      <c r="PY570" s="5"/>
      <c r="PZ570" s="5"/>
      <c r="QA570" s="5"/>
      <c r="QB570" s="5"/>
      <c r="QC570" s="5"/>
      <c r="QD570" s="5"/>
      <c r="QE570" s="5"/>
      <c r="QF570" s="5"/>
      <c r="QG570" s="5"/>
      <c r="QH570" s="5"/>
      <c r="QI570" s="5"/>
      <c r="QJ570" s="5"/>
      <c r="QK570" s="5"/>
      <c r="QL570" s="5"/>
      <c r="QM570" s="5"/>
      <c r="QN570" s="5"/>
      <c r="QO570" s="5"/>
      <c r="QP570" s="5"/>
      <c r="QQ570" s="5"/>
      <c r="QR570" s="5"/>
      <c r="QS570" s="5"/>
      <c r="QT570" s="5"/>
      <c r="QU570" s="5"/>
      <c r="QV570" s="5"/>
      <c r="QW570" s="5"/>
      <c r="QX570" s="5"/>
      <c r="QY570" s="5"/>
      <c r="QZ570" s="5"/>
      <c r="RA570" s="5"/>
      <c r="RB570" s="5"/>
      <c r="RC570" s="5"/>
      <c r="RD570" s="5"/>
      <c r="RE570" s="5"/>
      <c r="RF570" s="5"/>
      <c r="RG570" s="5"/>
      <c r="RH570" s="5"/>
      <c r="RI570" s="5"/>
      <c r="RJ570" s="5"/>
      <c r="RK570" s="5"/>
      <c r="RL570" s="5"/>
      <c r="RM570" s="5"/>
      <c r="RN570" s="5"/>
      <c r="RO570" s="5"/>
      <c r="RP570" s="5"/>
      <c r="RQ570" s="5"/>
      <c r="RR570" s="5"/>
      <c r="RS570" s="5"/>
      <c r="RT570" s="5"/>
      <c r="RU570" s="5"/>
      <c r="RV570" s="5"/>
      <c r="RW570" s="5"/>
      <c r="RX570" s="5"/>
      <c r="RY570" s="5"/>
      <c r="RZ570" s="5"/>
      <c r="SA570" s="5"/>
      <c r="SB570" s="5"/>
      <c r="SC570" s="5"/>
      <c r="SD570" s="5"/>
      <c r="SE570" s="5"/>
      <c r="SF570" s="5"/>
      <c r="SG570" s="5"/>
      <c r="SH570" s="5"/>
      <c r="SI570" s="5"/>
      <c r="SJ570" s="5"/>
      <c r="SK570" s="5"/>
      <c r="SL570" s="5"/>
      <c r="SM570" s="5"/>
      <c r="SN570" s="5"/>
      <c r="SO570" s="5"/>
      <c r="SP570" s="5"/>
      <c r="SQ570" s="5"/>
      <c r="SR570" s="5"/>
      <c r="SS570" s="5"/>
      <c r="ST570" s="5"/>
      <c r="SU570" s="5"/>
      <c r="SV570" s="5"/>
      <c r="SW570" s="5"/>
      <c r="SX570" s="5"/>
      <c r="SY570" s="5"/>
      <c r="SZ570" s="5"/>
      <c r="TA570" s="5"/>
      <c r="TB570" s="5"/>
      <c r="TC570" s="5"/>
      <c r="TD570" s="5"/>
      <c r="TE570" s="5"/>
      <c r="TF570" s="5"/>
      <c r="TG570" s="5"/>
      <c r="TH570" s="5"/>
      <c r="TI570" s="5"/>
      <c r="TJ570" s="5"/>
      <c r="TK570" s="5"/>
      <c r="TL570" s="5"/>
      <c r="TM570" s="5"/>
      <c r="TN570" s="5"/>
      <c r="TO570" s="5"/>
      <c r="TP570" s="5"/>
      <c r="TQ570" s="5"/>
      <c r="TR570" s="5"/>
      <c r="TS570" s="5"/>
      <c r="TT570" s="5"/>
      <c r="TU570" s="5"/>
      <c r="TV570" s="5"/>
      <c r="TW570" s="5"/>
      <c r="TX570" s="5"/>
      <c r="TY570" s="5"/>
      <c r="TZ570" s="5"/>
      <c r="UA570" s="5"/>
      <c r="UB570" s="5"/>
      <c r="UC570" s="5"/>
      <c r="UD570" s="5"/>
      <c r="UE570" s="5"/>
      <c r="UF570" s="5"/>
      <c r="UG570" s="5"/>
      <c r="UH570" s="5"/>
      <c r="UI570" s="5"/>
      <c r="UJ570" s="5"/>
      <c r="UK570" s="5"/>
      <c r="UL570" s="5"/>
      <c r="UM570" s="5"/>
      <c r="UN570" s="5"/>
      <c r="UO570" s="5"/>
      <c r="UP570" s="5"/>
      <c r="UQ570" s="5"/>
      <c r="UR570" s="5"/>
      <c r="US570" s="5"/>
      <c r="UT570" s="5"/>
      <c r="UU570" s="5"/>
      <c r="UV570" s="5"/>
      <c r="UW570" s="5"/>
      <c r="UX570" s="5"/>
      <c r="UY570" s="5"/>
      <c r="UZ570" s="5"/>
      <c r="VA570" s="5"/>
      <c r="VB570" s="5"/>
      <c r="VC570" s="5"/>
      <c r="VD570" s="5"/>
      <c r="VE570" s="5"/>
      <c r="VF570" s="5"/>
      <c r="VG570" s="5"/>
      <c r="VH570" s="5"/>
      <c r="VI570" s="5"/>
      <c r="VJ570" s="5"/>
      <c r="VK570" s="5"/>
      <c r="VL570" s="5"/>
      <c r="VM570" s="5"/>
      <c r="VN570" s="5"/>
      <c r="VO570" s="5"/>
      <c r="VP570" s="5"/>
      <c r="VQ570" s="5"/>
      <c r="VR570" s="5"/>
      <c r="VS570" s="5"/>
      <c r="VT570" s="5"/>
      <c r="VU570" s="5"/>
      <c r="VV570" s="5"/>
      <c r="VW570" s="5"/>
      <c r="VX570" s="5"/>
      <c r="VY570" s="5"/>
      <c r="VZ570" s="5"/>
      <c r="WA570" s="5"/>
      <c r="WB570" s="5"/>
      <c r="WC570" s="5"/>
      <c r="WD570" s="5"/>
      <c r="WE570" s="5"/>
      <c r="WF570" s="5"/>
      <c r="WG570" s="5"/>
      <c r="WH570" s="5"/>
      <c r="WI570" s="5"/>
      <c r="WJ570" s="5"/>
      <c r="WK570" s="5"/>
      <c r="WL570" s="5"/>
      <c r="WM570" s="5"/>
      <c r="WN570" s="5"/>
      <c r="WO570" s="5"/>
      <c r="WP570" s="5"/>
      <c r="WQ570" s="5"/>
      <c r="WR570" s="5"/>
      <c r="WS570" s="5"/>
      <c r="WT570" s="5"/>
      <c r="WU570" s="5"/>
      <c r="WV570" s="5"/>
      <c r="WW570" s="5"/>
      <c r="WX570" s="5"/>
      <c r="WY570" s="5"/>
      <c r="WZ570" s="5"/>
      <c r="XA570" s="5"/>
      <c r="XB570" s="5"/>
      <c r="XC570" s="5"/>
      <c r="XD570" s="5"/>
      <c r="XE570" s="5"/>
      <c r="XF570" s="5"/>
      <c r="XG570" s="5"/>
      <c r="XH570" s="5"/>
      <c r="XI570" s="5"/>
      <c r="XJ570" s="5"/>
      <c r="XK570" s="5"/>
      <c r="XL570" s="5"/>
      <c r="XM570" s="5"/>
      <c r="XN570" s="5"/>
      <c r="XO570" s="5"/>
      <c r="XP570" s="5"/>
      <c r="XQ570" s="5"/>
      <c r="XR570" s="5"/>
      <c r="XS570" s="5"/>
      <c r="XT570" s="5"/>
      <c r="XU570" s="5"/>
      <c r="XV570" s="5"/>
      <c r="XW570" s="5"/>
    </row>
    <row r="571" spans="39:647" x14ac:dyDescent="0.2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c r="PI571" s="5"/>
      <c r="PJ571" s="5"/>
      <c r="PK571" s="5"/>
      <c r="PL571" s="5"/>
      <c r="PM571" s="5"/>
      <c r="PN571" s="5"/>
      <c r="PO571" s="5"/>
      <c r="PP571" s="5"/>
      <c r="PQ571" s="5"/>
      <c r="PR571" s="5"/>
      <c r="PS571" s="5"/>
      <c r="PT571" s="5"/>
      <c r="PU571" s="5"/>
      <c r="PV571" s="5"/>
      <c r="PW571" s="5"/>
      <c r="PX571" s="5"/>
      <c r="PY571" s="5"/>
      <c r="PZ571" s="5"/>
      <c r="QA571" s="5"/>
      <c r="QB571" s="5"/>
      <c r="QC571" s="5"/>
      <c r="QD571" s="5"/>
      <c r="QE571" s="5"/>
      <c r="QF571" s="5"/>
      <c r="QG571" s="5"/>
      <c r="QH571" s="5"/>
      <c r="QI571" s="5"/>
      <c r="QJ571" s="5"/>
      <c r="QK571" s="5"/>
      <c r="QL571" s="5"/>
      <c r="QM571" s="5"/>
      <c r="QN571" s="5"/>
      <c r="QO571" s="5"/>
      <c r="QP571" s="5"/>
      <c r="QQ571" s="5"/>
      <c r="QR571" s="5"/>
      <c r="QS571" s="5"/>
      <c r="QT571" s="5"/>
      <c r="QU571" s="5"/>
      <c r="QV571" s="5"/>
      <c r="QW571" s="5"/>
      <c r="QX571" s="5"/>
      <c r="QY571" s="5"/>
      <c r="QZ571" s="5"/>
      <c r="RA571" s="5"/>
      <c r="RB571" s="5"/>
      <c r="RC571" s="5"/>
      <c r="RD571" s="5"/>
      <c r="RE571" s="5"/>
      <c r="RF571" s="5"/>
      <c r="RG571" s="5"/>
      <c r="RH571" s="5"/>
      <c r="RI571" s="5"/>
      <c r="RJ571" s="5"/>
      <c r="RK571" s="5"/>
      <c r="RL571" s="5"/>
      <c r="RM571" s="5"/>
      <c r="RN571" s="5"/>
      <c r="RO571" s="5"/>
      <c r="RP571" s="5"/>
      <c r="RQ571" s="5"/>
      <c r="RR571" s="5"/>
      <c r="RS571" s="5"/>
      <c r="RT571" s="5"/>
      <c r="RU571" s="5"/>
      <c r="RV571" s="5"/>
      <c r="RW571" s="5"/>
      <c r="RX571" s="5"/>
      <c r="RY571" s="5"/>
      <c r="RZ571" s="5"/>
      <c r="SA571" s="5"/>
      <c r="SB571" s="5"/>
      <c r="SC571" s="5"/>
      <c r="SD571" s="5"/>
      <c r="SE571" s="5"/>
      <c r="SF571" s="5"/>
      <c r="SG571" s="5"/>
      <c r="SH571" s="5"/>
      <c r="SI571" s="5"/>
      <c r="SJ571" s="5"/>
      <c r="SK571" s="5"/>
      <c r="SL571" s="5"/>
      <c r="SM571" s="5"/>
      <c r="SN571" s="5"/>
      <c r="SO571" s="5"/>
      <c r="SP571" s="5"/>
      <c r="SQ571" s="5"/>
      <c r="SR571" s="5"/>
      <c r="SS571" s="5"/>
      <c r="ST571" s="5"/>
      <c r="SU571" s="5"/>
      <c r="SV571" s="5"/>
      <c r="SW571" s="5"/>
      <c r="SX571" s="5"/>
      <c r="SY571" s="5"/>
      <c r="SZ571" s="5"/>
      <c r="TA571" s="5"/>
      <c r="TB571" s="5"/>
      <c r="TC571" s="5"/>
      <c r="TD571" s="5"/>
      <c r="TE571" s="5"/>
      <c r="TF571" s="5"/>
      <c r="TG571" s="5"/>
      <c r="TH571" s="5"/>
      <c r="TI571" s="5"/>
      <c r="TJ571" s="5"/>
      <c r="TK571" s="5"/>
      <c r="TL571" s="5"/>
      <c r="TM571" s="5"/>
      <c r="TN571" s="5"/>
      <c r="TO571" s="5"/>
      <c r="TP571" s="5"/>
      <c r="TQ571" s="5"/>
      <c r="TR571" s="5"/>
      <c r="TS571" s="5"/>
      <c r="TT571" s="5"/>
      <c r="TU571" s="5"/>
      <c r="TV571" s="5"/>
      <c r="TW571" s="5"/>
      <c r="TX571" s="5"/>
      <c r="TY571" s="5"/>
      <c r="TZ571" s="5"/>
      <c r="UA571" s="5"/>
      <c r="UB571" s="5"/>
      <c r="UC571" s="5"/>
      <c r="UD571" s="5"/>
      <c r="UE571" s="5"/>
      <c r="UF571" s="5"/>
      <c r="UG571" s="5"/>
      <c r="UH571" s="5"/>
      <c r="UI571" s="5"/>
      <c r="UJ571" s="5"/>
      <c r="UK571" s="5"/>
      <c r="UL571" s="5"/>
      <c r="UM571" s="5"/>
      <c r="UN571" s="5"/>
      <c r="UO571" s="5"/>
      <c r="UP571" s="5"/>
      <c r="UQ571" s="5"/>
      <c r="UR571" s="5"/>
      <c r="US571" s="5"/>
      <c r="UT571" s="5"/>
      <c r="UU571" s="5"/>
      <c r="UV571" s="5"/>
      <c r="UW571" s="5"/>
      <c r="UX571" s="5"/>
      <c r="UY571" s="5"/>
      <c r="UZ571" s="5"/>
      <c r="VA571" s="5"/>
      <c r="VB571" s="5"/>
      <c r="VC571" s="5"/>
      <c r="VD571" s="5"/>
      <c r="VE571" s="5"/>
      <c r="VF571" s="5"/>
      <c r="VG571" s="5"/>
      <c r="VH571" s="5"/>
      <c r="VI571" s="5"/>
      <c r="VJ571" s="5"/>
      <c r="VK571" s="5"/>
      <c r="VL571" s="5"/>
      <c r="VM571" s="5"/>
      <c r="VN571" s="5"/>
      <c r="VO571" s="5"/>
      <c r="VP571" s="5"/>
      <c r="VQ571" s="5"/>
      <c r="VR571" s="5"/>
      <c r="VS571" s="5"/>
      <c r="VT571" s="5"/>
      <c r="VU571" s="5"/>
      <c r="VV571" s="5"/>
      <c r="VW571" s="5"/>
      <c r="VX571" s="5"/>
      <c r="VY571" s="5"/>
      <c r="VZ571" s="5"/>
      <c r="WA571" s="5"/>
      <c r="WB571" s="5"/>
      <c r="WC571" s="5"/>
      <c r="WD571" s="5"/>
      <c r="WE571" s="5"/>
      <c r="WF571" s="5"/>
      <c r="WG571" s="5"/>
      <c r="WH571" s="5"/>
      <c r="WI571" s="5"/>
      <c r="WJ571" s="5"/>
      <c r="WK571" s="5"/>
      <c r="WL571" s="5"/>
      <c r="WM571" s="5"/>
      <c r="WN571" s="5"/>
      <c r="WO571" s="5"/>
      <c r="WP571" s="5"/>
      <c r="WQ571" s="5"/>
      <c r="WR571" s="5"/>
      <c r="WS571" s="5"/>
      <c r="WT571" s="5"/>
      <c r="WU571" s="5"/>
      <c r="WV571" s="5"/>
      <c r="WW571" s="5"/>
      <c r="WX571" s="5"/>
      <c r="WY571" s="5"/>
      <c r="WZ571" s="5"/>
      <c r="XA571" s="5"/>
      <c r="XB571" s="5"/>
      <c r="XC571" s="5"/>
      <c r="XD571" s="5"/>
      <c r="XE571" s="5"/>
      <c r="XF571" s="5"/>
      <c r="XG571" s="5"/>
      <c r="XH571" s="5"/>
      <c r="XI571" s="5"/>
      <c r="XJ571" s="5"/>
      <c r="XK571" s="5"/>
      <c r="XL571" s="5"/>
      <c r="XM571" s="5"/>
      <c r="XN571" s="5"/>
      <c r="XO571" s="5"/>
      <c r="XP571" s="5"/>
      <c r="XQ571" s="5"/>
      <c r="XR571" s="5"/>
      <c r="XS571" s="5"/>
      <c r="XT571" s="5"/>
      <c r="XU571" s="5"/>
      <c r="XV571" s="5"/>
      <c r="XW571" s="5"/>
    </row>
    <row r="572" spans="39:647" x14ac:dyDescent="0.2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c r="PI572" s="5"/>
      <c r="PJ572" s="5"/>
      <c r="PK572" s="5"/>
      <c r="PL572" s="5"/>
      <c r="PM572" s="5"/>
      <c r="PN572" s="5"/>
      <c r="PO572" s="5"/>
      <c r="PP572" s="5"/>
      <c r="PQ572" s="5"/>
      <c r="PR572" s="5"/>
      <c r="PS572" s="5"/>
      <c r="PT572" s="5"/>
      <c r="PU572" s="5"/>
      <c r="PV572" s="5"/>
      <c r="PW572" s="5"/>
      <c r="PX572" s="5"/>
      <c r="PY572" s="5"/>
      <c r="PZ572" s="5"/>
      <c r="QA572" s="5"/>
      <c r="QB572" s="5"/>
      <c r="QC572" s="5"/>
      <c r="QD572" s="5"/>
      <c r="QE572" s="5"/>
      <c r="QF572" s="5"/>
      <c r="QG572" s="5"/>
      <c r="QH572" s="5"/>
      <c r="QI572" s="5"/>
      <c r="QJ572" s="5"/>
      <c r="QK572" s="5"/>
      <c r="QL572" s="5"/>
      <c r="QM572" s="5"/>
      <c r="QN572" s="5"/>
      <c r="QO572" s="5"/>
      <c r="QP572" s="5"/>
      <c r="QQ572" s="5"/>
      <c r="QR572" s="5"/>
      <c r="QS572" s="5"/>
      <c r="QT572" s="5"/>
      <c r="QU572" s="5"/>
      <c r="QV572" s="5"/>
      <c r="QW572" s="5"/>
      <c r="QX572" s="5"/>
      <c r="QY572" s="5"/>
      <c r="QZ572" s="5"/>
      <c r="RA572" s="5"/>
      <c r="RB572" s="5"/>
      <c r="RC572" s="5"/>
      <c r="RD572" s="5"/>
      <c r="RE572" s="5"/>
      <c r="RF572" s="5"/>
      <c r="RG572" s="5"/>
      <c r="RH572" s="5"/>
      <c r="RI572" s="5"/>
      <c r="RJ572" s="5"/>
      <c r="RK572" s="5"/>
      <c r="RL572" s="5"/>
      <c r="RM572" s="5"/>
      <c r="RN572" s="5"/>
      <c r="RO572" s="5"/>
      <c r="RP572" s="5"/>
      <c r="RQ572" s="5"/>
      <c r="RR572" s="5"/>
      <c r="RS572" s="5"/>
      <c r="RT572" s="5"/>
      <c r="RU572" s="5"/>
      <c r="RV572" s="5"/>
      <c r="RW572" s="5"/>
      <c r="RX572" s="5"/>
      <c r="RY572" s="5"/>
      <c r="RZ572" s="5"/>
      <c r="SA572" s="5"/>
      <c r="SB572" s="5"/>
      <c r="SC572" s="5"/>
      <c r="SD572" s="5"/>
      <c r="SE572" s="5"/>
      <c r="SF572" s="5"/>
      <c r="SG572" s="5"/>
      <c r="SH572" s="5"/>
      <c r="SI572" s="5"/>
      <c r="SJ572" s="5"/>
      <c r="SK572" s="5"/>
      <c r="SL572" s="5"/>
      <c r="SM572" s="5"/>
      <c r="SN572" s="5"/>
      <c r="SO572" s="5"/>
      <c r="SP572" s="5"/>
      <c r="SQ572" s="5"/>
      <c r="SR572" s="5"/>
      <c r="SS572" s="5"/>
      <c r="ST572" s="5"/>
      <c r="SU572" s="5"/>
      <c r="SV572" s="5"/>
      <c r="SW572" s="5"/>
      <c r="SX572" s="5"/>
      <c r="SY572" s="5"/>
      <c r="SZ572" s="5"/>
      <c r="TA572" s="5"/>
      <c r="TB572" s="5"/>
      <c r="TC572" s="5"/>
      <c r="TD572" s="5"/>
      <c r="TE572" s="5"/>
      <c r="TF572" s="5"/>
      <c r="TG572" s="5"/>
      <c r="TH572" s="5"/>
      <c r="TI572" s="5"/>
      <c r="TJ572" s="5"/>
      <c r="TK572" s="5"/>
      <c r="TL572" s="5"/>
      <c r="TM572" s="5"/>
      <c r="TN572" s="5"/>
      <c r="TO572" s="5"/>
      <c r="TP572" s="5"/>
      <c r="TQ572" s="5"/>
      <c r="TR572" s="5"/>
      <c r="TS572" s="5"/>
      <c r="TT572" s="5"/>
      <c r="TU572" s="5"/>
      <c r="TV572" s="5"/>
      <c r="TW572" s="5"/>
      <c r="TX572" s="5"/>
      <c r="TY572" s="5"/>
      <c r="TZ572" s="5"/>
      <c r="UA572" s="5"/>
      <c r="UB572" s="5"/>
      <c r="UC572" s="5"/>
      <c r="UD572" s="5"/>
      <c r="UE572" s="5"/>
      <c r="UF572" s="5"/>
      <c r="UG572" s="5"/>
      <c r="UH572" s="5"/>
      <c r="UI572" s="5"/>
      <c r="UJ572" s="5"/>
      <c r="UK572" s="5"/>
      <c r="UL572" s="5"/>
      <c r="UM572" s="5"/>
      <c r="UN572" s="5"/>
      <c r="UO572" s="5"/>
      <c r="UP572" s="5"/>
      <c r="UQ572" s="5"/>
      <c r="UR572" s="5"/>
      <c r="US572" s="5"/>
      <c r="UT572" s="5"/>
      <c r="UU572" s="5"/>
      <c r="UV572" s="5"/>
      <c r="UW572" s="5"/>
      <c r="UX572" s="5"/>
      <c r="UY572" s="5"/>
      <c r="UZ572" s="5"/>
      <c r="VA572" s="5"/>
      <c r="VB572" s="5"/>
      <c r="VC572" s="5"/>
      <c r="VD572" s="5"/>
      <c r="VE572" s="5"/>
      <c r="VF572" s="5"/>
      <c r="VG572" s="5"/>
      <c r="VH572" s="5"/>
      <c r="VI572" s="5"/>
      <c r="VJ572" s="5"/>
      <c r="VK572" s="5"/>
      <c r="VL572" s="5"/>
      <c r="VM572" s="5"/>
      <c r="VN572" s="5"/>
      <c r="VO572" s="5"/>
      <c r="VP572" s="5"/>
      <c r="VQ572" s="5"/>
      <c r="VR572" s="5"/>
      <c r="VS572" s="5"/>
      <c r="VT572" s="5"/>
      <c r="VU572" s="5"/>
      <c r="VV572" s="5"/>
      <c r="VW572" s="5"/>
      <c r="VX572" s="5"/>
      <c r="VY572" s="5"/>
      <c r="VZ572" s="5"/>
      <c r="WA572" s="5"/>
      <c r="WB572" s="5"/>
      <c r="WC572" s="5"/>
      <c r="WD572" s="5"/>
      <c r="WE572" s="5"/>
      <c r="WF572" s="5"/>
      <c r="WG572" s="5"/>
      <c r="WH572" s="5"/>
      <c r="WI572" s="5"/>
      <c r="WJ572" s="5"/>
      <c r="WK572" s="5"/>
      <c r="WL572" s="5"/>
      <c r="WM572" s="5"/>
      <c r="WN572" s="5"/>
      <c r="WO572" s="5"/>
      <c r="WP572" s="5"/>
      <c r="WQ572" s="5"/>
      <c r="WR572" s="5"/>
      <c r="WS572" s="5"/>
      <c r="WT572" s="5"/>
      <c r="WU572" s="5"/>
      <c r="WV572" s="5"/>
      <c r="WW572" s="5"/>
      <c r="WX572" s="5"/>
      <c r="WY572" s="5"/>
      <c r="WZ572" s="5"/>
      <c r="XA572" s="5"/>
      <c r="XB572" s="5"/>
      <c r="XC572" s="5"/>
      <c r="XD572" s="5"/>
      <c r="XE572" s="5"/>
      <c r="XF572" s="5"/>
      <c r="XG572" s="5"/>
      <c r="XH572" s="5"/>
      <c r="XI572" s="5"/>
      <c r="XJ572" s="5"/>
      <c r="XK572" s="5"/>
      <c r="XL572" s="5"/>
      <c r="XM572" s="5"/>
      <c r="XN572" s="5"/>
      <c r="XO572" s="5"/>
      <c r="XP572" s="5"/>
      <c r="XQ572" s="5"/>
      <c r="XR572" s="5"/>
      <c r="XS572" s="5"/>
      <c r="XT572" s="5"/>
      <c r="XU572" s="5"/>
      <c r="XV572" s="5"/>
      <c r="XW572" s="5"/>
    </row>
    <row r="573" spans="39:647" x14ac:dyDescent="0.2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c r="PI573" s="5"/>
      <c r="PJ573" s="5"/>
      <c r="PK573" s="5"/>
      <c r="PL573" s="5"/>
      <c r="PM573" s="5"/>
      <c r="PN573" s="5"/>
      <c r="PO573" s="5"/>
      <c r="PP573" s="5"/>
      <c r="PQ573" s="5"/>
      <c r="PR573" s="5"/>
      <c r="PS573" s="5"/>
      <c r="PT573" s="5"/>
      <c r="PU573" s="5"/>
      <c r="PV573" s="5"/>
      <c r="PW573" s="5"/>
      <c r="PX573" s="5"/>
      <c r="PY573" s="5"/>
      <c r="PZ573" s="5"/>
      <c r="QA573" s="5"/>
      <c r="QB573" s="5"/>
      <c r="QC573" s="5"/>
      <c r="QD573" s="5"/>
      <c r="QE573" s="5"/>
      <c r="QF573" s="5"/>
      <c r="QG573" s="5"/>
      <c r="QH573" s="5"/>
      <c r="QI573" s="5"/>
      <c r="QJ573" s="5"/>
      <c r="QK573" s="5"/>
      <c r="QL573" s="5"/>
      <c r="QM573" s="5"/>
      <c r="QN573" s="5"/>
      <c r="QO573" s="5"/>
      <c r="QP573" s="5"/>
      <c r="QQ573" s="5"/>
      <c r="QR573" s="5"/>
      <c r="QS573" s="5"/>
      <c r="QT573" s="5"/>
      <c r="QU573" s="5"/>
      <c r="QV573" s="5"/>
      <c r="QW573" s="5"/>
      <c r="QX573" s="5"/>
      <c r="QY573" s="5"/>
      <c r="QZ573" s="5"/>
      <c r="RA573" s="5"/>
      <c r="RB573" s="5"/>
      <c r="RC573" s="5"/>
      <c r="RD573" s="5"/>
      <c r="RE573" s="5"/>
      <c r="RF573" s="5"/>
      <c r="RG573" s="5"/>
      <c r="RH573" s="5"/>
      <c r="RI573" s="5"/>
      <c r="RJ573" s="5"/>
      <c r="RK573" s="5"/>
      <c r="RL573" s="5"/>
      <c r="RM573" s="5"/>
      <c r="RN573" s="5"/>
      <c r="RO573" s="5"/>
      <c r="RP573" s="5"/>
      <c r="RQ573" s="5"/>
      <c r="RR573" s="5"/>
      <c r="RS573" s="5"/>
      <c r="RT573" s="5"/>
      <c r="RU573" s="5"/>
      <c r="RV573" s="5"/>
      <c r="RW573" s="5"/>
      <c r="RX573" s="5"/>
      <c r="RY573" s="5"/>
      <c r="RZ573" s="5"/>
      <c r="SA573" s="5"/>
      <c r="SB573" s="5"/>
      <c r="SC573" s="5"/>
      <c r="SD573" s="5"/>
      <c r="SE573" s="5"/>
      <c r="SF573" s="5"/>
      <c r="SG573" s="5"/>
      <c r="SH573" s="5"/>
      <c r="SI573" s="5"/>
      <c r="SJ573" s="5"/>
      <c r="SK573" s="5"/>
      <c r="SL573" s="5"/>
      <c r="SM573" s="5"/>
      <c r="SN573" s="5"/>
      <c r="SO573" s="5"/>
      <c r="SP573" s="5"/>
      <c r="SQ573" s="5"/>
      <c r="SR573" s="5"/>
      <c r="SS573" s="5"/>
      <c r="ST573" s="5"/>
      <c r="SU573" s="5"/>
      <c r="SV573" s="5"/>
      <c r="SW573" s="5"/>
      <c r="SX573" s="5"/>
      <c r="SY573" s="5"/>
      <c r="SZ573" s="5"/>
      <c r="TA573" s="5"/>
      <c r="TB573" s="5"/>
      <c r="TC573" s="5"/>
      <c r="TD573" s="5"/>
      <c r="TE573" s="5"/>
      <c r="TF573" s="5"/>
      <c r="TG573" s="5"/>
      <c r="TH573" s="5"/>
      <c r="TI573" s="5"/>
      <c r="TJ573" s="5"/>
      <c r="TK573" s="5"/>
      <c r="TL573" s="5"/>
      <c r="TM573" s="5"/>
      <c r="TN573" s="5"/>
      <c r="TO573" s="5"/>
      <c r="TP573" s="5"/>
      <c r="TQ573" s="5"/>
      <c r="TR573" s="5"/>
      <c r="TS573" s="5"/>
      <c r="TT573" s="5"/>
      <c r="TU573" s="5"/>
      <c r="TV573" s="5"/>
      <c r="TW573" s="5"/>
      <c r="TX573" s="5"/>
      <c r="TY573" s="5"/>
      <c r="TZ573" s="5"/>
      <c r="UA573" s="5"/>
      <c r="UB573" s="5"/>
      <c r="UC573" s="5"/>
      <c r="UD573" s="5"/>
      <c r="UE573" s="5"/>
      <c r="UF573" s="5"/>
      <c r="UG573" s="5"/>
      <c r="UH573" s="5"/>
      <c r="UI573" s="5"/>
      <c r="UJ573" s="5"/>
      <c r="UK573" s="5"/>
      <c r="UL573" s="5"/>
      <c r="UM573" s="5"/>
      <c r="UN573" s="5"/>
      <c r="UO573" s="5"/>
      <c r="UP573" s="5"/>
      <c r="UQ573" s="5"/>
      <c r="UR573" s="5"/>
      <c r="US573" s="5"/>
      <c r="UT573" s="5"/>
      <c r="UU573" s="5"/>
      <c r="UV573" s="5"/>
      <c r="UW573" s="5"/>
      <c r="UX573" s="5"/>
      <c r="UY573" s="5"/>
      <c r="UZ573" s="5"/>
      <c r="VA573" s="5"/>
      <c r="VB573" s="5"/>
      <c r="VC573" s="5"/>
      <c r="VD573" s="5"/>
      <c r="VE573" s="5"/>
      <c r="VF573" s="5"/>
      <c r="VG573" s="5"/>
      <c r="VH573" s="5"/>
      <c r="VI573" s="5"/>
      <c r="VJ573" s="5"/>
      <c r="VK573" s="5"/>
      <c r="VL573" s="5"/>
      <c r="VM573" s="5"/>
      <c r="VN573" s="5"/>
      <c r="VO573" s="5"/>
      <c r="VP573" s="5"/>
      <c r="VQ573" s="5"/>
      <c r="VR573" s="5"/>
      <c r="VS573" s="5"/>
      <c r="VT573" s="5"/>
      <c r="VU573" s="5"/>
      <c r="VV573" s="5"/>
      <c r="VW573" s="5"/>
      <c r="VX573" s="5"/>
      <c r="VY573" s="5"/>
      <c r="VZ573" s="5"/>
      <c r="WA573" s="5"/>
      <c r="WB573" s="5"/>
      <c r="WC573" s="5"/>
      <c r="WD573" s="5"/>
      <c r="WE573" s="5"/>
      <c r="WF573" s="5"/>
      <c r="WG573" s="5"/>
      <c r="WH573" s="5"/>
      <c r="WI573" s="5"/>
      <c r="WJ573" s="5"/>
      <c r="WK573" s="5"/>
      <c r="WL573" s="5"/>
      <c r="WM573" s="5"/>
      <c r="WN573" s="5"/>
      <c r="WO573" s="5"/>
      <c r="WP573" s="5"/>
      <c r="WQ573" s="5"/>
      <c r="WR573" s="5"/>
      <c r="WS573" s="5"/>
      <c r="WT573" s="5"/>
      <c r="WU573" s="5"/>
      <c r="WV573" s="5"/>
      <c r="WW573" s="5"/>
      <c r="WX573" s="5"/>
      <c r="WY573" s="5"/>
      <c r="WZ573" s="5"/>
      <c r="XA573" s="5"/>
      <c r="XB573" s="5"/>
      <c r="XC573" s="5"/>
      <c r="XD573" s="5"/>
      <c r="XE573" s="5"/>
      <c r="XF573" s="5"/>
      <c r="XG573" s="5"/>
      <c r="XH573" s="5"/>
      <c r="XI573" s="5"/>
      <c r="XJ573" s="5"/>
      <c r="XK573" s="5"/>
      <c r="XL573" s="5"/>
      <c r="XM573" s="5"/>
      <c r="XN573" s="5"/>
      <c r="XO573" s="5"/>
      <c r="XP573" s="5"/>
      <c r="XQ573" s="5"/>
      <c r="XR573" s="5"/>
      <c r="XS573" s="5"/>
      <c r="XT573" s="5"/>
      <c r="XU573" s="5"/>
      <c r="XV573" s="5"/>
      <c r="XW573" s="5"/>
    </row>
    <row r="574" spans="39:647" x14ac:dyDescent="0.2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c r="PI574" s="5"/>
      <c r="PJ574" s="5"/>
      <c r="PK574" s="5"/>
      <c r="PL574" s="5"/>
      <c r="PM574" s="5"/>
      <c r="PN574" s="5"/>
      <c r="PO574" s="5"/>
      <c r="PP574" s="5"/>
      <c r="PQ574" s="5"/>
      <c r="PR574" s="5"/>
      <c r="PS574" s="5"/>
      <c r="PT574" s="5"/>
      <c r="PU574" s="5"/>
      <c r="PV574" s="5"/>
      <c r="PW574" s="5"/>
      <c r="PX574" s="5"/>
      <c r="PY574" s="5"/>
      <c r="PZ574" s="5"/>
      <c r="QA574" s="5"/>
      <c r="QB574" s="5"/>
      <c r="QC574" s="5"/>
      <c r="QD574" s="5"/>
      <c r="QE574" s="5"/>
      <c r="QF574" s="5"/>
      <c r="QG574" s="5"/>
      <c r="QH574" s="5"/>
      <c r="QI574" s="5"/>
      <c r="QJ574" s="5"/>
      <c r="QK574" s="5"/>
      <c r="QL574" s="5"/>
      <c r="QM574" s="5"/>
      <c r="QN574" s="5"/>
      <c r="QO574" s="5"/>
      <c r="QP574" s="5"/>
      <c r="QQ574" s="5"/>
      <c r="QR574" s="5"/>
      <c r="QS574" s="5"/>
      <c r="QT574" s="5"/>
      <c r="QU574" s="5"/>
      <c r="QV574" s="5"/>
      <c r="QW574" s="5"/>
      <c r="QX574" s="5"/>
      <c r="QY574" s="5"/>
      <c r="QZ574" s="5"/>
      <c r="RA574" s="5"/>
      <c r="RB574" s="5"/>
      <c r="RC574" s="5"/>
      <c r="RD574" s="5"/>
      <c r="RE574" s="5"/>
      <c r="RF574" s="5"/>
      <c r="RG574" s="5"/>
      <c r="RH574" s="5"/>
      <c r="RI574" s="5"/>
      <c r="RJ574" s="5"/>
      <c r="RK574" s="5"/>
      <c r="RL574" s="5"/>
      <c r="RM574" s="5"/>
      <c r="RN574" s="5"/>
      <c r="RO574" s="5"/>
      <c r="RP574" s="5"/>
      <c r="RQ574" s="5"/>
      <c r="RR574" s="5"/>
      <c r="RS574" s="5"/>
      <c r="RT574" s="5"/>
      <c r="RU574" s="5"/>
      <c r="RV574" s="5"/>
      <c r="RW574" s="5"/>
      <c r="RX574" s="5"/>
      <c r="RY574" s="5"/>
      <c r="RZ574" s="5"/>
      <c r="SA574" s="5"/>
      <c r="SB574" s="5"/>
      <c r="SC574" s="5"/>
      <c r="SD574" s="5"/>
      <c r="SE574" s="5"/>
      <c r="SF574" s="5"/>
      <c r="SG574" s="5"/>
      <c r="SH574" s="5"/>
      <c r="SI574" s="5"/>
      <c r="SJ574" s="5"/>
      <c r="SK574" s="5"/>
      <c r="SL574" s="5"/>
      <c r="SM574" s="5"/>
      <c r="SN574" s="5"/>
      <c r="SO574" s="5"/>
      <c r="SP574" s="5"/>
      <c r="SQ574" s="5"/>
      <c r="SR574" s="5"/>
      <c r="SS574" s="5"/>
      <c r="ST574" s="5"/>
      <c r="SU574" s="5"/>
      <c r="SV574" s="5"/>
      <c r="SW574" s="5"/>
      <c r="SX574" s="5"/>
      <c r="SY574" s="5"/>
      <c r="SZ574" s="5"/>
      <c r="TA574" s="5"/>
      <c r="TB574" s="5"/>
      <c r="TC574" s="5"/>
      <c r="TD574" s="5"/>
      <c r="TE574" s="5"/>
      <c r="TF574" s="5"/>
      <c r="TG574" s="5"/>
      <c r="TH574" s="5"/>
      <c r="TI574" s="5"/>
      <c r="TJ574" s="5"/>
      <c r="TK574" s="5"/>
      <c r="TL574" s="5"/>
      <c r="TM574" s="5"/>
      <c r="TN574" s="5"/>
      <c r="TO574" s="5"/>
      <c r="TP574" s="5"/>
      <c r="TQ574" s="5"/>
      <c r="TR574" s="5"/>
      <c r="TS574" s="5"/>
      <c r="TT574" s="5"/>
      <c r="TU574" s="5"/>
      <c r="TV574" s="5"/>
      <c r="TW574" s="5"/>
      <c r="TX574" s="5"/>
      <c r="TY574" s="5"/>
      <c r="TZ574" s="5"/>
      <c r="UA574" s="5"/>
      <c r="UB574" s="5"/>
      <c r="UC574" s="5"/>
      <c r="UD574" s="5"/>
      <c r="UE574" s="5"/>
      <c r="UF574" s="5"/>
      <c r="UG574" s="5"/>
      <c r="UH574" s="5"/>
      <c r="UI574" s="5"/>
      <c r="UJ574" s="5"/>
      <c r="UK574" s="5"/>
      <c r="UL574" s="5"/>
      <c r="UM574" s="5"/>
      <c r="UN574" s="5"/>
      <c r="UO574" s="5"/>
      <c r="UP574" s="5"/>
      <c r="UQ574" s="5"/>
      <c r="UR574" s="5"/>
      <c r="US574" s="5"/>
      <c r="UT574" s="5"/>
      <c r="UU574" s="5"/>
      <c r="UV574" s="5"/>
      <c r="UW574" s="5"/>
      <c r="UX574" s="5"/>
      <c r="UY574" s="5"/>
      <c r="UZ574" s="5"/>
      <c r="VA574" s="5"/>
      <c r="VB574" s="5"/>
      <c r="VC574" s="5"/>
      <c r="VD574" s="5"/>
      <c r="VE574" s="5"/>
      <c r="VF574" s="5"/>
      <c r="VG574" s="5"/>
      <c r="VH574" s="5"/>
      <c r="VI574" s="5"/>
      <c r="VJ574" s="5"/>
      <c r="VK574" s="5"/>
      <c r="VL574" s="5"/>
      <c r="VM574" s="5"/>
      <c r="VN574" s="5"/>
      <c r="VO574" s="5"/>
      <c r="VP574" s="5"/>
      <c r="VQ574" s="5"/>
      <c r="VR574" s="5"/>
      <c r="VS574" s="5"/>
      <c r="VT574" s="5"/>
      <c r="VU574" s="5"/>
      <c r="VV574" s="5"/>
      <c r="VW574" s="5"/>
      <c r="VX574" s="5"/>
      <c r="VY574" s="5"/>
      <c r="VZ574" s="5"/>
      <c r="WA574" s="5"/>
      <c r="WB574" s="5"/>
      <c r="WC574" s="5"/>
      <c r="WD574" s="5"/>
      <c r="WE574" s="5"/>
      <c r="WF574" s="5"/>
      <c r="WG574" s="5"/>
      <c r="WH574" s="5"/>
      <c r="WI574" s="5"/>
      <c r="WJ574" s="5"/>
      <c r="WK574" s="5"/>
      <c r="WL574" s="5"/>
      <c r="WM574" s="5"/>
      <c r="WN574" s="5"/>
      <c r="WO574" s="5"/>
      <c r="WP574" s="5"/>
      <c r="WQ574" s="5"/>
      <c r="WR574" s="5"/>
      <c r="WS574" s="5"/>
      <c r="WT574" s="5"/>
      <c r="WU574" s="5"/>
      <c r="WV574" s="5"/>
      <c r="WW574" s="5"/>
      <c r="WX574" s="5"/>
      <c r="WY574" s="5"/>
      <c r="WZ574" s="5"/>
      <c r="XA574" s="5"/>
      <c r="XB574" s="5"/>
      <c r="XC574" s="5"/>
      <c r="XD574" s="5"/>
      <c r="XE574" s="5"/>
      <c r="XF574" s="5"/>
      <c r="XG574" s="5"/>
      <c r="XH574" s="5"/>
      <c r="XI574" s="5"/>
      <c r="XJ574" s="5"/>
      <c r="XK574" s="5"/>
      <c r="XL574" s="5"/>
      <c r="XM574" s="5"/>
      <c r="XN574" s="5"/>
      <c r="XO574" s="5"/>
      <c r="XP574" s="5"/>
      <c r="XQ574" s="5"/>
      <c r="XR574" s="5"/>
      <c r="XS574" s="5"/>
      <c r="XT574" s="5"/>
      <c r="XU574" s="5"/>
      <c r="XV574" s="5"/>
      <c r="XW574" s="5"/>
    </row>
    <row r="575" spans="39:647" x14ac:dyDescent="0.2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c r="PI575" s="5"/>
      <c r="PJ575" s="5"/>
      <c r="PK575" s="5"/>
      <c r="PL575" s="5"/>
      <c r="PM575" s="5"/>
      <c r="PN575" s="5"/>
      <c r="PO575" s="5"/>
      <c r="PP575" s="5"/>
      <c r="PQ575" s="5"/>
      <c r="PR575" s="5"/>
      <c r="PS575" s="5"/>
      <c r="PT575" s="5"/>
      <c r="PU575" s="5"/>
      <c r="PV575" s="5"/>
      <c r="PW575" s="5"/>
      <c r="PX575" s="5"/>
      <c r="PY575" s="5"/>
      <c r="PZ575" s="5"/>
      <c r="QA575" s="5"/>
      <c r="QB575" s="5"/>
      <c r="QC575" s="5"/>
      <c r="QD575" s="5"/>
      <c r="QE575" s="5"/>
      <c r="QF575" s="5"/>
      <c r="QG575" s="5"/>
      <c r="QH575" s="5"/>
      <c r="QI575" s="5"/>
      <c r="QJ575" s="5"/>
      <c r="QK575" s="5"/>
      <c r="QL575" s="5"/>
      <c r="QM575" s="5"/>
      <c r="QN575" s="5"/>
      <c r="QO575" s="5"/>
      <c r="QP575" s="5"/>
      <c r="QQ575" s="5"/>
      <c r="QR575" s="5"/>
      <c r="QS575" s="5"/>
      <c r="QT575" s="5"/>
      <c r="QU575" s="5"/>
      <c r="QV575" s="5"/>
      <c r="QW575" s="5"/>
      <c r="QX575" s="5"/>
      <c r="QY575" s="5"/>
      <c r="QZ575" s="5"/>
      <c r="RA575" s="5"/>
      <c r="RB575" s="5"/>
      <c r="RC575" s="5"/>
      <c r="RD575" s="5"/>
      <c r="RE575" s="5"/>
      <c r="RF575" s="5"/>
      <c r="RG575" s="5"/>
      <c r="RH575" s="5"/>
      <c r="RI575" s="5"/>
      <c r="RJ575" s="5"/>
      <c r="RK575" s="5"/>
      <c r="RL575" s="5"/>
      <c r="RM575" s="5"/>
      <c r="RN575" s="5"/>
      <c r="RO575" s="5"/>
      <c r="RP575" s="5"/>
      <c r="RQ575" s="5"/>
      <c r="RR575" s="5"/>
      <c r="RS575" s="5"/>
      <c r="RT575" s="5"/>
      <c r="RU575" s="5"/>
      <c r="RV575" s="5"/>
      <c r="RW575" s="5"/>
      <c r="RX575" s="5"/>
      <c r="RY575" s="5"/>
      <c r="RZ575" s="5"/>
      <c r="SA575" s="5"/>
      <c r="SB575" s="5"/>
      <c r="SC575" s="5"/>
      <c r="SD575" s="5"/>
      <c r="SE575" s="5"/>
      <c r="SF575" s="5"/>
      <c r="SG575" s="5"/>
      <c r="SH575" s="5"/>
      <c r="SI575" s="5"/>
      <c r="SJ575" s="5"/>
      <c r="SK575" s="5"/>
      <c r="SL575" s="5"/>
      <c r="SM575" s="5"/>
      <c r="SN575" s="5"/>
      <c r="SO575" s="5"/>
      <c r="SP575" s="5"/>
      <c r="SQ575" s="5"/>
      <c r="SR575" s="5"/>
      <c r="SS575" s="5"/>
      <c r="ST575" s="5"/>
      <c r="SU575" s="5"/>
      <c r="SV575" s="5"/>
      <c r="SW575" s="5"/>
      <c r="SX575" s="5"/>
      <c r="SY575" s="5"/>
      <c r="SZ575" s="5"/>
      <c r="TA575" s="5"/>
      <c r="TB575" s="5"/>
      <c r="TC575" s="5"/>
      <c r="TD575" s="5"/>
      <c r="TE575" s="5"/>
      <c r="TF575" s="5"/>
      <c r="TG575" s="5"/>
      <c r="TH575" s="5"/>
      <c r="TI575" s="5"/>
      <c r="TJ575" s="5"/>
      <c r="TK575" s="5"/>
      <c r="TL575" s="5"/>
      <c r="TM575" s="5"/>
      <c r="TN575" s="5"/>
      <c r="TO575" s="5"/>
      <c r="TP575" s="5"/>
      <c r="TQ575" s="5"/>
      <c r="TR575" s="5"/>
      <c r="TS575" s="5"/>
      <c r="TT575" s="5"/>
      <c r="TU575" s="5"/>
      <c r="TV575" s="5"/>
      <c r="TW575" s="5"/>
      <c r="TX575" s="5"/>
      <c r="TY575" s="5"/>
      <c r="TZ575" s="5"/>
      <c r="UA575" s="5"/>
      <c r="UB575" s="5"/>
      <c r="UC575" s="5"/>
      <c r="UD575" s="5"/>
      <c r="UE575" s="5"/>
      <c r="UF575" s="5"/>
      <c r="UG575" s="5"/>
      <c r="UH575" s="5"/>
      <c r="UI575" s="5"/>
      <c r="UJ575" s="5"/>
      <c r="UK575" s="5"/>
      <c r="UL575" s="5"/>
      <c r="UM575" s="5"/>
      <c r="UN575" s="5"/>
      <c r="UO575" s="5"/>
      <c r="UP575" s="5"/>
      <c r="UQ575" s="5"/>
      <c r="UR575" s="5"/>
      <c r="US575" s="5"/>
      <c r="UT575" s="5"/>
      <c r="UU575" s="5"/>
      <c r="UV575" s="5"/>
      <c r="UW575" s="5"/>
      <c r="UX575" s="5"/>
      <c r="UY575" s="5"/>
      <c r="UZ575" s="5"/>
      <c r="VA575" s="5"/>
      <c r="VB575" s="5"/>
      <c r="VC575" s="5"/>
      <c r="VD575" s="5"/>
      <c r="VE575" s="5"/>
      <c r="VF575" s="5"/>
      <c r="VG575" s="5"/>
      <c r="VH575" s="5"/>
      <c r="VI575" s="5"/>
      <c r="VJ575" s="5"/>
      <c r="VK575" s="5"/>
      <c r="VL575" s="5"/>
      <c r="VM575" s="5"/>
      <c r="VN575" s="5"/>
      <c r="VO575" s="5"/>
      <c r="VP575" s="5"/>
      <c r="VQ575" s="5"/>
      <c r="VR575" s="5"/>
      <c r="VS575" s="5"/>
      <c r="VT575" s="5"/>
      <c r="VU575" s="5"/>
      <c r="VV575" s="5"/>
      <c r="VW575" s="5"/>
      <c r="VX575" s="5"/>
      <c r="VY575" s="5"/>
      <c r="VZ575" s="5"/>
      <c r="WA575" s="5"/>
      <c r="WB575" s="5"/>
      <c r="WC575" s="5"/>
      <c r="WD575" s="5"/>
      <c r="WE575" s="5"/>
      <c r="WF575" s="5"/>
      <c r="WG575" s="5"/>
      <c r="WH575" s="5"/>
      <c r="WI575" s="5"/>
      <c r="WJ575" s="5"/>
      <c r="WK575" s="5"/>
      <c r="WL575" s="5"/>
      <c r="WM575" s="5"/>
      <c r="WN575" s="5"/>
      <c r="WO575" s="5"/>
      <c r="WP575" s="5"/>
      <c r="WQ575" s="5"/>
      <c r="WR575" s="5"/>
      <c r="WS575" s="5"/>
      <c r="WT575" s="5"/>
      <c r="WU575" s="5"/>
      <c r="WV575" s="5"/>
      <c r="WW575" s="5"/>
      <c r="WX575" s="5"/>
      <c r="WY575" s="5"/>
      <c r="WZ575" s="5"/>
      <c r="XA575" s="5"/>
      <c r="XB575" s="5"/>
      <c r="XC575" s="5"/>
      <c r="XD575" s="5"/>
      <c r="XE575" s="5"/>
      <c r="XF575" s="5"/>
      <c r="XG575" s="5"/>
      <c r="XH575" s="5"/>
      <c r="XI575" s="5"/>
      <c r="XJ575" s="5"/>
      <c r="XK575" s="5"/>
      <c r="XL575" s="5"/>
      <c r="XM575" s="5"/>
      <c r="XN575" s="5"/>
      <c r="XO575" s="5"/>
      <c r="XP575" s="5"/>
      <c r="XQ575" s="5"/>
      <c r="XR575" s="5"/>
      <c r="XS575" s="5"/>
      <c r="XT575" s="5"/>
      <c r="XU575" s="5"/>
      <c r="XV575" s="5"/>
      <c r="XW575" s="5"/>
    </row>
    <row r="576" spans="39:647" x14ac:dyDescent="0.2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c r="PI576" s="5"/>
      <c r="PJ576" s="5"/>
      <c r="PK576" s="5"/>
      <c r="PL576" s="5"/>
      <c r="PM576" s="5"/>
      <c r="PN576" s="5"/>
      <c r="PO576" s="5"/>
      <c r="PP576" s="5"/>
      <c r="PQ576" s="5"/>
      <c r="PR576" s="5"/>
      <c r="PS576" s="5"/>
      <c r="PT576" s="5"/>
      <c r="PU576" s="5"/>
      <c r="PV576" s="5"/>
      <c r="PW576" s="5"/>
      <c r="PX576" s="5"/>
      <c r="PY576" s="5"/>
      <c r="PZ576" s="5"/>
      <c r="QA576" s="5"/>
      <c r="QB576" s="5"/>
      <c r="QC576" s="5"/>
      <c r="QD576" s="5"/>
      <c r="QE576" s="5"/>
      <c r="QF576" s="5"/>
      <c r="QG576" s="5"/>
      <c r="QH576" s="5"/>
      <c r="QI576" s="5"/>
      <c r="QJ576" s="5"/>
      <c r="QK576" s="5"/>
      <c r="QL576" s="5"/>
      <c r="QM576" s="5"/>
      <c r="QN576" s="5"/>
      <c r="QO576" s="5"/>
      <c r="QP576" s="5"/>
      <c r="QQ576" s="5"/>
      <c r="QR576" s="5"/>
      <c r="QS576" s="5"/>
      <c r="QT576" s="5"/>
      <c r="QU576" s="5"/>
      <c r="QV576" s="5"/>
      <c r="QW576" s="5"/>
      <c r="QX576" s="5"/>
      <c r="QY576" s="5"/>
      <c r="QZ576" s="5"/>
      <c r="RA576" s="5"/>
      <c r="RB576" s="5"/>
      <c r="RC576" s="5"/>
      <c r="RD576" s="5"/>
      <c r="RE576" s="5"/>
      <c r="RF576" s="5"/>
      <c r="RG576" s="5"/>
      <c r="RH576" s="5"/>
      <c r="RI576" s="5"/>
      <c r="RJ576" s="5"/>
      <c r="RK576" s="5"/>
      <c r="RL576" s="5"/>
      <c r="RM576" s="5"/>
      <c r="RN576" s="5"/>
      <c r="RO576" s="5"/>
      <c r="RP576" s="5"/>
      <c r="RQ576" s="5"/>
      <c r="RR576" s="5"/>
      <c r="RS576" s="5"/>
      <c r="RT576" s="5"/>
      <c r="RU576" s="5"/>
      <c r="RV576" s="5"/>
      <c r="RW576" s="5"/>
      <c r="RX576" s="5"/>
      <c r="RY576" s="5"/>
      <c r="RZ576" s="5"/>
      <c r="SA576" s="5"/>
      <c r="SB576" s="5"/>
      <c r="SC576" s="5"/>
      <c r="SD576" s="5"/>
      <c r="SE576" s="5"/>
      <c r="SF576" s="5"/>
      <c r="SG576" s="5"/>
      <c r="SH576" s="5"/>
      <c r="SI576" s="5"/>
      <c r="SJ576" s="5"/>
      <c r="SK576" s="5"/>
      <c r="SL576" s="5"/>
      <c r="SM576" s="5"/>
      <c r="SN576" s="5"/>
      <c r="SO576" s="5"/>
      <c r="SP576" s="5"/>
      <c r="SQ576" s="5"/>
      <c r="SR576" s="5"/>
      <c r="SS576" s="5"/>
      <c r="ST576" s="5"/>
      <c r="SU576" s="5"/>
      <c r="SV576" s="5"/>
      <c r="SW576" s="5"/>
      <c r="SX576" s="5"/>
      <c r="SY576" s="5"/>
      <c r="SZ576" s="5"/>
      <c r="TA576" s="5"/>
      <c r="TB576" s="5"/>
      <c r="TC576" s="5"/>
      <c r="TD576" s="5"/>
      <c r="TE576" s="5"/>
      <c r="TF576" s="5"/>
      <c r="TG576" s="5"/>
      <c r="TH576" s="5"/>
      <c r="TI576" s="5"/>
      <c r="TJ576" s="5"/>
      <c r="TK576" s="5"/>
      <c r="TL576" s="5"/>
      <c r="TM576" s="5"/>
      <c r="TN576" s="5"/>
      <c r="TO576" s="5"/>
      <c r="TP576" s="5"/>
      <c r="TQ576" s="5"/>
      <c r="TR576" s="5"/>
      <c r="TS576" s="5"/>
      <c r="TT576" s="5"/>
      <c r="TU576" s="5"/>
      <c r="TV576" s="5"/>
      <c r="TW576" s="5"/>
      <c r="TX576" s="5"/>
      <c r="TY576" s="5"/>
      <c r="TZ576" s="5"/>
      <c r="UA576" s="5"/>
      <c r="UB576" s="5"/>
      <c r="UC576" s="5"/>
      <c r="UD576" s="5"/>
      <c r="UE576" s="5"/>
      <c r="UF576" s="5"/>
      <c r="UG576" s="5"/>
      <c r="UH576" s="5"/>
      <c r="UI576" s="5"/>
      <c r="UJ576" s="5"/>
      <c r="UK576" s="5"/>
      <c r="UL576" s="5"/>
      <c r="UM576" s="5"/>
      <c r="UN576" s="5"/>
      <c r="UO576" s="5"/>
      <c r="UP576" s="5"/>
      <c r="UQ576" s="5"/>
      <c r="UR576" s="5"/>
      <c r="US576" s="5"/>
      <c r="UT576" s="5"/>
      <c r="UU576" s="5"/>
      <c r="UV576" s="5"/>
      <c r="UW576" s="5"/>
      <c r="UX576" s="5"/>
      <c r="UY576" s="5"/>
      <c r="UZ576" s="5"/>
      <c r="VA576" s="5"/>
      <c r="VB576" s="5"/>
      <c r="VC576" s="5"/>
      <c r="VD576" s="5"/>
      <c r="VE576" s="5"/>
      <c r="VF576" s="5"/>
      <c r="VG576" s="5"/>
      <c r="VH576" s="5"/>
      <c r="VI576" s="5"/>
      <c r="VJ576" s="5"/>
      <c r="VK576" s="5"/>
      <c r="VL576" s="5"/>
      <c r="VM576" s="5"/>
      <c r="VN576" s="5"/>
      <c r="VO576" s="5"/>
      <c r="VP576" s="5"/>
      <c r="VQ576" s="5"/>
      <c r="VR576" s="5"/>
      <c r="VS576" s="5"/>
      <c r="VT576" s="5"/>
      <c r="VU576" s="5"/>
      <c r="VV576" s="5"/>
      <c r="VW576" s="5"/>
      <c r="VX576" s="5"/>
      <c r="VY576" s="5"/>
      <c r="VZ576" s="5"/>
      <c r="WA576" s="5"/>
      <c r="WB576" s="5"/>
      <c r="WC576" s="5"/>
      <c r="WD576" s="5"/>
      <c r="WE576" s="5"/>
      <c r="WF576" s="5"/>
      <c r="WG576" s="5"/>
      <c r="WH576" s="5"/>
      <c r="WI576" s="5"/>
      <c r="WJ576" s="5"/>
      <c r="WK576" s="5"/>
      <c r="WL576" s="5"/>
      <c r="WM576" s="5"/>
      <c r="WN576" s="5"/>
      <c r="WO576" s="5"/>
      <c r="WP576" s="5"/>
      <c r="WQ576" s="5"/>
      <c r="WR576" s="5"/>
      <c r="WS576" s="5"/>
      <c r="WT576" s="5"/>
      <c r="WU576" s="5"/>
      <c r="WV576" s="5"/>
      <c r="WW576" s="5"/>
      <c r="WX576" s="5"/>
      <c r="WY576" s="5"/>
      <c r="WZ576" s="5"/>
      <c r="XA576" s="5"/>
      <c r="XB576" s="5"/>
      <c r="XC576" s="5"/>
      <c r="XD576" s="5"/>
      <c r="XE576" s="5"/>
      <c r="XF576" s="5"/>
      <c r="XG576" s="5"/>
      <c r="XH576" s="5"/>
      <c r="XI576" s="5"/>
      <c r="XJ576" s="5"/>
      <c r="XK576" s="5"/>
      <c r="XL576" s="5"/>
      <c r="XM576" s="5"/>
      <c r="XN576" s="5"/>
      <c r="XO576" s="5"/>
      <c r="XP576" s="5"/>
      <c r="XQ576" s="5"/>
      <c r="XR576" s="5"/>
      <c r="XS576" s="5"/>
      <c r="XT576" s="5"/>
      <c r="XU576" s="5"/>
      <c r="XV576" s="5"/>
      <c r="XW576" s="5"/>
    </row>
    <row r="577" spans="39:647" x14ac:dyDescent="0.2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c r="PI577" s="5"/>
      <c r="PJ577" s="5"/>
      <c r="PK577" s="5"/>
      <c r="PL577" s="5"/>
      <c r="PM577" s="5"/>
      <c r="PN577" s="5"/>
      <c r="PO577" s="5"/>
      <c r="PP577" s="5"/>
      <c r="PQ577" s="5"/>
      <c r="PR577" s="5"/>
      <c r="PS577" s="5"/>
      <c r="PT577" s="5"/>
      <c r="PU577" s="5"/>
      <c r="PV577" s="5"/>
      <c r="PW577" s="5"/>
      <c r="PX577" s="5"/>
      <c r="PY577" s="5"/>
      <c r="PZ577" s="5"/>
      <c r="QA577" s="5"/>
      <c r="QB577" s="5"/>
      <c r="QC577" s="5"/>
      <c r="QD577" s="5"/>
      <c r="QE577" s="5"/>
      <c r="QF577" s="5"/>
      <c r="QG577" s="5"/>
      <c r="QH577" s="5"/>
      <c r="QI577" s="5"/>
      <c r="QJ577" s="5"/>
      <c r="QK577" s="5"/>
      <c r="QL577" s="5"/>
      <c r="QM577" s="5"/>
      <c r="QN577" s="5"/>
      <c r="QO577" s="5"/>
      <c r="QP577" s="5"/>
      <c r="QQ577" s="5"/>
      <c r="QR577" s="5"/>
      <c r="QS577" s="5"/>
      <c r="QT577" s="5"/>
      <c r="QU577" s="5"/>
      <c r="QV577" s="5"/>
      <c r="QW577" s="5"/>
      <c r="QX577" s="5"/>
      <c r="QY577" s="5"/>
      <c r="QZ577" s="5"/>
      <c r="RA577" s="5"/>
      <c r="RB577" s="5"/>
      <c r="RC577" s="5"/>
      <c r="RD577" s="5"/>
      <c r="RE577" s="5"/>
      <c r="RF577" s="5"/>
      <c r="RG577" s="5"/>
      <c r="RH577" s="5"/>
      <c r="RI577" s="5"/>
      <c r="RJ577" s="5"/>
      <c r="RK577" s="5"/>
      <c r="RL577" s="5"/>
      <c r="RM577" s="5"/>
      <c r="RN577" s="5"/>
      <c r="RO577" s="5"/>
      <c r="RP577" s="5"/>
      <c r="RQ577" s="5"/>
      <c r="RR577" s="5"/>
      <c r="RS577" s="5"/>
      <c r="RT577" s="5"/>
      <c r="RU577" s="5"/>
      <c r="RV577" s="5"/>
      <c r="RW577" s="5"/>
      <c r="RX577" s="5"/>
      <c r="RY577" s="5"/>
      <c r="RZ577" s="5"/>
      <c r="SA577" s="5"/>
      <c r="SB577" s="5"/>
      <c r="SC577" s="5"/>
      <c r="SD577" s="5"/>
      <c r="SE577" s="5"/>
      <c r="SF577" s="5"/>
      <c r="SG577" s="5"/>
      <c r="SH577" s="5"/>
      <c r="SI577" s="5"/>
      <c r="SJ577" s="5"/>
      <c r="SK577" s="5"/>
      <c r="SL577" s="5"/>
      <c r="SM577" s="5"/>
      <c r="SN577" s="5"/>
      <c r="SO577" s="5"/>
      <c r="SP577" s="5"/>
      <c r="SQ577" s="5"/>
      <c r="SR577" s="5"/>
      <c r="SS577" s="5"/>
      <c r="ST577" s="5"/>
      <c r="SU577" s="5"/>
      <c r="SV577" s="5"/>
      <c r="SW577" s="5"/>
      <c r="SX577" s="5"/>
      <c r="SY577" s="5"/>
      <c r="SZ577" s="5"/>
      <c r="TA577" s="5"/>
      <c r="TB577" s="5"/>
      <c r="TC577" s="5"/>
      <c r="TD577" s="5"/>
      <c r="TE577" s="5"/>
      <c r="TF577" s="5"/>
      <c r="TG577" s="5"/>
      <c r="TH577" s="5"/>
      <c r="TI577" s="5"/>
      <c r="TJ577" s="5"/>
      <c r="TK577" s="5"/>
      <c r="TL577" s="5"/>
      <c r="TM577" s="5"/>
      <c r="TN577" s="5"/>
      <c r="TO577" s="5"/>
      <c r="TP577" s="5"/>
      <c r="TQ577" s="5"/>
      <c r="TR577" s="5"/>
      <c r="TS577" s="5"/>
      <c r="TT577" s="5"/>
      <c r="TU577" s="5"/>
      <c r="TV577" s="5"/>
      <c r="TW577" s="5"/>
      <c r="TX577" s="5"/>
      <c r="TY577" s="5"/>
      <c r="TZ577" s="5"/>
      <c r="UA577" s="5"/>
      <c r="UB577" s="5"/>
      <c r="UC577" s="5"/>
      <c r="UD577" s="5"/>
      <c r="UE577" s="5"/>
      <c r="UF577" s="5"/>
      <c r="UG577" s="5"/>
      <c r="UH577" s="5"/>
      <c r="UI577" s="5"/>
      <c r="UJ577" s="5"/>
      <c r="UK577" s="5"/>
      <c r="UL577" s="5"/>
      <c r="UM577" s="5"/>
      <c r="UN577" s="5"/>
      <c r="UO577" s="5"/>
      <c r="UP577" s="5"/>
      <c r="UQ577" s="5"/>
      <c r="UR577" s="5"/>
      <c r="US577" s="5"/>
      <c r="UT577" s="5"/>
      <c r="UU577" s="5"/>
      <c r="UV577" s="5"/>
      <c r="UW577" s="5"/>
      <c r="UX577" s="5"/>
      <c r="UY577" s="5"/>
      <c r="UZ577" s="5"/>
      <c r="VA577" s="5"/>
      <c r="VB577" s="5"/>
      <c r="VC577" s="5"/>
      <c r="VD577" s="5"/>
      <c r="VE577" s="5"/>
      <c r="VF577" s="5"/>
      <c r="VG577" s="5"/>
      <c r="VH577" s="5"/>
      <c r="VI577" s="5"/>
      <c r="VJ577" s="5"/>
      <c r="VK577" s="5"/>
      <c r="VL577" s="5"/>
      <c r="VM577" s="5"/>
      <c r="VN577" s="5"/>
      <c r="VO577" s="5"/>
      <c r="VP577" s="5"/>
      <c r="VQ577" s="5"/>
      <c r="VR577" s="5"/>
      <c r="VS577" s="5"/>
      <c r="VT577" s="5"/>
      <c r="VU577" s="5"/>
      <c r="VV577" s="5"/>
      <c r="VW577" s="5"/>
      <c r="VX577" s="5"/>
      <c r="VY577" s="5"/>
      <c r="VZ577" s="5"/>
      <c r="WA577" s="5"/>
      <c r="WB577" s="5"/>
      <c r="WC577" s="5"/>
      <c r="WD577" s="5"/>
      <c r="WE577" s="5"/>
      <c r="WF577" s="5"/>
      <c r="WG577" s="5"/>
      <c r="WH577" s="5"/>
      <c r="WI577" s="5"/>
      <c r="WJ577" s="5"/>
      <c r="WK577" s="5"/>
      <c r="WL577" s="5"/>
      <c r="WM577" s="5"/>
      <c r="WN577" s="5"/>
      <c r="WO577" s="5"/>
      <c r="WP577" s="5"/>
      <c r="WQ577" s="5"/>
      <c r="WR577" s="5"/>
      <c r="WS577" s="5"/>
      <c r="WT577" s="5"/>
      <c r="WU577" s="5"/>
      <c r="WV577" s="5"/>
      <c r="WW577" s="5"/>
      <c r="WX577" s="5"/>
      <c r="WY577" s="5"/>
      <c r="WZ577" s="5"/>
      <c r="XA577" s="5"/>
      <c r="XB577" s="5"/>
      <c r="XC577" s="5"/>
      <c r="XD577" s="5"/>
      <c r="XE577" s="5"/>
      <c r="XF577" s="5"/>
      <c r="XG577" s="5"/>
      <c r="XH577" s="5"/>
      <c r="XI577" s="5"/>
      <c r="XJ577" s="5"/>
      <c r="XK577" s="5"/>
      <c r="XL577" s="5"/>
      <c r="XM577" s="5"/>
      <c r="XN577" s="5"/>
      <c r="XO577" s="5"/>
      <c r="XP577" s="5"/>
      <c r="XQ577" s="5"/>
      <c r="XR577" s="5"/>
      <c r="XS577" s="5"/>
      <c r="XT577" s="5"/>
      <c r="XU577" s="5"/>
      <c r="XV577" s="5"/>
      <c r="XW577" s="5"/>
    </row>
    <row r="578" spans="39:647" x14ac:dyDescent="0.2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c r="PI578" s="5"/>
      <c r="PJ578" s="5"/>
      <c r="PK578" s="5"/>
      <c r="PL578" s="5"/>
      <c r="PM578" s="5"/>
      <c r="PN578" s="5"/>
      <c r="PO578" s="5"/>
      <c r="PP578" s="5"/>
      <c r="PQ578" s="5"/>
      <c r="PR578" s="5"/>
      <c r="PS578" s="5"/>
      <c r="PT578" s="5"/>
      <c r="PU578" s="5"/>
      <c r="PV578" s="5"/>
      <c r="PW578" s="5"/>
      <c r="PX578" s="5"/>
      <c r="PY578" s="5"/>
      <c r="PZ578" s="5"/>
      <c r="QA578" s="5"/>
      <c r="QB578" s="5"/>
      <c r="QC578" s="5"/>
      <c r="QD578" s="5"/>
      <c r="QE578" s="5"/>
      <c r="QF578" s="5"/>
      <c r="QG578" s="5"/>
      <c r="QH578" s="5"/>
      <c r="QI578" s="5"/>
      <c r="QJ578" s="5"/>
      <c r="QK578" s="5"/>
      <c r="QL578" s="5"/>
      <c r="QM578" s="5"/>
      <c r="QN578" s="5"/>
      <c r="QO578" s="5"/>
      <c r="QP578" s="5"/>
      <c r="QQ578" s="5"/>
      <c r="QR578" s="5"/>
      <c r="QS578" s="5"/>
      <c r="QT578" s="5"/>
      <c r="QU578" s="5"/>
      <c r="QV578" s="5"/>
      <c r="QW578" s="5"/>
      <c r="QX578" s="5"/>
      <c r="QY578" s="5"/>
      <c r="QZ578" s="5"/>
      <c r="RA578" s="5"/>
      <c r="RB578" s="5"/>
      <c r="RC578" s="5"/>
      <c r="RD578" s="5"/>
      <c r="RE578" s="5"/>
      <c r="RF578" s="5"/>
      <c r="RG578" s="5"/>
      <c r="RH578" s="5"/>
      <c r="RI578" s="5"/>
      <c r="RJ578" s="5"/>
      <c r="RK578" s="5"/>
      <c r="RL578" s="5"/>
      <c r="RM578" s="5"/>
      <c r="RN578" s="5"/>
      <c r="RO578" s="5"/>
      <c r="RP578" s="5"/>
      <c r="RQ578" s="5"/>
      <c r="RR578" s="5"/>
      <c r="RS578" s="5"/>
      <c r="RT578" s="5"/>
      <c r="RU578" s="5"/>
      <c r="RV578" s="5"/>
      <c r="RW578" s="5"/>
      <c r="RX578" s="5"/>
      <c r="RY578" s="5"/>
      <c r="RZ578" s="5"/>
      <c r="SA578" s="5"/>
      <c r="SB578" s="5"/>
      <c r="SC578" s="5"/>
      <c r="SD578" s="5"/>
      <c r="SE578" s="5"/>
      <c r="SF578" s="5"/>
      <c r="SG578" s="5"/>
      <c r="SH578" s="5"/>
      <c r="SI578" s="5"/>
      <c r="SJ578" s="5"/>
      <c r="SK578" s="5"/>
      <c r="SL578" s="5"/>
      <c r="SM578" s="5"/>
      <c r="SN578" s="5"/>
      <c r="SO578" s="5"/>
      <c r="SP578" s="5"/>
      <c r="SQ578" s="5"/>
      <c r="SR578" s="5"/>
      <c r="SS578" s="5"/>
      <c r="ST578" s="5"/>
      <c r="SU578" s="5"/>
      <c r="SV578" s="5"/>
      <c r="SW578" s="5"/>
      <c r="SX578" s="5"/>
      <c r="SY578" s="5"/>
      <c r="SZ578" s="5"/>
      <c r="TA578" s="5"/>
      <c r="TB578" s="5"/>
      <c r="TC578" s="5"/>
      <c r="TD578" s="5"/>
      <c r="TE578" s="5"/>
      <c r="TF578" s="5"/>
      <c r="TG578" s="5"/>
      <c r="TH578" s="5"/>
      <c r="TI578" s="5"/>
      <c r="TJ578" s="5"/>
      <c r="TK578" s="5"/>
      <c r="TL578" s="5"/>
      <c r="TM578" s="5"/>
      <c r="TN578" s="5"/>
      <c r="TO578" s="5"/>
      <c r="TP578" s="5"/>
      <c r="TQ578" s="5"/>
      <c r="TR578" s="5"/>
      <c r="TS578" s="5"/>
      <c r="TT578" s="5"/>
      <c r="TU578" s="5"/>
      <c r="TV578" s="5"/>
      <c r="TW578" s="5"/>
      <c r="TX578" s="5"/>
      <c r="TY578" s="5"/>
      <c r="TZ578" s="5"/>
      <c r="UA578" s="5"/>
      <c r="UB578" s="5"/>
      <c r="UC578" s="5"/>
      <c r="UD578" s="5"/>
      <c r="UE578" s="5"/>
      <c r="UF578" s="5"/>
      <c r="UG578" s="5"/>
      <c r="UH578" s="5"/>
      <c r="UI578" s="5"/>
      <c r="UJ578" s="5"/>
      <c r="UK578" s="5"/>
      <c r="UL578" s="5"/>
      <c r="UM578" s="5"/>
      <c r="UN578" s="5"/>
      <c r="UO578" s="5"/>
      <c r="UP578" s="5"/>
      <c r="UQ578" s="5"/>
      <c r="UR578" s="5"/>
      <c r="US578" s="5"/>
      <c r="UT578" s="5"/>
      <c r="UU578" s="5"/>
      <c r="UV578" s="5"/>
      <c r="UW578" s="5"/>
      <c r="UX578" s="5"/>
      <c r="UY578" s="5"/>
      <c r="UZ578" s="5"/>
      <c r="VA578" s="5"/>
      <c r="VB578" s="5"/>
      <c r="VC578" s="5"/>
      <c r="VD578" s="5"/>
      <c r="VE578" s="5"/>
      <c r="VF578" s="5"/>
      <c r="VG578" s="5"/>
      <c r="VH578" s="5"/>
      <c r="VI578" s="5"/>
      <c r="VJ578" s="5"/>
      <c r="VK578" s="5"/>
      <c r="VL578" s="5"/>
      <c r="VM578" s="5"/>
      <c r="VN578" s="5"/>
      <c r="VO578" s="5"/>
      <c r="VP578" s="5"/>
      <c r="VQ578" s="5"/>
      <c r="VR578" s="5"/>
      <c r="VS578" s="5"/>
      <c r="VT578" s="5"/>
      <c r="VU578" s="5"/>
      <c r="VV578" s="5"/>
      <c r="VW578" s="5"/>
      <c r="VX578" s="5"/>
      <c r="VY578" s="5"/>
      <c r="VZ578" s="5"/>
      <c r="WA578" s="5"/>
      <c r="WB578" s="5"/>
      <c r="WC578" s="5"/>
      <c r="WD578" s="5"/>
      <c r="WE578" s="5"/>
      <c r="WF578" s="5"/>
      <c r="WG578" s="5"/>
      <c r="WH578" s="5"/>
      <c r="WI578" s="5"/>
      <c r="WJ578" s="5"/>
      <c r="WK578" s="5"/>
      <c r="WL578" s="5"/>
      <c r="WM578" s="5"/>
      <c r="WN578" s="5"/>
      <c r="WO578" s="5"/>
      <c r="WP578" s="5"/>
      <c r="WQ578" s="5"/>
      <c r="WR578" s="5"/>
      <c r="WS578" s="5"/>
      <c r="WT578" s="5"/>
      <c r="WU578" s="5"/>
      <c r="WV578" s="5"/>
      <c r="WW578" s="5"/>
      <c r="WX578" s="5"/>
      <c r="WY578" s="5"/>
      <c r="WZ578" s="5"/>
      <c r="XA578" s="5"/>
      <c r="XB578" s="5"/>
      <c r="XC578" s="5"/>
      <c r="XD578" s="5"/>
      <c r="XE578" s="5"/>
      <c r="XF578" s="5"/>
      <c r="XG578" s="5"/>
      <c r="XH578" s="5"/>
      <c r="XI578" s="5"/>
      <c r="XJ578" s="5"/>
      <c r="XK578" s="5"/>
      <c r="XL578" s="5"/>
      <c r="XM578" s="5"/>
      <c r="XN578" s="5"/>
      <c r="XO578" s="5"/>
      <c r="XP578" s="5"/>
      <c r="XQ578" s="5"/>
      <c r="XR578" s="5"/>
      <c r="XS578" s="5"/>
      <c r="XT578" s="5"/>
      <c r="XU578" s="5"/>
      <c r="XV578" s="5"/>
      <c r="XW578" s="5"/>
    </row>
    <row r="579" spans="39:647" x14ac:dyDescent="0.2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c r="PI579" s="5"/>
      <c r="PJ579" s="5"/>
      <c r="PK579" s="5"/>
      <c r="PL579" s="5"/>
      <c r="PM579" s="5"/>
      <c r="PN579" s="5"/>
      <c r="PO579" s="5"/>
      <c r="PP579" s="5"/>
      <c r="PQ579" s="5"/>
      <c r="PR579" s="5"/>
      <c r="PS579" s="5"/>
      <c r="PT579" s="5"/>
      <c r="PU579" s="5"/>
      <c r="PV579" s="5"/>
      <c r="PW579" s="5"/>
      <c r="PX579" s="5"/>
      <c r="PY579" s="5"/>
      <c r="PZ579" s="5"/>
      <c r="QA579" s="5"/>
      <c r="QB579" s="5"/>
      <c r="QC579" s="5"/>
      <c r="QD579" s="5"/>
      <c r="QE579" s="5"/>
      <c r="QF579" s="5"/>
      <c r="QG579" s="5"/>
      <c r="QH579" s="5"/>
      <c r="QI579" s="5"/>
      <c r="QJ579" s="5"/>
      <c r="QK579" s="5"/>
      <c r="QL579" s="5"/>
      <c r="QM579" s="5"/>
      <c r="QN579" s="5"/>
      <c r="QO579" s="5"/>
      <c r="QP579" s="5"/>
      <c r="QQ579" s="5"/>
      <c r="QR579" s="5"/>
      <c r="QS579" s="5"/>
      <c r="QT579" s="5"/>
      <c r="QU579" s="5"/>
      <c r="QV579" s="5"/>
      <c r="QW579" s="5"/>
      <c r="QX579" s="5"/>
      <c r="QY579" s="5"/>
      <c r="QZ579" s="5"/>
      <c r="RA579" s="5"/>
      <c r="RB579" s="5"/>
      <c r="RC579" s="5"/>
      <c r="RD579" s="5"/>
      <c r="RE579" s="5"/>
      <c r="RF579" s="5"/>
      <c r="RG579" s="5"/>
      <c r="RH579" s="5"/>
      <c r="RI579" s="5"/>
      <c r="RJ579" s="5"/>
      <c r="RK579" s="5"/>
      <c r="RL579" s="5"/>
      <c r="RM579" s="5"/>
      <c r="RN579" s="5"/>
      <c r="RO579" s="5"/>
      <c r="RP579" s="5"/>
      <c r="RQ579" s="5"/>
      <c r="RR579" s="5"/>
      <c r="RS579" s="5"/>
      <c r="RT579" s="5"/>
      <c r="RU579" s="5"/>
      <c r="RV579" s="5"/>
      <c r="RW579" s="5"/>
      <c r="RX579" s="5"/>
      <c r="RY579" s="5"/>
      <c r="RZ579" s="5"/>
      <c r="SA579" s="5"/>
      <c r="SB579" s="5"/>
      <c r="SC579" s="5"/>
      <c r="SD579" s="5"/>
      <c r="SE579" s="5"/>
      <c r="SF579" s="5"/>
      <c r="SG579" s="5"/>
      <c r="SH579" s="5"/>
      <c r="SI579" s="5"/>
      <c r="SJ579" s="5"/>
      <c r="SK579" s="5"/>
      <c r="SL579" s="5"/>
      <c r="SM579" s="5"/>
      <c r="SN579" s="5"/>
      <c r="SO579" s="5"/>
      <c r="SP579" s="5"/>
      <c r="SQ579" s="5"/>
      <c r="SR579" s="5"/>
      <c r="SS579" s="5"/>
      <c r="ST579" s="5"/>
      <c r="SU579" s="5"/>
      <c r="SV579" s="5"/>
      <c r="SW579" s="5"/>
      <c r="SX579" s="5"/>
      <c r="SY579" s="5"/>
      <c r="SZ579" s="5"/>
      <c r="TA579" s="5"/>
      <c r="TB579" s="5"/>
      <c r="TC579" s="5"/>
      <c r="TD579" s="5"/>
      <c r="TE579" s="5"/>
      <c r="TF579" s="5"/>
      <c r="TG579" s="5"/>
      <c r="TH579" s="5"/>
      <c r="TI579" s="5"/>
      <c r="TJ579" s="5"/>
      <c r="TK579" s="5"/>
      <c r="TL579" s="5"/>
      <c r="TM579" s="5"/>
      <c r="TN579" s="5"/>
      <c r="TO579" s="5"/>
      <c r="TP579" s="5"/>
      <c r="TQ579" s="5"/>
      <c r="TR579" s="5"/>
      <c r="TS579" s="5"/>
      <c r="TT579" s="5"/>
      <c r="TU579" s="5"/>
      <c r="TV579" s="5"/>
      <c r="TW579" s="5"/>
      <c r="TX579" s="5"/>
      <c r="TY579" s="5"/>
      <c r="TZ579" s="5"/>
      <c r="UA579" s="5"/>
      <c r="UB579" s="5"/>
      <c r="UC579" s="5"/>
      <c r="UD579" s="5"/>
      <c r="UE579" s="5"/>
      <c r="UF579" s="5"/>
      <c r="UG579" s="5"/>
      <c r="UH579" s="5"/>
      <c r="UI579" s="5"/>
      <c r="UJ579" s="5"/>
      <c r="UK579" s="5"/>
      <c r="UL579" s="5"/>
      <c r="UM579" s="5"/>
      <c r="UN579" s="5"/>
      <c r="UO579" s="5"/>
      <c r="UP579" s="5"/>
      <c r="UQ579" s="5"/>
      <c r="UR579" s="5"/>
      <c r="US579" s="5"/>
      <c r="UT579" s="5"/>
      <c r="UU579" s="5"/>
      <c r="UV579" s="5"/>
      <c r="UW579" s="5"/>
      <c r="UX579" s="5"/>
      <c r="UY579" s="5"/>
      <c r="UZ579" s="5"/>
      <c r="VA579" s="5"/>
      <c r="VB579" s="5"/>
      <c r="VC579" s="5"/>
      <c r="VD579" s="5"/>
      <c r="VE579" s="5"/>
      <c r="VF579" s="5"/>
      <c r="VG579" s="5"/>
      <c r="VH579" s="5"/>
      <c r="VI579" s="5"/>
      <c r="VJ579" s="5"/>
      <c r="VK579" s="5"/>
      <c r="VL579" s="5"/>
      <c r="VM579" s="5"/>
      <c r="VN579" s="5"/>
      <c r="VO579" s="5"/>
      <c r="VP579" s="5"/>
      <c r="VQ579" s="5"/>
      <c r="VR579" s="5"/>
      <c r="VS579" s="5"/>
      <c r="VT579" s="5"/>
      <c r="VU579" s="5"/>
      <c r="VV579" s="5"/>
      <c r="VW579" s="5"/>
      <c r="VX579" s="5"/>
      <c r="VY579" s="5"/>
      <c r="VZ579" s="5"/>
      <c r="WA579" s="5"/>
      <c r="WB579" s="5"/>
      <c r="WC579" s="5"/>
      <c r="WD579" s="5"/>
      <c r="WE579" s="5"/>
      <c r="WF579" s="5"/>
      <c r="WG579" s="5"/>
      <c r="WH579" s="5"/>
      <c r="WI579" s="5"/>
      <c r="WJ579" s="5"/>
      <c r="WK579" s="5"/>
      <c r="WL579" s="5"/>
      <c r="WM579" s="5"/>
      <c r="WN579" s="5"/>
      <c r="WO579" s="5"/>
      <c r="WP579" s="5"/>
      <c r="WQ579" s="5"/>
      <c r="WR579" s="5"/>
      <c r="WS579" s="5"/>
      <c r="WT579" s="5"/>
      <c r="WU579" s="5"/>
      <c r="WV579" s="5"/>
      <c r="WW579" s="5"/>
      <c r="WX579" s="5"/>
      <c r="WY579" s="5"/>
      <c r="WZ579" s="5"/>
      <c r="XA579" s="5"/>
      <c r="XB579" s="5"/>
      <c r="XC579" s="5"/>
      <c r="XD579" s="5"/>
      <c r="XE579" s="5"/>
      <c r="XF579" s="5"/>
      <c r="XG579" s="5"/>
      <c r="XH579" s="5"/>
      <c r="XI579" s="5"/>
      <c r="XJ579" s="5"/>
      <c r="XK579" s="5"/>
      <c r="XL579" s="5"/>
      <c r="XM579" s="5"/>
      <c r="XN579" s="5"/>
      <c r="XO579" s="5"/>
      <c r="XP579" s="5"/>
      <c r="XQ579" s="5"/>
      <c r="XR579" s="5"/>
      <c r="XS579" s="5"/>
      <c r="XT579" s="5"/>
      <c r="XU579" s="5"/>
      <c r="XV579" s="5"/>
      <c r="XW579" s="5"/>
    </row>
    <row r="580" spans="39:647" x14ac:dyDescent="0.2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c r="PI580" s="5"/>
      <c r="PJ580" s="5"/>
      <c r="PK580" s="5"/>
      <c r="PL580" s="5"/>
      <c r="PM580" s="5"/>
      <c r="PN580" s="5"/>
      <c r="PO580" s="5"/>
      <c r="PP580" s="5"/>
      <c r="PQ580" s="5"/>
      <c r="PR580" s="5"/>
      <c r="PS580" s="5"/>
      <c r="PT580" s="5"/>
      <c r="PU580" s="5"/>
      <c r="PV580" s="5"/>
      <c r="PW580" s="5"/>
      <c r="PX580" s="5"/>
      <c r="PY580" s="5"/>
      <c r="PZ580" s="5"/>
      <c r="QA580" s="5"/>
      <c r="QB580" s="5"/>
      <c r="QC580" s="5"/>
      <c r="QD580" s="5"/>
      <c r="QE580" s="5"/>
      <c r="QF580" s="5"/>
      <c r="QG580" s="5"/>
      <c r="QH580" s="5"/>
      <c r="QI580" s="5"/>
      <c r="QJ580" s="5"/>
      <c r="QK580" s="5"/>
      <c r="QL580" s="5"/>
      <c r="QM580" s="5"/>
      <c r="QN580" s="5"/>
      <c r="QO580" s="5"/>
      <c r="QP580" s="5"/>
      <c r="QQ580" s="5"/>
      <c r="QR580" s="5"/>
      <c r="QS580" s="5"/>
      <c r="QT580" s="5"/>
      <c r="QU580" s="5"/>
      <c r="QV580" s="5"/>
      <c r="QW580" s="5"/>
      <c r="QX580" s="5"/>
      <c r="QY580" s="5"/>
      <c r="QZ580" s="5"/>
      <c r="RA580" s="5"/>
      <c r="RB580" s="5"/>
      <c r="RC580" s="5"/>
      <c r="RD580" s="5"/>
      <c r="RE580" s="5"/>
      <c r="RF580" s="5"/>
      <c r="RG580" s="5"/>
      <c r="RH580" s="5"/>
      <c r="RI580" s="5"/>
      <c r="RJ580" s="5"/>
      <c r="RK580" s="5"/>
      <c r="RL580" s="5"/>
      <c r="RM580" s="5"/>
      <c r="RN580" s="5"/>
      <c r="RO580" s="5"/>
      <c r="RP580" s="5"/>
      <c r="RQ580" s="5"/>
      <c r="RR580" s="5"/>
      <c r="RS580" s="5"/>
      <c r="RT580" s="5"/>
      <c r="RU580" s="5"/>
      <c r="RV580" s="5"/>
      <c r="RW580" s="5"/>
      <c r="RX580" s="5"/>
      <c r="RY580" s="5"/>
      <c r="RZ580" s="5"/>
      <c r="SA580" s="5"/>
      <c r="SB580" s="5"/>
      <c r="SC580" s="5"/>
      <c r="SD580" s="5"/>
      <c r="SE580" s="5"/>
      <c r="SF580" s="5"/>
      <c r="SG580" s="5"/>
      <c r="SH580" s="5"/>
      <c r="SI580" s="5"/>
      <c r="SJ580" s="5"/>
      <c r="SK580" s="5"/>
      <c r="SL580" s="5"/>
      <c r="SM580" s="5"/>
      <c r="SN580" s="5"/>
      <c r="SO580" s="5"/>
      <c r="SP580" s="5"/>
      <c r="SQ580" s="5"/>
      <c r="SR580" s="5"/>
      <c r="SS580" s="5"/>
      <c r="ST580" s="5"/>
      <c r="SU580" s="5"/>
      <c r="SV580" s="5"/>
      <c r="SW580" s="5"/>
      <c r="SX580" s="5"/>
      <c r="SY580" s="5"/>
      <c r="SZ580" s="5"/>
      <c r="TA580" s="5"/>
      <c r="TB580" s="5"/>
      <c r="TC580" s="5"/>
      <c r="TD580" s="5"/>
      <c r="TE580" s="5"/>
      <c r="TF580" s="5"/>
      <c r="TG580" s="5"/>
      <c r="TH580" s="5"/>
      <c r="TI580" s="5"/>
      <c r="TJ580" s="5"/>
      <c r="TK580" s="5"/>
      <c r="TL580" s="5"/>
      <c r="TM580" s="5"/>
      <c r="TN580" s="5"/>
      <c r="TO580" s="5"/>
      <c r="TP580" s="5"/>
      <c r="TQ580" s="5"/>
      <c r="TR580" s="5"/>
      <c r="TS580" s="5"/>
      <c r="TT580" s="5"/>
      <c r="TU580" s="5"/>
      <c r="TV580" s="5"/>
      <c r="TW580" s="5"/>
      <c r="TX580" s="5"/>
      <c r="TY580" s="5"/>
      <c r="TZ580" s="5"/>
      <c r="UA580" s="5"/>
      <c r="UB580" s="5"/>
      <c r="UC580" s="5"/>
      <c r="UD580" s="5"/>
      <c r="UE580" s="5"/>
      <c r="UF580" s="5"/>
      <c r="UG580" s="5"/>
      <c r="UH580" s="5"/>
      <c r="UI580" s="5"/>
      <c r="UJ580" s="5"/>
      <c r="UK580" s="5"/>
      <c r="UL580" s="5"/>
      <c r="UM580" s="5"/>
      <c r="UN580" s="5"/>
      <c r="UO580" s="5"/>
      <c r="UP580" s="5"/>
      <c r="UQ580" s="5"/>
      <c r="UR580" s="5"/>
      <c r="US580" s="5"/>
      <c r="UT580" s="5"/>
      <c r="UU580" s="5"/>
      <c r="UV580" s="5"/>
      <c r="UW580" s="5"/>
      <c r="UX580" s="5"/>
      <c r="UY580" s="5"/>
      <c r="UZ580" s="5"/>
      <c r="VA580" s="5"/>
      <c r="VB580" s="5"/>
      <c r="VC580" s="5"/>
      <c r="VD580" s="5"/>
      <c r="VE580" s="5"/>
      <c r="VF580" s="5"/>
      <c r="VG580" s="5"/>
      <c r="VH580" s="5"/>
      <c r="VI580" s="5"/>
      <c r="VJ580" s="5"/>
      <c r="VK580" s="5"/>
      <c r="VL580" s="5"/>
      <c r="VM580" s="5"/>
      <c r="VN580" s="5"/>
      <c r="VO580" s="5"/>
      <c r="VP580" s="5"/>
      <c r="VQ580" s="5"/>
      <c r="VR580" s="5"/>
      <c r="VS580" s="5"/>
      <c r="VT580" s="5"/>
      <c r="VU580" s="5"/>
      <c r="VV580" s="5"/>
      <c r="VW580" s="5"/>
      <c r="VX580" s="5"/>
      <c r="VY580" s="5"/>
      <c r="VZ580" s="5"/>
      <c r="WA580" s="5"/>
      <c r="WB580" s="5"/>
      <c r="WC580" s="5"/>
      <c r="WD580" s="5"/>
      <c r="WE580" s="5"/>
      <c r="WF580" s="5"/>
      <c r="WG580" s="5"/>
      <c r="WH580" s="5"/>
      <c r="WI580" s="5"/>
      <c r="WJ580" s="5"/>
      <c r="WK580" s="5"/>
      <c r="WL580" s="5"/>
      <c r="WM580" s="5"/>
      <c r="WN580" s="5"/>
      <c r="WO580" s="5"/>
      <c r="WP580" s="5"/>
      <c r="WQ580" s="5"/>
      <c r="WR580" s="5"/>
      <c r="WS580" s="5"/>
      <c r="WT580" s="5"/>
      <c r="WU580" s="5"/>
      <c r="WV580" s="5"/>
      <c r="WW580" s="5"/>
      <c r="WX580" s="5"/>
      <c r="WY580" s="5"/>
      <c r="WZ580" s="5"/>
      <c r="XA580" s="5"/>
      <c r="XB580" s="5"/>
      <c r="XC580" s="5"/>
      <c r="XD580" s="5"/>
      <c r="XE580" s="5"/>
      <c r="XF580" s="5"/>
      <c r="XG580" s="5"/>
      <c r="XH580" s="5"/>
      <c r="XI580" s="5"/>
      <c r="XJ580" s="5"/>
      <c r="XK580" s="5"/>
      <c r="XL580" s="5"/>
      <c r="XM580" s="5"/>
      <c r="XN580" s="5"/>
      <c r="XO580" s="5"/>
      <c r="XP580" s="5"/>
      <c r="XQ580" s="5"/>
      <c r="XR580" s="5"/>
      <c r="XS580" s="5"/>
      <c r="XT580" s="5"/>
      <c r="XU580" s="5"/>
      <c r="XV580" s="5"/>
      <c r="XW580" s="5"/>
    </row>
    <row r="581" spans="39:647" x14ac:dyDescent="0.2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c r="PI581" s="5"/>
      <c r="PJ581" s="5"/>
      <c r="PK581" s="5"/>
      <c r="PL581" s="5"/>
      <c r="PM581" s="5"/>
      <c r="PN581" s="5"/>
      <c r="PO581" s="5"/>
      <c r="PP581" s="5"/>
      <c r="PQ581" s="5"/>
      <c r="PR581" s="5"/>
      <c r="PS581" s="5"/>
      <c r="PT581" s="5"/>
      <c r="PU581" s="5"/>
      <c r="PV581" s="5"/>
      <c r="PW581" s="5"/>
      <c r="PX581" s="5"/>
      <c r="PY581" s="5"/>
      <c r="PZ581" s="5"/>
      <c r="QA581" s="5"/>
      <c r="QB581" s="5"/>
      <c r="QC581" s="5"/>
      <c r="QD581" s="5"/>
      <c r="QE581" s="5"/>
      <c r="QF581" s="5"/>
      <c r="QG581" s="5"/>
      <c r="QH581" s="5"/>
      <c r="QI581" s="5"/>
      <c r="QJ581" s="5"/>
      <c r="QK581" s="5"/>
      <c r="QL581" s="5"/>
      <c r="QM581" s="5"/>
      <c r="QN581" s="5"/>
      <c r="QO581" s="5"/>
      <c r="QP581" s="5"/>
      <c r="QQ581" s="5"/>
      <c r="QR581" s="5"/>
      <c r="QS581" s="5"/>
      <c r="QT581" s="5"/>
      <c r="QU581" s="5"/>
      <c r="QV581" s="5"/>
      <c r="QW581" s="5"/>
      <c r="QX581" s="5"/>
      <c r="QY581" s="5"/>
      <c r="QZ581" s="5"/>
      <c r="RA581" s="5"/>
      <c r="RB581" s="5"/>
      <c r="RC581" s="5"/>
      <c r="RD581" s="5"/>
      <c r="RE581" s="5"/>
      <c r="RF581" s="5"/>
      <c r="RG581" s="5"/>
      <c r="RH581" s="5"/>
      <c r="RI581" s="5"/>
      <c r="RJ581" s="5"/>
      <c r="RK581" s="5"/>
      <c r="RL581" s="5"/>
      <c r="RM581" s="5"/>
      <c r="RN581" s="5"/>
      <c r="RO581" s="5"/>
      <c r="RP581" s="5"/>
      <c r="RQ581" s="5"/>
      <c r="RR581" s="5"/>
      <c r="RS581" s="5"/>
      <c r="RT581" s="5"/>
      <c r="RU581" s="5"/>
      <c r="RV581" s="5"/>
      <c r="RW581" s="5"/>
      <c r="RX581" s="5"/>
      <c r="RY581" s="5"/>
      <c r="RZ581" s="5"/>
      <c r="SA581" s="5"/>
      <c r="SB581" s="5"/>
      <c r="SC581" s="5"/>
      <c r="SD581" s="5"/>
      <c r="SE581" s="5"/>
      <c r="SF581" s="5"/>
      <c r="SG581" s="5"/>
      <c r="SH581" s="5"/>
      <c r="SI581" s="5"/>
      <c r="SJ581" s="5"/>
      <c r="SK581" s="5"/>
      <c r="SL581" s="5"/>
      <c r="SM581" s="5"/>
      <c r="SN581" s="5"/>
      <c r="SO581" s="5"/>
      <c r="SP581" s="5"/>
      <c r="SQ581" s="5"/>
      <c r="SR581" s="5"/>
      <c r="SS581" s="5"/>
      <c r="ST581" s="5"/>
      <c r="SU581" s="5"/>
      <c r="SV581" s="5"/>
      <c r="SW581" s="5"/>
      <c r="SX581" s="5"/>
      <c r="SY581" s="5"/>
      <c r="SZ581" s="5"/>
      <c r="TA581" s="5"/>
      <c r="TB581" s="5"/>
      <c r="TC581" s="5"/>
      <c r="TD581" s="5"/>
      <c r="TE581" s="5"/>
      <c r="TF581" s="5"/>
      <c r="TG581" s="5"/>
      <c r="TH581" s="5"/>
      <c r="TI581" s="5"/>
      <c r="TJ581" s="5"/>
      <c r="TK581" s="5"/>
      <c r="TL581" s="5"/>
      <c r="TM581" s="5"/>
      <c r="TN581" s="5"/>
      <c r="TO581" s="5"/>
      <c r="TP581" s="5"/>
      <c r="TQ581" s="5"/>
      <c r="TR581" s="5"/>
      <c r="TS581" s="5"/>
      <c r="TT581" s="5"/>
      <c r="TU581" s="5"/>
      <c r="TV581" s="5"/>
      <c r="TW581" s="5"/>
      <c r="TX581" s="5"/>
      <c r="TY581" s="5"/>
      <c r="TZ581" s="5"/>
      <c r="UA581" s="5"/>
      <c r="UB581" s="5"/>
      <c r="UC581" s="5"/>
      <c r="UD581" s="5"/>
      <c r="UE581" s="5"/>
      <c r="UF581" s="5"/>
      <c r="UG581" s="5"/>
      <c r="UH581" s="5"/>
      <c r="UI581" s="5"/>
      <c r="UJ581" s="5"/>
      <c r="UK581" s="5"/>
      <c r="UL581" s="5"/>
      <c r="UM581" s="5"/>
      <c r="UN581" s="5"/>
      <c r="UO581" s="5"/>
      <c r="UP581" s="5"/>
      <c r="UQ581" s="5"/>
      <c r="UR581" s="5"/>
      <c r="US581" s="5"/>
      <c r="UT581" s="5"/>
      <c r="UU581" s="5"/>
      <c r="UV581" s="5"/>
      <c r="UW581" s="5"/>
      <c r="UX581" s="5"/>
      <c r="UY581" s="5"/>
      <c r="UZ581" s="5"/>
      <c r="VA581" s="5"/>
      <c r="VB581" s="5"/>
      <c r="VC581" s="5"/>
      <c r="VD581" s="5"/>
      <c r="VE581" s="5"/>
      <c r="VF581" s="5"/>
      <c r="VG581" s="5"/>
      <c r="VH581" s="5"/>
      <c r="VI581" s="5"/>
      <c r="VJ581" s="5"/>
      <c r="VK581" s="5"/>
      <c r="VL581" s="5"/>
      <c r="VM581" s="5"/>
      <c r="VN581" s="5"/>
      <c r="VO581" s="5"/>
      <c r="VP581" s="5"/>
      <c r="VQ581" s="5"/>
      <c r="VR581" s="5"/>
      <c r="VS581" s="5"/>
      <c r="VT581" s="5"/>
      <c r="VU581" s="5"/>
      <c r="VV581" s="5"/>
      <c r="VW581" s="5"/>
      <c r="VX581" s="5"/>
      <c r="VY581" s="5"/>
      <c r="VZ581" s="5"/>
      <c r="WA581" s="5"/>
      <c r="WB581" s="5"/>
      <c r="WC581" s="5"/>
      <c r="WD581" s="5"/>
      <c r="WE581" s="5"/>
      <c r="WF581" s="5"/>
      <c r="WG581" s="5"/>
      <c r="WH581" s="5"/>
      <c r="WI581" s="5"/>
      <c r="WJ581" s="5"/>
      <c r="WK581" s="5"/>
      <c r="WL581" s="5"/>
      <c r="WM581" s="5"/>
      <c r="WN581" s="5"/>
      <c r="WO581" s="5"/>
      <c r="WP581" s="5"/>
      <c r="WQ581" s="5"/>
      <c r="WR581" s="5"/>
      <c r="WS581" s="5"/>
      <c r="WT581" s="5"/>
      <c r="WU581" s="5"/>
      <c r="WV581" s="5"/>
      <c r="WW581" s="5"/>
      <c r="WX581" s="5"/>
      <c r="WY581" s="5"/>
      <c r="WZ581" s="5"/>
      <c r="XA581" s="5"/>
      <c r="XB581" s="5"/>
      <c r="XC581" s="5"/>
      <c r="XD581" s="5"/>
      <c r="XE581" s="5"/>
      <c r="XF581" s="5"/>
      <c r="XG581" s="5"/>
      <c r="XH581" s="5"/>
      <c r="XI581" s="5"/>
      <c r="XJ581" s="5"/>
      <c r="XK581" s="5"/>
      <c r="XL581" s="5"/>
      <c r="XM581" s="5"/>
      <c r="XN581" s="5"/>
      <c r="XO581" s="5"/>
      <c r="XP581" s="5"/>
      <c r="XQ581" s="5"/>
      <c r="XR581" s="5"/>
      <c r="XS581" s="5"/>
      <c r="XT581" s="5"/>
      <c r="XU581" s="5"/>
      <c r="XV581" s="5"/>
      <c r="XW581" s="5"/>
    </row>
    <row r="582" spans="39:647" x14ac:dyDescent="0.2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c r="PI582" s="5"/>
      <c r="PJ582" s="5"/>
      <c r="PK582" s="5"/>
      <c r="PL582" s="5"/>
      <c r="PM582" s="5"/>
      <c r="PN582" s="5"/>
      <c r="PO582" s="5"/>
      <c r="PP582" s="5"/>
      <c r="PQ582" s="5"/>
      <c r="PR582" s="5"/>
      <c r="PS582" s="5"/>
      <c r="PT582" s="5"/>
      <c r="PU582" s="5"/>
      <c r="PV582" s="5"/>
      <c r="PW582" s="5"/>
      <c r="PX582" s="5"/>
      <c r="PY582" s="5"/>
      <c r="PZ582" s="5"/>
      <c r="QA582" s="5"/>
      <c r="QB582" s="5"/>
      <c r="QC582" s="5"/>
      <c r="QD582" s="5"/>
      <c r="QE582" s="5"/>
      <c r="QF582" s="5"/>
      <c r="QG582" s="5"/>
      <c r="QH582" s="5"/>
      <c r="QI582" s="5"/>
      <c r="QJ582" s="5"/>
      <c r="QK582" s="5"/>
      <c r="QL582" s="5"/>
      <c r="QM582" s="5"/>
      <c r="QN582" s="5"/>
      <c r="QO582" s="5"/>
      <c r="QP582" s="5"/>
      <c r="QQ582" s="5"/>
      <c r="QR582" s="5"/>
      <c r="QS582" s="5"/>
      <c r="QT582" s="5"/>
      <c r="QU582" s="5"/>
      <c r="QV582" s="5"/>
      <c r="QW582" s="5"/>
      <c r="QX582" s="5"/>
      <c r="QY582" s="5"/>
      <c r="QZ582" s="5"/>
      <c r="RA582" s="5"/>
      <c r="RB582" s="5"/>
      <c r="RC582" s="5"/>
      <c r="RD582" s="5"/>
      <c r="RE582" s="5"/>
      <c r="RF582" s="5"/>
      <c r="RG582" s="5"/>
      <c r="RH582" s="5"/>
      <c r="RI582" s="5"/>
      <c r="RJ582" s="5"/>
      <c r="RK582" s="5"/>
      <c r="RL582" s="5"/>
      <c r="RM582" s="5"/>
      <c r="RN582" s="5"/>
      <c r="RO582" s="5"/>
      <c r="RP582" s="5"/>
      <c r="RQ582" s="5"/>
      <c r="RR582" s="5"/>
      <c r="RS582" s="5"/>
      <c r="RT582" s="5"/>
      <c r="RU582" s="5"/>
      <c r="RV582" s="5"/>
      <c r="RW582" s="5"/>
      <c r="RX582" s="5"/>
      <c r="RY582" s="5"/>
      <c r="RZ582" s="5"/>
      <c r="SA582" s="5"/>
      <c r="SB582" s="5"/>
      <c r="SC582" s="5"/>
      <c r="SD582" s="5"/>
      <c r="SE582" s="5"/>
      <c r="SF582" s="5"/>
      <c r="SG582" s="5"/>
      <c r="SH582" s="5"/>
      <c r="SI582" s="5"/>
      <c r="SJ582" s="5"/>
      <c r="SK582" s="5"/>
      <c r="SL582" s="5"/>
      <c r="SM582" s="5"/>
      <c r="SN582" s="5"/>
      <c r="SO582" s="5"/>
      <c r="SP582" s="5"/>
      <c r="SQ582" s="5"/>
      <c r="SR582" s="5"/>
      <c r="SS582" s="5"/>
      <c r="ST582" s="5"/>
      <c r="SU582" s="5"/>
      <c r="SV582" s="5"/>
      <c r="SW582" s="5"/>
      <c r="SX582" s="5"/>
      <c r="SY582" s="5"/>
      <c r="SZ582" s="5"/>
      <c r="TA582" s="5"/>
      <c r="TB582" s="5"/>
      <c r="TC582" s="5"/>
      <c r="TD582" s="5"/>
      <c r="TE582" s="5"/>
      <c r="TF582" s="5"/>
      <c r="TG582" s="5"/>
      <c r="TH582" s="5"/>
      <c r="TI582" s="5"/>
      <c r="TJ582" s="5"/>
      <c r="TK582" s="5"/>
      <c r="TL582" s="5"/>
      <c r="TM582" s="5"/>
      <c r="TN582" s="5"/>
      <c r="TO582" s="5"/>
      <c r="TP582" s="5"/>
      <c r="TQ582" s="5"/>
      <c r="TR582" s="5"/>
      <c r="TS582" s="5"/>
      <c r="TT582" s="5"/>
      <c r="TU582" s="5"/>
      <c r="TV582" s="5"/>
      <c r="TW582" s="5"/>
      <c r="TX582" s="5"/>
      <c r="TY582" s="5"/>
      <c r="TZ582" s="5"/>
      <c r="UA582" s="5"/>
      <c r="UB582" s="5"/>
      <c r="UC582" s="5"/>
      <c r="UD582" s="5"/>
      <c r="UE582" s="5"/>
      <c r="UF582" s="5"/>
      <c r="UG582" s="5"/>
      <c r="UH582" s="5"/>
      <c r="UI582" s="5"/>
      <c r="UJ582" s="5"/>
      <c r="UK582" s="5"/>
      <c r="UL582" s="5"/>
      <c r="UM582" s="5"/>
      <c r="UN582" s="5"/>
      <c r="UO582" s="5"/>
      <c r="UP582" s="5"/>
      <c r="UQ582" s="5"/>
      <c r="UR582" s="5"/>
      <c r="US582" s="5"/>
      <c r="UT582" s="5"/>
      <c r="UU582" s="5"/>
      <c r="UV582" s="5"/>
      <c r="UW582" s="5"/>
      <c r="UX582" s="5"/>
      <c r="UY582" s="5"/>
      <c r="UZ582" s="5"/>
      <c r="VA582" s="5"/>
      <c r="VB582" s="5"/>
      <c r="VC582" s="5"/>
      <c r="VD582" s="5"/>
      <c r="VE582" s="5"/>
      <c r="VF582" s="5"/>
      <c r="VG582" s="5"/>
      <c r="VH582" s="5"/>
      <c r="VI582" s="5"/>
      <c r="VJ582" s="5"/>
      <c r="VK582" s="5"/>
      <c r="VL582" s="5"/>
      <c r="VM582" s="5"/>
      <c r="VN582" s="5"/>
      <c r="VO582" s="5"/>
      <c r="VP582" s="5"/>
      <c r="VQ582" s="5"/>
      <c r="VR582" s="5"/>
      <c r="VS582" s="5"/>
      <c r="VT582" s="5"/>
      <c r="VU582" s="5"/>
      <c r="VV582" s="5"/>
      <c r="VW582" s="5"/>
      <c r="VX582" s="5"/>
      <c r="VY582" s="5"/>
      <c r="VZ582" s="5"/>
      <c r="WA582" s="5"/>
      <c r="WB582" s="5"/>
      <c r="WC582" s="5"/>
      <c r="WD582" s="5"/>
      <c r="WE582" s="5"/>
      <c r="WF582" s="5"/>
      <c r="WG582" s="5"/>
      <c r="WH582" s="5"/>
      <c r="WI582" s="5"/>
      <c r="WJ582" s="5"/>
      <c r="WK582" s="5"/>
      <c r="WL582" s="5"/>
      <c r="WM582" s="5"/>
      <c r="WN582" s="5"/>
      <c r="WO582" s="5"/>
      <c r="WP582" s="5"/>
      <c r="WQ582" s="5"/>
      <c r="WR582" s="5"/>
      <c r="WS582" s="5"/>
      <c r="WT582" s="5"/>
      <c r="WU582" s="5"/>
      <c r="WV582" s="5"/>
      <c r="WW582" s="5"/>
      <c r="WX582" s="5"/>
      <c r="WY582" s="5"/>
      <c r="WZ582" s="5"/>
      <c r="XA582" s="5"/>
      <c r="XB582" s="5"/>
      <c r="XC582" s="5"/>
      <c r="XD582" s="5"/>
      <c r="XE582" s="5"/>
      <c r="XF582" s="5"/>
      <c r="XG582" s="5"/>
      <c r="XH582" s="5"/>
      <c r="XI582" s="5"/>
      <c r="XJ582" s="5"/>
      <c r="XK582" s="5"/>
      <c r="XL582" s="5"/>
      <c r="XM582" s="5"/>
      <c r="XN582" s="5"/>
      <c r="XO582" s="5"/>
      <c r="XP582" s="5"/>
      <c r="XQ582" s="5"/>
      <c r="XR582" s="5"/>
      <c r="XS582" s="5"/>
      <c r="XT582" s="5"/>
      <c r="XU582" s="5"/>
      <c r="XV582" s="5"/>
      <c r="XW582" s="5"/>
    </row>
    <row r="583" spans="39:647" x14ac:dyDescent="0.2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c r="PI583" s="5"/>
      <c r="PJ583" s="5"/>
      <c r="PK583" s="5"/>
      <c r="PL583" s="5"/>
      <c r="PM583" s="5"/>
      <c r="PN583" s="5"/>
      <c r="PO583" s="5"/>
      <c r="PP583" s="5"/>
      <c r="PQ583" s="5"/>
      <c r="PR583" s="5"/>
      <c r="PS583" s="5"/>
      <c r="PT583" s="5"/>
      <c r="PU583" s="5"/>
      <c r="PV583" s="5"/>
      <c r="PW583" s="5"/>
      <c r="PX583" s="5"/>
      <c r="PY583" s="5"/>
      <c r="PZ583" s="5"/>
      <c r="QA583" s="5"/>
      <c r="QB583" s="5"/>
      <c r="QC583" s="5"/>
      <c r="QD583" s="5"/>
      <c r="QE583" s="5"/>
      <c r="QF583" s="5"/>
      <c r="QG583" s="5"/>
      <c r="QH583" s="5"/>
      <c r="QI583" s="5"/>
      <c r="QJ583" s="5"/>
      <c r="QK583" s="5"/>
      <c r="QL583" s="5"/>
      <c r="QM583" s="5"/>
      <c r="QN583" s="5"/>
      <c r="QO583" s="5"/>
      <c r="QP583" s="5"/>
      <c r="QQ583" s="5"/>
      <c r="QR583" s="5"/>
      <c r="QS583" s="5"/>
      <c r="QT583" s="5"/>
      <c r="QU583" s="5"/>
      <c r="QV583" s="5"/>
      <c r="QW583" s="5"/>
      <c r="QX583" s="5"/>
      <c r="QY583" s="5"/>
      <c r="QZ583" s="5"/>
      <c r="RA583" s="5"/>
      <c r="RB583" s="5"/>
      <c r="RC583" s="5"/>
      <c r="RD583" s="5"/>
      <c r="RE583" s="5"/>
      <c r="RF583" s="5"/>
      <c r="RG583" s="5"/>
      <c r="RH583" s="5"/>
      <c r="RI583" s="5"/>
      <c r="RJ583" s="5"/>
      <c r="RK583" s="5"/>
      <c r="RL583" s="5"/>
      <c r="RM583" s="5"/>
      <c r="RN583" s="5"/>
      <c r="RO583" s="5"/>
      <c r="RP583" s="5"/>
      <c r="RQ583" s="5"/>
      <c r="RR583" s="5"/>
      <c r="RS583" s="5"/>
      <c r="RT583" s="5"/>
      <c r="RU583" s="5"/>
      <c r="RV583" s="5"/>
      <c r="RW583" s="5"/>
      <c r="RX583" s="5"/>
      <c r="RY583" s="5"/>
      <c r="RZ583" s="5"/>
      <c r="SA583" s="5"/>
      <c r="SB583" s="5"/>
      <c r="SC583" s="5"/>
      <c r="SD583" s="5"/>
      <c r="SE583" s="5"/>
      <c r="SF583" s="5"/>
      <c r="SG583" s="5"/>
      <c r="SH583" s="5"/>
      <c r="SI583" s="5"/>
      <c r="SJ583" s="5"/>
      <c r="SK583" s="5"/>
      <c r="SL583" s="5"/>
      <c r="SM583" s="5"/>
      <c r="SN583" s="5"/>
      <c r="SO583" s="5"/>
      <c r="SP583" s="5"/>
      <c r="SQ583" s="5"/>
      <c r="SR583" s="5"/>
      <c r="SS583" s="5"/>
      <c r="ST583" s="5"/>
      <c r="SU583" s="5"/>
      <c r="SV583" s="5"/>
      <c r="SW583" s="5"/>
      <c r="SX583" s="5"/>
      <c r="SY583" s="5"/>
      <c r="SZ583" s="5"/>
      <c r="TA583" s="5"/>
      <c r="TB583" s="5"/>
      <c r="TC583" s="5"/>
      <c r="TD583" s="5"/>
      <c r="TE583" s="5"/>
      <c r="TF583" s="5"/>
      <c r="TG583" s="5"/>
      <c r="TH583" s="5"/>
      <c r="TI583" s="5"/>
      <c r="TJ583" s="5"/>
      <c r="TK583" s="5"/>
      <c r="TL583" s="5"/>
      <c r="TM583" s="5"/>
      <c r="TN583" s="5"/>
      <c r="TO583" s="5"/>
      <c r="TP583" s="5"/>
      <c r="TQ583" s="5"/>
      <c r="TR583" s="5"/>
      <c r="TS583" s="5"/>
      <c r="TT583" s="5"/>
      <c r="TU583" s="5"/>
      <c r="TV583" s="5"/>
      <c r="TW583" s="5"/>
      <c r="TX583" s="5"/>
      <c r="TY583" s="5"/>
      <c r="TZ583" s="5"/>
      <c r="UA583" s="5"/>
      <c r="UB583" s="5"/>
      <c r="UC583" s="5"/>
      <c r="UD583" s="5"/>
      <c r="UE583" s="5"/>
      <c r="UF583" s="5"/>
      <c r="UG583" s="5"/>
      <c r="UH583" s="5"/>
      <c r="UI583" s="5"/>
      <c r="UJ583" s="5"/>
      <c r="UK583" s="5"/>
      <c r="UL583" s="5"/>
      <c r="UM583" s="5"/>
      <c r="UN583" s="5"/>
      <c r="UO583" s="5"/>
      <c r="UP583" s="5"/>
      <c r="UQ583" s="5"/>
      <c r="UR583" s="5"/>
      <c r="US583" s="5"/>
      <c r="UT583" s="5"/>
      <c r="UU583" s="5"/>
      <c r="UV583" s="5"/>
      <c r="UW583" s="5"/>
      <c r="UX583" s="5"/>
      <c r="UY583" s="5"/>
      <c r="UZ583" s="5"/>
      <c r="VA583" s="5"/>
      <c r="VB583" s="5"/>
      <c r="VC583" s="5"/>
      <c r="VD583" s="5"/>
      <c r="VE583" s="5"/>
      <c r="VF583" s="5"/>
      <c r="VG583" s="5"/>
      <c r="VH583" s="5"/>
      <c r="VI583" s="5"/>
      <c r="VJ583" s="5"/>
      <c r="VK583" s="5"/>
      <c r="VL583" s="5"/>
      <c r="VM583" s="5"/>
      <c r="VN583" s="5"/>
      <c r="VO583" s="5"/>
      <c r="VP583" s="5"/>
      <c r="VQ583" s="5"/>
      <c r="VR583" s="5"/>
      <c r="VS583" s="5"/>
      <c r="VT583" s="5"/>
      <c r="VU583" s="5"/>
      <c r="VV583" s="5"/>
      <c r="VW583" s="5"/>
      <c r="VX583" s="5"/>
      <c r="VY583" s="5"/>
      <c r="VZ583" s="5"/>
      <c r="WA583" s="5"/>
      <c r="WB583" s="5"/>
      <c r="WC583" s="5"/>
      <c r="WD583" s="5"/>
      <c r="WE583" s="5"/>
      <c r="WF583" s="5"/>
      <c r="WG583" s="5"/>
      <c r="WH583" s="5"/>
      <c r="WI583" s="5"/>
      <c r="WJ583" s="5"/>
      <c r="WK583" s="5"/>
      <c r="WL583" s="5"/>
      <c r="WM583" s="5"/>
      <c r="WN583" s="5"/>
      <c r="WO583" s="5"/>
      <c r="WP583" s="5"/>
      <c r="WQ583" s="5"/>
      <c r="WR583" s="5"/>
      <c r="WS583" s="5"/>
      <c r="WT583" s="5"/>
      <c r="WU583" s="5"/>
      <c r="WV583" s="5"/>
      <c r="WW583" s="5"/>
      <c r="WX583" s="5"/>
      <c r="WY583" s="5"/>
      <c r="WZ583" s="5"/>
      <c r="XA583" s="5"/>
      <c r="XB583" s="5"/>
      <c r="XC583" s="5"/>
      <c r="XD583" s="5"/>
      <c r="XE583" s="5"/>
      <c r="XF583" s="5"/>
      <c r="XG583" s="5"/>
      <c r="XH583" s="5"/>
      <c r="XI583" s="5"/>
      <c r="XJ583" s="5"/>
      <c r="XK583" s="5"/>
      <c r="XL583" s="5"/>
      <c r="XM583" s="5"/>
      <c r="XN583" s="5"/>
      <c r="XO583" s="5"/>
      <c r="XP583" s="5"/>
      <c r="XQ583" s="5"/>
      <c r="XR583" s="5"/>
      <c r="XS583" s="5"/>
      <c r="XT583" s="5"/>
      <c r="XU583" s="5"/>
      <c r="XV583" s="5"/>
      <c r="XW583" s="5"/>
    </row>
    <row r="584" spans="39:647" x14ac:dyDescent="0.2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c r="PI584" s="5"/>
      <c r="PJ584" s="5"/>
      <c r="PK584" s="5"/>
      <c r="PL584" s="5"/>
      <c r="PM584" s="5"/>
      <c r="PN584" s="5"/>
      <c r="PO584" s="5"/>
      <c r="PP584" s="5"/>
      <c r="PQ584" s="5"/>
      <c r="PR584" s="5"/>
      <c r="PS584" s="5"/>
      <c r="PT584" s="5"/>
      <c r="PU584" s="5"/>
      <c r="PV584" s="5"/>
      <c r="PW584" s="5"/>
      <c r="PX584" s="5"/>
      <c r="PY584" s="5"/>
      <c r="PZ584" s="5"/>
      <c r="QA584" s="5"/>
      <c r="QB584" s="5"/>
      <c r="QC584" s="5"/>
      <c r="QD584" s="5"/>
      <c r="QE584" s="5"/>
      <c r="QF584" s="5"/>
      <c r="QG584" s="5"/>
      <c r="QH584" s="5"/>
      <c r="QI584" s="5"/>
      <c r="QJ584" s="5"/>
      <c r="QK584" s="5"/>
      <c r="QL584" s="5"/>
      <c r="QM584" s="5"/>
      <c r="QN584" s="5"/>
      <c r="QO584" s="5"/>
      <c r="QP584" s="5"/>
      <c r="QQ584" s="5"/>
      <c r="QR584" s="5"/>
      <c r="QS584" s="5"/>
      <c r="QT584" s="5"/>
      <c r="QU584" s="5"/>
      <c r="QV584" s="5"/>
      <c r="QW584" s="5"/>
      <c r="QX584" s="5"/>
      <c r="QY584" s="5"/>
      <c r="QZ584" s="5"/>
      <c r="RA584" s="5"/>
      <c r="RB584" s="5"/>
      <c r="RC584" s="5"/>
      <c r="RD584" s="5"/>
      <c r="RE584" s="5"/>
      <c r="RF584" s="5"/>
      <c r="RG584" s="5"/>
      <c r="RH584" s="5"/>
      <c r="RI584" s="5"/>
      <c r="RJ584" s="5"/>
      <c r="RK584" s="5"/>
      <c r="RL584" s="5"/>
      <c r="RM584" s="5"/>
      <c r="RN584" s="5"/>
      <c r="RO584" s="5"/>
      <c r="RP584" s="5"/>
      <c r="RQ584" s="5"/>
      <c r="RR584" s="5"/>
      <c r="RS584" s="5"/>
      <c r="RT584" s="5"/>
      <c r="RU584" s="5"/>
      <c r="RV584" s="5"/>
      <c r="RW584" s="5"/>
      <c r="RX584" s="5"/>
      <c r="RY584" s="5"/>
      <c r="RZ584" s="5"/>
      <c r="SA584" s="5"/>
      <c r="SB584" s="5"/>
      <c r="SC584" s="5"/>
      <c r="SD584" s="5"/>
      <c r="SE584" s="5"/>
      <c r="SF584" s="5"/>
      <c r="SG584" s="5"/>
      <c r="SH584" s="5"/>
      <c r="SI584" s="5"/>
      <c r="SJ584" s="5"/>
      <c r="SK584" s="5"/>
      <c r="SL584" s="5"/>
      <c r="SM584" s="5"/>
      <c r="SN584" s="5"/>
      <c r="SO584" s="5"/>
      <c r="SP584" s="5"/>
      <c r="SQ584" s="5"/>
      <c r="SR584" s="5"/>
      <c r="SS584" s="5"/>
      <c r="ST584" s="5"/>
      <c r="SU584" s="5"/>
      <c r="SV584" s="5"/>
      <c r="SW584" s="5"/>
      <c r="SX584" s="5"/>
      <c r="SY584" s="5"/>
      <c r="SZ584" s="5"/>
      <c r="TA584" s="5"/>
      <c r="TB584" s="5"/>
      <c r="TC584" s="5"/>
      <c r="TD584" s="5"/>
      <c r="TE584" s="5"/>
      <c r="TF584" s="5"/>
      <c r="TG584" s="5"/>
      <c r="TH584" s="5"/>
      <c r="TI584" s="5"/>
      <c r="TJ584" s="5"/>
      <c r="TK584" s="5"/>
      <c r="TL584" s="5"/>
      <c r="TM584" s="5"/>
      <c r="TN584" s="5"/>
      <c r="TO584" s="5"/>
      <c r="TP584" s="5"/>
      <c r="TQ584" s="5"/>
      <c r="TR584" s="5"/>
      <c r="TS584" s="5"/>
      <c r="TT584" s="5"/>
      <c r="TU584" s="5"/>
      <c r="TV584" s="5"/>
      <c r="TW584" s="5"/>
      <c r="TX584" s="5"/>
      <c r="TY584" s="5"/>
      <c r="TZ584" s="5"/>
      <c r="UA584" s="5"/>
      <c r="UB584" s="5"/>
      <c r="UC584" s="5"/>
      <c r="UD584" s="5"/>
      <c r="UE584" s="5"/>
      <c r="UF584" s="5"/>
      <c r="UG584" s="5"/>
      <c r="UH584" s="5"/>
      <c r="UI584" s="5"/>
      <c r="UJ584" s="5"/>
      <c r="UK584" s="5"/>
      <c r="UL584" s="5"/>
      <c r="UM584" s="5"/>
      <c r="UN584" s="5"/>
      <c r="UO584" s="5"/>
      <c r="UP584" s="5"/>
      <c r="UQ584" s="5"/>
      <c r="UR584" s="5"/>
      <c r="US584" s="5"/>
      <c r="UT584" s="5"/>
      <c r="UU584" s="5"/>
      <c r="UV584" s="5"/>
      <c r="UW584" s="5"/>
      <c r="UX584" s="5"/>
      <c r="UY584" s="5"/>
      <c r="UZ584" s="5"/>
      <c r="VA584" s="5"/>
      <c r="VB584" s="5"/>
      <c r="VC584" s="5"/>
      <c r="VD584" s="5"/>
      <c r="VE584" s="5"/>
      <c r="VF584" s="5"/>
      <c r="VG584" s="5"/>
      <c r="VH584" s="5"/>
      <c r="VI584" s="5"/>
      <c r="VJ584" s="5"/>
      <c r="VK584" s="5"/>
      <c r="VL584" s="5"/>
      <c r="VM584" s="5"/>
      <c r="VN584" s="5"/>
      <c r="VO584" s="5"/>
      <c r="VP584" s="5"/>
      <c r="VQ584" s="5"/>
      <c r="VR584" s="5"/>
      <c r="VS584" s="5"/>
      <c r="VT584" s="5"/>
      <c r="VU584" s="5"/>
      <c r="VV584" s="5"/>
      <c r="VW584" s="5"/>
      <c r="VX584" s="5"/>
      <c r="VY584" s="5"/>
      <c r="VZ584" s="5"/>
      <c r="WA584" s="5"/>
      <c r="WB584" s="5"/>
      <c r="WC584" s="5"/>
      <c r="WD584" s="5"/>
      <c r="WE584" s="5"/>
      <c r="WF584" s="5"/>
      <c r="WG584" s="5"/>
      <c r="WH584" s="5"/>
      <c r="WI584" s="5"/>
      <c r="WJ584" s="5"/>
      <c r="WK584" s="5"/>
      <c r="WL584" s="5"/>
      <c r="WM584" s="5"/>
      <c r="WN584" s="5"/>
      <c r="WO584" s="5"/>
      <c r="WP584" s="5"/>
      <c r="WQ584" s="5"/>
      <c r="WR584" s="5"/>
      <c r="WS584" s="5"/>
      <c r="WT584" s="5"/>
      <c r="WU584" s="5"/>
      <c r="WV584" s="5"/>
      <c r="WW584" s="5"/>
      <c r="WX584" s="5"/>
      <c r="WY584" s="5"/>
      <c r="WZ584" s="5"/>
      <c r="XA584" s="5"/>
      <c r="XB584" s="5"/>
      <c r="XC584" s="5"/>
      <c r="XD584" s="5"/>
      <c r="XE584" s="5"/>
      <c r="XF584" s="5"/>
      <c r="XG584" s="5"/>
      <c r="XH584" s="5"/>
      <c r="XI584" s="5"/>
      <c r="XJ584" s="5"/>
      <c r="XK584" s="5"/>
      <c r="XL584" s="5"/>
      <c r="XM584" s="5"/>
      <c r="XN584" s="5"/>
      <c r="XO584" s="5"/>
      <c r="XP584" s="5"/>
      <c r="XQ584" s="5"/>
      <c r="XR584" s="5"/>
      <c r="XS584" s="5"/>
      <c r="XT584" s="5"/>
      <c r="XU584" s="5"/>
      <c r="XV584" s="5"/>
      <c r="XW584" s="5"/>
    </row>
    <row r="585" spans="39:647" x14ac:dyDescent="0.2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c r="PI585" s="5"/>
      <c r="PJ585" s="5"/>
      <c r="PK585" s="5"/>
      <c r="PL585" s="5"/>
      <c r="PM585" s="5"/>
      <c r="PN585" s="5"/>
      <c r="PO585" s="5"/>
      <c r="PP585" s="5"/>
      <c r="PQ585" s="5"/>
      <c r="PR585" s="5"/>
      <c r="PS585" s="5"/>
      <c r="PT585" s="5"/>
      <c r="PU585" s="5"/>
      <c r="PV585" s="5"/>
      <c r="PW585" s="5"/>
      <c r="PX585" s="5"/>
      <c r="PY585" s="5"/>
      <c r="PZ585" s="5"/>
      <c r="QA585" s="5"/>
      <c r="QB585" s="5"/>
      <c r="QC585" s="5"/>
      <c r="QD585" s="5"/>
      <c r="QE585" s="5"/>
      <c r="QF585" s="5"/>
      <c r="QG585" s="5"/>
      <c r="QH585" s="5"/>
      <c r="QI585" s="5"/>
      <c r="QJ585" s="5"/>
      <c r="QK585" s="5"/>
      <c r="QL585" s="5"/>
      <c r="QM585" s="5"/>
      <c r="QN585" s="5"/>
      <c r="QO585" s="5"/>
      <c r="QP585" s="5"/>
      <c r="QQ585" s="5"/>
      <c r="QR585" s="5"/>
      <c r="QS585" s="5"/>
      <c r="QT585" s="5"/>
      <c r="QU585" s="5"/>
      <c r="QV585" s="5"/>
      <c r="QW585" s="5"/>
      <c r="QX585" s="5"/>
      <c r="QY585" s="5"/>
      <c r="QZ585" s="5"/>
      <c r="RA585" s="5"/>
      <c r="RB585" s="5"/>
      <c r="RC585" s="5"/>
      <c r="RD585" s="5"/>
      <c r="RE585" s="5"/>
      <c r="RF585" s="5"/>
      <c r="RG585" s="5"/>
      <c r="RH585" s="5"/>
      <c r="RI585" s="5"/>
      <c r="RJ585" s="5"/>
      <c r="RK585" s="5"/>
      <c r="RL585" s="5"/>
      <c r="RM585" s="5"/>
      <c r="RN585" s="5"/>
      <c r="RO585" s="5"/>
      <c r="RP585" s="5"/>
      <c r="RQ585" s="5"/>
      <c r="RR585" s="5"/>
      <c r="RS585" s="5"/>
      <c r="RT585" s="5"/>
      <c r="RU585" s="5"/>
      <c r="RV585" s="5"/>
      <c r="RW585" s="5"/>
      <c r="RX585" s="5"/>
      <c r="RY585" s="5"/>
      <c r="RZ585" s="5"/>
      <c r="SA585" s="5"/>
      <c r="SB585" s="5"/>
      <c r="SC585" s="5"/>
      <c r="SD585" s="5"/>
      <c r="SE585" s="5"/>
      <c r="SF585" s="5"/>
      <c r="SG585" s="5"/>
      <c r="SH585" s="5"/>
      <c r="SI585" s="5"/>
      <c r="SJ585" s="5"/>
      <c r="SK585" s="5"/>
      <c r="SL585" s="5"/>
      <c r="SM585" s="5"/>
      <c r="SN585" s="5"/>
      <c r="SO585" s="5"/>
      <c r="SP585" s="5"/>
      <c r="SQ585" s="5"/>
      <c r="SR585" s="5"/>
      <c r="SS585" s="5"/>
      <c r="ST585" s="5"/>
      <c r="SU585" s="5"/>
      <c r="SV585" s="5"/>
      <c r="SW585" s="5"/>
      <c r="SX585" s="5"/>
      <c r="SY585" s="5"/>
      <c r="SZ585" s="5"/>
      <c r="TA585" s="5"/>
      <c r="TB585" s="5"/>
      <c r="TC585" s="5"/>
      <c r="TD585" s="5"/>
      <c r="TE585" s="5"/>
      <c r="TF585" s="5"/>
      <c r="TG585" s="5"/>
      <c r="TH585" s="5"/>
      <c r="TI585" s="5"/>
      <c r="TJ585" s="5"/>
      <c r="TK585" s="5"/>
      <c r="TL585" s="5"/>
      <c r="TM585" s="5"/>
      <c r="TN585" s="5"/>
      <c r="TO585" s="5"/>
      <c r="TP585" s="5"/>
      <c r="TQ585" s="5"/>
      <c r="TR585" s="5"/>
      <c r="TS585" s="5"/>
      <c r="TT585" s="5"/>
      <c r="TU585" s="5"/>
      <c r="TV585" s="5"/>
      <c r="TW585" s="5"/>
      <c r="TX585" s="5"/>
      <c r="TY585" s="5"/>
      <c r="TZ585" s="5"/>
      <c r="UA585" s="5"/>
      <c r="UB585" s="5"/>
      <c r="UC585" s="5"/>
      <c r="UD585" s="5"/>
      <c r="UE585" s="5"/>
      <c r="UF585" s="5"/>
      <c r="UG585" s="5"/>
      <c r="UH585" s="5"/>
      <c r="UI585" s="5"/>
      <c r="UJ585" s="5"/>
      <c r="UK585" s="5"/>
      <c r="UL585" s="5"/>
      <c r="UM585" s="5"/>
      <c r="UN585" s="5"/>
      <c r="UO585" s="5"/>
      <c r="UP585" s="5"/>
      <c r="UQ585" s="5"/>
      <c r="UR585" s="5"/>
      <c r="US585" s="5"/>
      <c r="UT585" s="5"/>
      <c r="UU585" s="5"/>
      <c r="UV585" s="5"/>
      <c r="UW585" s="5"/>
      <c r="UX585" s="5"/>
      <c r="UY585" s="5"/>
      <c r="UZ585" s="5"/>
      <c r="VA585" s="5"/>
      <c r="VB585" s="5"/>
      <c r="VC585" s="5"/>
      <c r="VD585" s="5"/>
      <c r="VE585" s="5"/>
      <c r="VF585" s="5"/>
      <c r="VG585" s="5"/>
      <c r="VH585" s="5"/>
      <c r="VI585" s="5"/>
      <c r="VJ585" s="5"/>
      <c r="VK585" s="5"/>
      <c r="VL585" s="5"/>
      <c r="VM585" s="5"/>
      <c r="VN585" s="5"/>
      <c r="VO585" s="5"/>
      <c r="VP585" s="5"/>
      <c r="VQ585" s="5"/>
      <c r="VR585" s="5"/>
      <c r="VS585" s="5"/>
      <c r="VT585" s="5"/>
      <c r="VU585" s="5"/>
      <c r="VV585" s="5"/>
      <c r="VW585" s="5"/>
      <c r="VX585" s="5"/>
      <c r="VY585" s="5"/>
      <c r="VZ585" s="5"/>
      <c r="WA585" s="5"/>
      <c r="WB585" s="5"/>
      <c r="WC585" s="5"/>
      <c r="WD585" s="5"/>
      <c r="WE585" s="5"/>
      <c r="WF585" s="5"/>
      <c r="WG585" s="5"/>
      <c r="WH585" s="5"/>
      <c r="WI585" s="5"/>
      <c r="WJ585" s="5"/>
      <c r="WK585" s="5"/>
      <c r="WL585" s="5"/>
      <c r="WM585" s="5"/>
      <c r="WN585" s="5"/>
      <c r="WO585" s="5"/>
      <c r="WP585" s="5"/>
      <c r="WQ585" s="5"/>
      <c r="WR585" s="5"/>
      <c r="WS585" s="5"/>
      <c r="WT585" s="5"/>
      <c r="WU585" s="5"/>
      <c r="WV585" s="5"/>
      <c r="WW585" s="5"/>
      <c r="WX585" s="5"/>
      <c r="WY585" s="5"/>
      <c r="WZ585" s="5"/>
      <c r="XA585" s="5"/>
      <c r="XB585" s="5"/>
      <c r="XC585" s="5"/>
      <c r="XD585" s="5"/>
      <c r="XE585" s="5"/>
      <c r="XF585" s="5"/>
      <c r="XG585" s="5"/>
      <c r="XH585" s="5"/>
      <c r="XI585" s="5"/>
      <c r="XJ585" s="5"/>
      <c r="XK585" s="5"/>
      <c r="XL585" s="5"/>
      <c r="XM585" s="5"/>
      <c r="XN585" s="5"/>
      <c r="XO585" s="5"/>
      <c r="XP585" s="5"/>
      <c r="XQ585" s="5"/>
      <c r="XR585" s="5"/>
      <c r="XS585" s="5"/>
      <c r="XT585" s="5"/>
      <c r="XU585" s="5"/>
      <c r="XV585" s="5"/>
      <c r="XW585" s="5"/>
    </row>
    <row r="586" spans="39:647" x14ac:dyDescent="0.2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c r="PI586" s="5"/>
      <c r="PJ586" s="5"/>
      <c r="PK586" s="5"/>
      <c r="PL586" s="5"/>
      <c r="PM586" s="5"/>
      <c r="PN586" s="5"/>
      <c r="PO586" s="5"/>
      <c r="PP586" s="5"/>
      <c r="PQ586" s="5"/>
      <c r="PR586" s="5"/>
      <c r="PS586" s="5"/>
      <c r="PT586" s="5"/>
      <c r="PU586" s="5"/>
      <c r="PV586" s="5"/>
      <c r="PW586" s="5"/>
      <c r="PX586" s="5"/>
      <c r="PY586" s="5"/>
      <c r="PZ586" s="5"/>
      <c r="QA586" s="5"/>
      <c r="QB586" s="5"/>
      <c r="QC586" s="5"/>
      <c r="QD586" s="5"/>
      <c r="QE586" s="5"/>
      <c r="QF586" s="5"/>
      <c r="QG586" s="5"/>
      <c r="QH586" s="5"/>
      <c r="QI586" s="5"/>
      <c r="QJ586" s="5"/>
      <c r="QK586" s="5"/>
      <c r="QL586" s="5"/>
      <c r="QM586" s="5"/>
      <c r="QN586" s="5"/>
      <c r="QO586" s="5"/>
      <c r="QP586" s="5"/>
      <c r="QQ586" s="5"/>
      <c r="QR586" s="5"/>
      <c r="QS586" s="5"/>
      <c r="QT586" s="5"/>
      <c r="QU586" s="5"/>
      <c r="QV586" s="5"/>
      <c r="QW586" s="5"/>
      <c r="QX586" s="5"/>
      <c r="QY586" s="5"/>
      <c r="QZ586" s="5"/>
      <c r="RA586" s="5"/>
      <c r="RB586" s="5"/>
      <c r="RC586" s="5"/>
      <c r="RD586" s="5"/>
      <c r="RE586" s="5"/>
      <c r="RF586" s="5"/>
      <c r="RG586" s="5"/>
      <c r="RH586" s="5"/>
      <c r="RI586" s="5"/>
      <c r="RJ586" s="5"/>
      <c r="RK586" s="5"/>
      <c r="RL586" s="5"/>
      <c r="RM586" s="5"/>
      <c r="RN586" s="5"/>
      <c r="RO586" s="5"/>
      <c r="RP586" s="5"/>
      <c r="RQ586" s="5"/>
      <c r="RR586" s="5"/>
      <c r="RS586" s="5"/>
      <c r="RT586" s="5"/>
      <c r="RU586" s="5"/>
      <c r="RV586" s="5"/>
      <c r="RW586" s="5"/>
      <c r="RX586" s="5"/>
      <c r="RY586" s="5"/>
      <c r="RZ586" s="5"/>
      <c r="SA586" s="5"/>
      <c r="SB586" s="5"/>
      <c r="SC586" s="5"/>
      <c r="SD586" s="5"/>
      <c r="SE586" s="5"/>
      <c r="SF586" s="5"/>
      <c r="SG586" s="5"/>
      <c r="SH586" s="5"/>
      <c r="SI586" s="5"/>
      <c r="SJ586" s="5"/>
      <c r="SK586" s="5"/>
      <c r="SL586" s="5"/>
      <c r="SM586" s="5"/>
      <c r="SN586" s="5"/>
      <c r="SO586" s="5"/>
      <c r="SP586" s="5"/>
      <c r="SQ586" s="5"/>
      <c r="SR586" s="5"/>
      <c r="SS586" s="5"/>
      <c r="ST586" s="5"/>
      <c r="SU586" s="5"/>
      <c r="SV586" s="5"/>
      <c r="SW586" s="5"/>
      <c r="SX586" s="5"/>
      <c r="SY586" s="5"/>
      <c r="SZ586" s="5"/>
      <c r="TA586" s="5"/>
      <c r="TB586" s="5"/>
      <c r="TC586" s="5"/>
      <c r="TD586" s="5"/>
      <c r="TE586" s="5"/>
      <c r="TF586" s="5"/>
      <c r="TG586" s="5"/>
      <c r="TH586" s="5"/>
      <c r="TI586" s="5"/>
      <c r="TJ586" s="5"/>
      <c r="TK586" s="5"/>
      <c r="TL586" s="5"/>
      <c r="TM586" s="5"/>
      <c r="TN586" s="5"/>
      <c r="TO586" s="5"/>
      <c r="TP586" s="5"/>
      <c r="TQ586" s="5"/>
      <c r="TR586" s="5"/>
      <c r="TS586" s="5"/>
      <c r="TT586" s="5"/>
      <c r="TU586" s="5"/>
      <c r="TV586" s="5"/>
      <c r="TW586" s="5"/>
      <c r="TX586" s="5"/>
      <c r="TY586" s="5"/>
      <c r="TZ586" s="5"/>
      <c r="UA586" s="5"/>
      <c r="UB586" s="5"/>
      <c r="UC586" s="5"/>
      <c r="UD586" s="5"/>
      <c r="UE586" s="5"/>
      <c r="UF586" s="5"/>
      <c r="UG586" s="5"/>
      <c r="UH586" s="5"/>
      <c r="UI586" s="5"/>
      <c r="UJ586" s="5"/>
      <c r="UK586" s="5"/>
      <c r="UL586" s="5"/>
      <c r="UM586" s="5"/>
      <c r="UN586" s="5"/>
      <c r="UO586" s="5"/>
      <c r="UP586" s="5"/>
      <c r="UQ586" s="5"/>
      <c r="UR586" s="5"/>
      <c r="US586" s="5"/>
      <c r="UT586" s="5"/>
      <c r="UU586" s="5"/>
      <c r="UV586" s="5"/>
      <c r="UW586" s="5"/>
      <c r="UX586" s="5"/>
      <c r="UY586" s="5"/>
      <c r="UZ586" s="5"/>
      <c r="VA586" s="5"/>
      <c r="VB586" s="5"/>
      <c r="VC586" s="5"/>
      <c r="VD586" s="5"/>
      <c r="VE586" s="5"/>
      <c r="VF586" s="5"/>
      <c r="VG586" s="5"/>
      <c r="VH586" s="5"/>
      <c r="VI586" s="5"/>
      <c r="VJ586" s="5"/>
      <c r="VK586" s="5"/>
      <c r="VL586" s="5"/>
      <c r="VM586" s="5"/>
      <c r="VN586" s="5"/>
      <c r="VO586" s="5"/>
      <c r="VP586" s="5"/>
      <c r="VQ586" s="5"/>
      <c r="VR586" s="5"/>
      <c r="VS586" s="5"/>
      <c r="VT586" s="5"/>
      <c r="VU586" s="5"/>
      <c r="VV586" s="5"/>
      <c r="VW586" s="5"/>
      <c r="VX586" s="5"/>
      <c r="VY586" s="5"/>
      <c r="VZ586" s="5"/>
      <c r="WA586" s="5"/>
      <c r="WB586" s="5"/>
      <c r="WC586" s="5"/>
      <c r="WD586" s="5"/>
      <c r="WE586" s="5"/>
      <c r="WF586" s="5"/>
      <c r="WG586" s="5"/>
      <c r="WH586" s="5"/>
      <c r="WI586" s="5"/>
      <c r="WJ586" s="5"/>
      <c r="WK586" s="5"/>
      <c r="WL586" s="5"/>
      <c r="WM586" s="5"/>
      <c r="WN586" s="5"/>
      <c r="WO586" s="5"/>
      <c r="WP586" s="5"/>
      <c r="WQ586" s="5"/>
      <c r="WR586" s="5"/>
      <c r="WS586" s="5"/>
      <c r="WT586" s="5"/>
      <c r="WU586" s="5"/>
      <c r="WV586" s="5"/>
      <c r="WW586" s="5"/>
      <c r="WX586" s="5"/>
      <c r="WY586" s="5"/>
      <c r="WZ586" s="5"/>
      <c r="XA586" s="5"/>
      <c r="XB586" s="5"/>
      <c r="XC586" s="5"/>
      <c r="XD586" s="5"/>
      <c r="XE586" s="5"/>
      <c r="XF586" s="5"/>
      <c r="XG586" s="5"/>
      <c r="XH586" s="5"/>
      <c r="XI586" s="5"/>
      <c r="XJ586" s="5"/>
      <c r="XK586" s="5"/>
      <c r="XL586" s="5"/>
      <c r="XM586" s="5"/>
      <c r="XN586" s="5"/>
      <c r="XO586" s="5"/>
      <c r="XP586" s="5"/>
      <c r="XQ586" s="5"/>
      <c r="XR586" s="5"/>
      <c r="XS586" s="5"/>
      <c r="XT586" s="5"/>
      <c r="XU586" s="5"/>
      <c r="XV586" s="5"/>
      <c r="XW586" s="5"/>
    </row>
    <row r="587" spans="39:647" x14ac:dyDescent="0.2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c r="PI587" s="5"/>
      <c r="PJ587" s="5"/>
      <c r="PK587" s="5"/>
      <c r="PL587" s="5"/>
      <c r="PM587" s="5"/>
      <c r="PN587" s="5"/>
      <c r="PO587" s="5"/>
      <c r="PP587" s="5"/>
      <c r="PQ587" s="5"/>
      <c r="PR587" s="5"/>
      <c r="PS587" s="5"/>
      <c r="PT587" s="5"/>
      <c r="PU587" s="5"/>
      <c r="PV587" s="5"/>
      <c r="PW587" s="5"/>
      <c r="PX587" s="5"/>
      <c r="PY587" s="5"/>
      <c r="PZ587" s="5"/>
      <c r="QA587" s="5"/>
      <c r="QB587" s="5"/>
      <c r="QC587" s="5"/>
      <c r="QD587" s="5"/>
      <c r="QE587" s="5"/>
      <c r="QF587" s="5"/>
      <c r="QG587" s="5"/>
      <c r="QH587" s="5"/>
      <c r="QI587" s="5"/>
      <c r="QJ587" s="5"/>
      <c r="QK587" s="5"/>
      <c r="QL587" s="5"/>
      <c r="QM587" s="5"/>
      <c r="QN587" s="5"/>
      <c r="QO587" s="5"/>
      <c r="QP587" s="5"/>
      <c r="QQ587" s="5"/>
      <c r="QR587" s="5"/>
      <c r="QS587" s="5"/>
      <c r="QT587" s="5"/>
      <c r="QU587" s="5"/>
      <c r="QV587" s="5"/>
      <c r="QW587" s="5"/>
      <c r="QX587" s="5"/>
      <c r="QY587" s="5"/>
      <c r="QZ587" s="5"/>
      <c r="RA587" s="5"/>
      <c r="RB587" s="5"/>
      <c r="RC587" s="5"/>
      <c r="RD587" s="5"/>
      <c r="RE587" s="5"/>
      <c r="RF587" s="5"/>
      <c r="RG587" s="5"/>
      <c r="RH587" s="5"/>
      <c r="RI587" s="5"/>
      <c r="RJ587" s="5"/>
      <c r="RK587" s="5"/>
      <c r="RL587" s="5"/>
      <c r="RM587" s="5"/>
      <c r="RN587" s="5"/>
      <c r="RO587" s="5"/>
      <c r="RP587" s="5"/>
      <c r="RQ587" s="5"/>
      <c r="RR587" s="5"/>
      <c r="RS587" s="5"/>
      <c r="RT587" s="5"/>
      <c r="RU587" s="5"/>
      <c r="RV587" s="5"/>
      <c r="RW587" s="5"/>
      <c r="RX587" s="5"/>
      <c r="RY587" s="5"/>
      <c r="RZ587" s="5"/>
      <c r="SA587" s="5"/>
      <c r="SB587" s="5"/>
      <c r="SC587" s="5"/>
      <c r="SD587" s="5"/>
      <c r="SE587" s="5"/>
      <c r="SF587" s="5"/>
      <c r="SG587" s="5"/>
      <c r="SH587" s="5"/>
      <c r="SI587" s="5"/>
      <c r="SJ587" s="5"/>
      <c r="SK587" s="5"/>
      <c r="SL587" s="5"/>
      <c r="SM587" s="5"/>
      <c r="SN587" s="5"/>
      <c r="SO587" s="5"/>
      <c r="SP587" s="5"/>
      <c r="SQ587" s="5"/>
      <c r="SR587" s="5"/>
      <c r="SS587" s="5"/>
      <c r="ST587" s="5"/>
      <c r="SU587" s="5"/>
      <c r="SV587" s="5"/>
      <c r="SW587" s="5"/>
      <c r="SX587" s="5"/>
      <c r="SY587" s="5"/>
      <c r="SZ587" s="5"/>
      <c r="TA587" s="5"/>
      <c r="TB587" s="5"/>
      <c r="TC587" s="5"/>
      <c r="TD587" s="5"/>
      <c r="TE587" s="5"/>
      <c r="TF587" s="5"/>
      <c r="TG587" s="5"/>
      <c r="TH587" s="5"/>
      <c r="TI587" s="5"/>
      <c r="TJ587" s="5"/>
      <c r="TK587" s="5"/>
      <c r="TL587" s="5"/>
      <c r="TM587" s="5"/>
      <c r="TN587" s="5"/>
      <c r="TO587" s="5"/>
      <c r="TP587" s="5"/>
      <c r="TQ587" s="5"/>
      <c r="TR587" s="5"/>
      <c r="TS587" s="5"/>
      <c r="TT587" s="5"/>
      <c r="TU587" s="5"/>
      <c r="TV587" s="5"/>
      <c r="TW587" s="5"/>
      <c r="TX587" s="5"/>
      <c r="TY587" s="5"/>
      <c r="TZ587" s="5"/>
      <c r="UA587" s="5"/>
      <c r="UB587" s="5"/>
      <c r="UC587" s="5"/>
      <c r="UD587" s="5"/>
      <c r="UE587" s="5"/>
      <c r="UF587" s="5"/>
      <c r="UG587" s="5"/>
      <c r="UH587" s="5"/>
      <c r="UI587" s="5"/>
      <c r="UJ587" s="5"/>
      <c r="UK587" s="5"/>
      <c r="UL587" s="5"/>
      <c r="UM587" s="5"/>
      <c r="UN587" s="5"/>
      <c r="UO587" s="5"/>
      <c r="UP587" s="5"/>
      <c r="UQ587" s="5"/>
      <c r="UR587" s="5"/>
      <c r="US587" s="5"/>
      <c r="UT587" s="5"/>
      <c r="UU587" s="5"/>
      <c r="UV587" s="5"/>
      <c r="UW587" s="5"/>
      <c r="UX587" s="5"/>
      <c r="UY587" s="5"/>
      <c r="UZ587" s="5"/>
      <c r="VA587" s="5"/>
      <c r="VB587" s="5"/>
      <c r="VC587" s="5"/>
      <c r="VD587" s="5"/>
      <c r="VE587" s="5"/>
      <c r="VF587" s="5"/>
      <c r="VG587" s="5"/>
      <c r="VH587" s="5"/>
      <c r="VI587" s="5"/>
      <c r="VJ587" s="5"/>
      <c r="VK587" s="5"/>
      <c r="VL587" s="5"/>
      <c r="VM587" s="5"/>
      <c r="VN587" s="5"/>
      <c r="VO587" s="5"/>
      <c r="VP587" s="5"/>
      <c r="VQ587" s="5"/>
      <c r="VR587" s="5"/>
      <c r="VS587" s="5"/>
      <c r="VT587" s="5"/>
      <c r="VU587" s="5"/>
      <c r="VV587" s="5"/>
      <c r="VW587" s="5"/>
      <c r="VX587" s="5"/>
      <c r="VY587" s="5"/>
      <c r="VZ587" s="5"/>
      <c r="WA587" s="5"/>
      <c r="WB587" s="5"/>
      <c r="WC587" s="5"/>
      <c r="WD587" s="5"/>
      <c r="WE587" s="5"/>
      <c r="WF587" s="5"/>
      <c r="WG587" s="5"/>
      <c r="WH587" s="5"/>
      <c r="WI587" s="5"/>
      <c r="WJ587" s="5"/>
      <c r="WK587" s="5"/>
      <c r="WL587" s="5"/>
      <c r="WM587" s="5"/>
      <c r="WN587" s="5"/>
      <c r="WO587" s="5"/>
      <c r="WP587" s="5"/>
      <c r="WQ587" s="5"/>
      <c r="WR587" s="5"/>
      <c r="WS587" s="5"/>
      <c r="WT587" s="5"/>
      <c r="WU587" s="5"/>
      <c r="WV587" s="5"/>
      <c r="WW587" s="5"/>
      <c r="WX587" s="5"/>
      <c r="WY587" s="5"/>
      <c r="WZ587" s="5"/>
      <c r="XA587" s="5"/>
      <c r="XB587" s="5"/>
      <c r="XC587" s="5"/>
      <c r="XD587" s="5"/>
      <c r="XE587" s="5"/>
      <c r="XF587" s="5"/>
      <c r="XG587" s="5"/>
      <c r="XH587" s="5"/>
      <c r="XI587" s="5"/>
      <c r="XJ587" s="5"/>
      <c r="XK587" s="5"/>
      <c r="XL587" s="5"/>
      <c r="XM587" s="5"/>
      <c r="XN587" s="5"/>
      <c r="XO587" s="5"/>
      <c r="XP587" s="5"/>
      <c r="XQ587" s="5"/>
      <c r="XR587" s="5"/>
      <c r="XS587" s="5"/>
      <c r="XT587" s="5"/>
      <c r="XU587" s="5"/>
      <c r="XV587" s="5"/>
      <c r="XW587" s="5"/>
    </row>
    <row r="588" spans="39:647" x14ac:dyDescent="0.2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c r="PI588" s="5"/>
      <c r="PJ588" s="5"/>
      <c r="PK588" s="5"/>
      <c r="PL588" s="5"/>
      <c r="PM588" s="5"/>
      <c r="PN588" s="5"/>
      <c r="PO588" s="5"/>
      <c r="PP588" s="5"/>
      <c r="PQ588" s="5"/>
      <c r="PR588" s="5"/>
      <c r="PS588" s="5"/>
      <c r="PT588" s="5"/>
      <c r="PU588" s="5"/>
      <c r="PV588" s="5"/>
      <c r="PW588" s="5"/>
      <c r="PX588" s="5"/>
      <c r="PY588" s="5"/>
      <c r="PZ588" s="5"/>
      <c r="QA588" s="5"/>
      <c r="QB588" s="5"/>
      <c r="QC588" s="5"/>
      <c r="QD588" s="5"/>
      <c r="QE588" s="5"/>
      <c r="QF588" s="5"/>
      <c r="QG588" s="5"/>
      <c r="QH588" s="5"/>
      <c r="QI588" s="5"/>
      <c r="QJ588" s="5"/>
      <c r="QK588" s="5"/>
      <c r="QL588" s="5"/>
      <c r="QM588" s="5"/>
      <c r="QN588" s="5"/>
      <c r="QO588" s="5"/>
      <c r="QP588" s="5"/>
      <c r="QQ588" s="5"/>
      <c r="QR588" s="5"/>
      <c r="QS588" s="5"/>
      <c r="QT588" s="5"/>
      <c r="QU588" s="5"/>
      <c r="QV588" s="5"/>
      <c r="QW588" s="5"/>
      <c r="QX588" s="5"/>
      <c r="QY588" s="5"/>
      <c r="QZ588" s="5"/>
      <c r="RA588" s="5"/>
      <c r="RB588" s="5"/>
      <c r="RC588" s="5"/>
      <c r="RD588" s="5"/>
      <c r="RE588" s="5"/>
      <c r="RF588" s="5"/>
      <c r="RG588" s="5"/>
      <c r="RH588" s="5"/>
      <c r="RI588" s="5"/>
      <c r="RJ588" s="5"/>
      <c r="RK588" s="5"/>
      <c r="RL588" s="5"/>
      <c r="RM588" s="5"/>
      <c r="RN588" s="5"/>
      <c r="RO588" s="5"/>
      <c r="RP588" s="5"/>
      <c r="RQ588" s="5"/>
      <c r="RR588" s="5"/>
      <c r="RS588" s="5"/>
      <c r="RT588" s="5"/>
      <c r="RU588" s="5"/>
      <c r="RV588" s="5"/>
      <c r="RW588" s="5"/>
      <c r="RX588" s="5"/>
      <c r="RY588" s="5"/>
      <c r="RZ588" s="5"/>
      <c r="SA588" s="5"/>
      <c r="SB588" s="5"/>
      <c r="SC588" s="5"/>
      <c r="SD588" s="5"/>
      <c r="SE588" s="5"/>
      <c r="SF588" s="5"/>
      <c r="SG588" s="5"/>
      <c r="SH588" s="5"/>
      <c r="SI588" s="5"/>
      <c r="SJ588" s="5"/>
      <c r="SK588" s="5"/>
      <c r="SL588" s="5"/>
      <c r="SM588" s="5"/>
      <c r="SN588" s="5"/>
      <c r="SO588" s="5"/>
      <c r="SP588" s="5"/>
      <c r="SQ588" s="5"/>
      <c r="SR588" s="5"/>
      <c r="SS588" s="5"/>
      <c r="ST588" s="5"/>
      <c r="SU588" s="5"/>
      <c r="SV588" s="5"/>
      <c r="SW588" s="5"/>
      <c r="SX588" s="5"/>
      <c r="SY588" s="5"/>
      <c r="SZ588" s="5"/>
      <c r="TA588" s="5"/>
      <c r="TB588" s="5"/>
      <c r="TC588" s="5"/>
      <c r="TD588" s="5"/>
      <c r="TE588" s="5"/>
      <c r="TF588" s="5"/>
      <c r="TG588" s="5"/>
      <c r="TH588" s="5"/>
      <c r="TI588" s="5"/>
      <c r="TJ588" s="5"/>
      <c r="TK588" s="5"/>
      <c r="TL588" s="5"/>
      <c r="TM588" s="5"/>
      <c r="TN588" s="5"/>
      <c r="TO588" s="5"/>
      <c r="TP588" s="5"/>
      <c r="TQ588" s="5"/>
      <c r="TR588" s="5"/>
      <c r="TS588" s="5"/>
      <c r="TT588" s="5"/>
      <c r="TU588" s="5"/>
      <c r="TV588" s="5"/>
      <c r="TW588" s="5"/>
      <c r="TX588" s="5"/>
      <c r="TY588" s="5"/>
      <c r="TZ588" s="5"/>
      <c r="UA588" s="5"/>
      <c r="UB588" s="5"/>
      <c r="UC588" s="5"/>
      <c r="UD588" s="5"/>
      <c r="UE588" s="5"/>
      <c r="UF588" s="5"/>
      <c r="UG588" s="5"/>
      <c r="UH588" s="5"/>
      <c r="UI588" s="5"/>
      <c r="UJ588" s="5"/>
      <c r="UK588" s="5"/>
      <c r="UL588" s="5"/>
      <c r="UM588" s="5"/>
      <c r="UN588" s="5"/>
      <c r="UO588" s="5"/>
      <c r="UP588" s="5"/>
      <c r="UQ588" s="5"/>
      <c r="UR588" s="5"/>
      <c r="US588" s="5"/>
      <c r="UT588" s="5"/>
      <c r="UU588" s="5"/>
      <c r="UV588" s="5"/>
      <c r="UW588" s="5"/>
      <c r="UX588" s="5"/>
      <c r="UY588" s="5"/>
      <c r="UZ588" s="5"/>
      <c r="VA588" s="5"/>
      <c r="VB588" s="5"/>
      <c r="VC588" s="5"/>
      <c r="VD588" s="5"/>
      <c r="VE588" s="5"/>
      <c r="VF588" s="5"/>
      <c r="VG588" s="5"/>
      <c r="VH588" s="5"/>
      <c r="VI588" s="5"/>
      <c r="VJ588" s="5"/>
      <c r="VK588" s="5"/>
      <c r="VL588" s="5"/>
      <c r="VM588" s="5"/>
      <c r="VN588" s="5"/>
      <c r="VO588" s="5"/>
      <c r="VP588" s="5"/>
      <c r="VQ588" s="5"/>
      <c r="VR588" s="5"/>
      <c r="VS588" s="5"/>
      <c r="VT588" s="5"/>
      <c r="VU588" s="5"/>
      <c r="VV588" s="5"/>
      <c r="VW588" s="5"/>
      <c r="VX588" s="5"/>
      <c r="VY588" s="5"/>
      <c r="VZ588" s="5"/>
      <c r="WA588" s="5"/>
      <c r="WB588" s="5"/>
      <c r="WC588" s="5"/>
      <c r="WD588" s="5"/>
      <c r="WE588" s="5"/>
      <c r="WF588" s="5"/>
      <c r="WG588" s="5"/>
      <c r="WH588" s="5"/>
      <c r="WI588" s="5"/>
      <c r="WJ588" s="5"/>
      <c r="WK588" s="5"/>
      <c r="WL588" s="5"/>
      <c r="WM588" s="5"/>
      <c r="WN588" s="5"/>
      <c r="WO588" s="5"/>
      <c r="WP588" s="5"/>
      <c r="WQ588" s="5"/>
      <c r="WR588" s="5"/>
      <c r="WS588" s="5"/>
      <c r="WT588" s="5"/>
      <c r="WU588" s="5"/>
      <c r="WV588" s="5"/>
      <c r="WW588" s="5"/>
      <c r="WX588" s="5"/>
      <c r="WY588" s="5"/>
      <c r="WZ588" s="5"/>
      <c r="XA588" s="5"/>
      <c r="XB588" s="5"/>
      <c r="XC588" s="5"/>
      <c r="XD588" s="5"/>
      <c r="XE588" s="5"/>
      <c r="XF588" s="5"/>
      <c r="XG588" s="5"/>
      <c r="XH588" s="5"/>
      <c r="XI588" s="5"/>
      <c r="XJ588" s="5"/>
      <c r="XK588" s="5"/>
      <c r="XL588" s="5"/>
      <c r="XM588" s="5"/>
      <c r="XN588" s="5"/>
      <c r="XO588" s="5"/>
      <c r="XP588" s="5"/>
      <c r="XQ588" s="5"/>
      <c r="XR588" s="5"/>
      <c r="XS588" s="5"/>
      <c r="XT588" s="5"/>
      <c r="XU588" s="5"/>
      <c r="XV588" s="5"/>
      <c r="XW588" s="5"/>
    </row>
    <row r="589" spans="39:647" x14ac:dyDescent="0.2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c r="PI589" s="5"/>
      <c r="PJ589" s="5"/>
      <c r="PK589" s="5"/>
      <c r="PL589" s="5"/>
      <c r="PM589" s="5"/>
      <c r="PN589" s="5"/>
      <c r="PO589" s="5"/>
      <c r="PP589" s="5"/>
      <c r="PQ589" s="5"/>
      <c r="PR589" s="5"/>
      <c r="PS589" s="5"/>
      <c r="PT589" s="5"/>
      <c r="PU589" s="5"/>
      <c r="PV589" s="5"/>
      <c r="PW589" s="5"/>
      <c r="PX589" s="5"/>
      <c r="PY589" s="5"/>
      <c r="PZ589" s="5"/>
      <c r="QA589" s="5"/>
      <c r="QB589" s="5"/>
      <c r="QC589" s="5"/>
      <c r="QD589" s="5"/>
      <c r="QE589" s="5"/>
      <c r="QF589" s="5"/>
      <c r="QG589" s="5"/>
      <c r="QH589" s="5"/>
      <c r="QI589" s="5"/>
      <c r="QJ589" s="5"/>
      <c r="QK589" s="5"/>
      <c r="QL589" s="5"/>
      <c r="QM589" s="5"/>
      <c r="QN589" s="5"/>
      <c r="QO589" s="5"/>
      <c r="QP589" s="5"/>
      <c r="QQ589" s="5"/>
      <c r="QR589" s="5"/>
      <c r="QS589" s="5"/>
      <c r="QT589" s="5"/>
      <c r="QU589" s="5"/>
      <c r="QV589" s="5"/>
      <c r="QW589" s="5"/>
      <c r="QX589" s="5"/>
      <c r="QY589" s="5"/>
      <c r="QZ589" s="5"/>
      <c r="RA589" s="5"/>
      <c r="RB589" s="5"/>
      <c r="RC589" s="5"/>
      <c r="RD589" s="5"/>
      <c r="RE589" s="5"/>
      <c r="RF589" s="5"/>
      <c r="RG589" s="5"/>
      <c r="RH589" s="5"/>
      <c r="RI589" s="5"/>
      <c r="RJ589" s="5"/>
      <c r="RK589" s="5"/>
      <c r="RL589" s="5"/>
      <c r="RM589" s="5"/>
      <c r="RN589" s="5"/>
      <c r="RO589" s="5"/>
      <c r="RP589" s="5"/>
      <c r="RQ589" s="5"/>
      <c r="RR589" s="5"/>
      <c r="RS589" s="5"/>
      <c r="RT589" s="5"/>
      <c r="RU589" s="5"/>
      <c r="RV589" s="5"/>
      <c r="RW589" s="5"/>
      <c r="RX589" s="5"/>
      <c r="RY589" s="5"/>
      <c r="RZ589" s="5"/>
      <c r="SA589" s="5"/>
      <c r="SB589" s="5"/>
      <c r="SC589" s="5"/>
      <c r="SD589" s="5"/>
      <c r="SE589" s="5"/>
      <c r="SF589" s="5"/>
      <c r="SG589" s="5"/>
      <c r="SH589" s="5"/>
      <c r="SI589" s="5"/>
      <c r="SJ589" s="5"/>
      <c r="SK589" s="5"/>
      <c r="SL589" s="5"/>
      <c r="SM589" s="5"/>
      <c r="SN589" s="5"/>
      <c r="SO589" s="5"/>
      <c r="SP589" s="5"/>
      <c r="SQ589" s="5"/>
      <c r="SR589" s="5"/>
      <c r="SS589" s="5"/>
      <c r="ST589" s="5"/>
      <c r="SU589" s="5"/>
      <c r="SV589" s="5"/>
      <c r="SW589" s="5"/>
      <c r="SX589" s="5"/>
      <c r="SY589" s="5"/>
      <c r="SZ589" s="5"/>
      <c r="TA589" s="5"/>
      <c r="TB589" s="5"/>
      <c r="TC589" s="5"/>
      <c r="TD589" s="5"/>
      <c r="TE589" s="5"/>
      <c r="TF589" s="5"/>
      <c r="TG589" s="5"/>
      <c r="TH589" s="5"/>
      <c r="TI589" s="5"/>
      <c r="TJ589" s="5"/>
      <c r="TK589" s="5"/>
      <c r="TL589" s="5"/>
      <c r="TM589" s="5"/>
      <c r="TN589" s="5"/>
      <c r="TO589" s="5"/>
      <c r="TP589" s="5"/>
      <c r="TQ589" s="5"/>
      <c r="TR589" s="5"/>
      <c r="TS589" s="5"/>
      <c r="TT589" s="5"/>
      <c r="TU589" s="5"/>
      <c r="TV589" s="5"/>
      <c r="TW589" s="5"/>
      <c r="TX589" s="5"/>
      <c r="TY589" s="5"/>
      <c r="TZ589" s="5"/>
      <c r="UA589" s="5"/>
      <c r="UB589" s="5"/>
      <c r="UC589" s="5"/>
      <c r="UD589" s="5"/>
      <c r="UE589" s="5"/>
      <c r="UF589" s="5"/>
      <c r="UG589" s="5"/>
      <c r="UH589" s="5"/>
      <c r="UI589" s="5"/>
      <c r="UJ589" s="5"/>
      <c r="UK589" s="5"/>
      <c r="UL589" s="5"/>
      <c r="UM589" s="5"/>
      <c r="UN589" s="5"/>
      <c r="UO589" s="5"/>
      <c r="UP589" s="5"/>
      <c r="UQ589" s="5"/>
      <c r="UR589" s="5"/>
      <c r="US589" s="5"/>
      <c r="UT589" s="5"/>
      <c r="UU589" s="5"/>
      <c r="UV589" s="5"/>
      <c r="UW589" s="5"/>
      <c r="UX589" s="5"/>
      <c r="UY589" s="5"/>
      <c r="UZ589" s="5"/>
      <c r="VA589" s="5"/>
      <c r="VB589" s="5"/>
      <c r="VC589" s="5"/>
      <c r="VD589" s="5"/>
      <c r="VE589" s="5"/>
      <c r="VF589" s="5"/>
      <c r="VG589" s="5"/>
      <c r="VH589" s="5"/>
      <c r="VI589" s="5"/>
      <c r="VJ589" s="5"/>
      <c r="VK589" s="5"/>
      <c r="VL589" s="5"/>
      <c r="VM589" s="5"/>
      <c r="VN589" s="5"/>
      <c r="VO589" s="5"/>
      <c r="VP589" s="5"/>
      <c r="VQ589" s="5"/>
      <c r="VR589" s="5"/>
      <c r="VS589" s="5"/>
      <c r="VT589" s="5"/>
      <c r="VU589" s="5"/>
      <c r="VV589" s="5"/>
      <c r="VW589" s="5"/>
      <c r="VX589" s="5"/>
      <c r="VY589" s="5"/>
      <c r="VZ589" s="5"/>
      <c r="WA589" s="5"/>
      <c r="WB589" s="5"/>
      <c r="WC589" s="5"/>
      <c r="WD589" s="5"/>
      <c r="WE589" s="5"/>
      <c r="WF589" s="5"/>
      <c r="WG589" s="5"/>
      <c r="WH589" s="5"/>
      <c r="WI589" s="5"/>
      <c r="WJ589" s="5"/>
      <c r="WK589" s="5"/>
      <c r="WL589" s="5"/>
      <c r="WM589" s="5"/>
      <c r="WN589" s="5"/>
      <c r="WO589" s="5"/>
      <c r="WP589" s="5"/>
      <c r="WQ589" s="5"/>
      <c r="WR589" s="5"/>
      <c r="WS589" s="5"/>
      <c r="WT589" s="5"/>
      <c r="WU589" s="5"/>
      <c r="WV589" s="5"/>
      <c r="WW589" s="5"/>
      <c r="WX589" s="5"/>
      <c r="WY589" s="5"/>
      <c r="WZ589" s="5"/>
      <c r="XA589" s="5"/>
      <c r="XB589" s="5"/>
      <c r="XC589" s="5"/>
      <c r="XD589" s="5"/>
      <c r="XE589" s="5"/>
      <c r="XF589" s="5"/>
      <c r="XG589" s="5"/>
      <c r="XH589" s="5"/>
      <c r="XI589" s="5"/>
      <c r="XJ589" s="5"/>
      <c r="XK589" s="5"/>
      <c r="XL589" s="5"/>
      <c r="XM589" s="5"/>
      <c r="XN589" s="5"/>
      <c r="XO589" s="5"/>
      <c r="XP589" s="5"/>
      <c r="XQ589" s="5"/>
      <c r="XR589" s="5"/>
      <c r="XS589" s="5"/>
      <c r="XT589" s="5"/>
      <c r="XU589" s="5"/>
      <c r="XV589" s="5"/>
      <c r="XW589" s="5"/>
    </row>
    <row r="590" spans="39:647" x14ac:dyDescent="0.2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c r="PI590" s="5"/>
      <c r="PJ590" s="5"/>
      <c r="PK590" s="5"/>
      <c r="PL590" s="5"/>
      <c r="PM590" s="5"/>
      <c r="PN590" s="5"/>
      <c r="PO590" s="5"/>
      <c r="PP590" s="5"/>
      <c r="PQ590" s="5"/>
      <c r="PR590" s="5"/>
      <c r="PS590" s="5"/>
      <c r="PT590" s="5"/>
      <c r="PU590" s="5"/>
      <c r="PV590" s="5"/>
      <c r="PW590" s="5"/>
      <c r="PX590" s="5"/>
      <c r="PY590" s="5"/>
      <c r="PZ590" s="5"/>
      <c r="QA590" s="5"/>
      <c r="QB590" s="5"/>
      <c r="QC590" s="5"/>
      <c r="QD590" s="5"/>
      <c r="QE590" s="5"/>
      <c r="QF590" s="5"/>
      <c r="QG590" s="5"/>
      <c r="QH590" s="5"/>
      <c r="QI590" s="5"/>
      <c r="QJ590" s="5"/>
      <c r="QK590" s="5"/>
      <c r="QL590" s="5"/>
      <c r="QM590" s="5"/>
      <c r="QN590" s="5"/>
      <c r="QO590" s="5"/>
      <c r="QP590" s="5"/>
      <c r="QQ590" s="5"/>
      <c r="QR590" s="5"/>
      <c r="QS590" s="5"/>
      <c r="QT590" s="5"/>
      <c r="QU590" s="5"/>
      <c r="QV590" s="5"/>
      <c r="QW590" s="5"/>
      <c r="QX590" s="5"/>
      <c r="QY590" s="5"/>
      <c r="QZ590" s="5"/>
      <c r="RA590" s="5"/>
      <c r="RB590" s="5"/>
      <c r="RC590" s="5"/>
      <c r="RD590" s="5"/>
      <c r="RE590" s="5"/>
      <c r="RF590" s="5"/>
      <c r="RG590" s="5"/>
      <c r="RH590" s="5"/>
      <c r="RI590" s="5"/>
      <c r="RJ590" s="5"/>
      <c r="RK590" s="5"/>
      <c r="RL590" s="5"/>
      <c r="RM590" s="5"/>
      <c r="RN590" s="5"/>
      <c r="RO590" s="5"/>
      <c r="RP590" s="5"/>
      <c r="RQ590" s="5"/>
      <c r="RR590" s="5"/>
      <c r="RS590" s="5"/>
      <c r="RT590" s="5"/>
      <c r="RU590" s="5"/>
      <c r="RV590" s="5"/>
      <c r="RW590" s="5"/>
      <c r="RX590" s="5"/>
      <c r="RY590" s="5"/>
      <c r="RZ590" s="5"/>
      <c r="SA590" s="5"/>
      <c r="SB590" s="5"/>
      <c r="SC590" s="5"/>
      <c r="SD590" s="5"/>
      <c r="SE590" s="5"/>
      <c r="SF590" s="5"/>
      <c r="SG590" s="5"/>
      <c r="SH590" s="5"/>
      <c r="SI590" s="5"/>
      <c r="SJ590" s="5"/>
      <c r="SK590" s="5"/>
      <c r="SL590" s="5"/>
      <c r="SM590" s="5"/>
      <c r="SN590" s="5"/>
      <c r="SO590" s="5"/>
      <c r="SP590" s="5"/>
      <c r="SQ590" s="5"/>
      <c r="SR590" s="5"/>
      <c r="SS590" s="5"/>
      <c r="ST590" s="5"/>
      <c r="SU590" s="5"/>
      <c r="SV590" s="5"/>
      <c r="SW590" s="5"/>
      <c r="SX590" s="5"/>
      <c r="SY590" s="5"/>
      <c r="SZ590" s="5"/>
      <c r="TA590" s="5"/>
      <c r="TB590" s="5"/>
      <c r="TC590" s="5"/>
      <c r="TD590" s="5"/>
      <c r="TE590" s="5"/>
      <c r="TF590" s="5"/>
      <c r="TG590" s="5"/>
      <c r="TH590" s="5"/>
      <c r="TI590" s="5"/>
      <c r="TJ590" s="5"/>
      <c r="TK590" s="5"/>
      <c r="TL590" s="5"/>
      <c r="TM590" s="5"/>
      <c r="TN590" s="5"/>
      <c r="TO590" s="5"/>
      <c r="TP590" s="5"/>
      <c r="TQ590" s="5"/>
      <c r="TR590" s="5"/>
      <c r="TS590" s="5"/>
      <c r="TT590" s="5"/>
      <c r="TU590" s="5"/>
      <c r="TV590" s="5"/>
      <c r="TW590" s="5"/>
      <c r="TX590" s="5"/>
      <c r="TY590" s="5"/>
      <c r="TZ590" s="5"/>
      <c r="UA590" s="5"/>
      <c r="UB590" s="5"/>
      <c r="UC590" s="5"/>
      <c r="UD590" s="5"/>
      <c r="UE590" s="5"/>
      <c r="UF590" s="5"/>
      <c r="UG590" s="5"/>
      <c r="UH590" s="5"/>
      <c r="UI590" s="5"/>
      <c r="UJ590" s="5"/>
      <c r="UK590" s="5"/>
      <c r="UL590" s="5"/>
      <c r="UM590" s="5"/>
      <c r="UN590" s="5"/>
      <c r="UO590" s="5"/>
      <c r="UP590" s="5"/>
      <c r="UQ590" s="5"/>
      <c r="UR590" s="5"/>
      <c r="US590" s="5"/>
      <c r="UT590" s="5"/>
      <c r="UU590" s="5"/>
      <c r="UV590" s="5"/>
      <c r="UW590" s="5"/>
      <c r="UX590" s="5"/>
      <c r="UY590" s="5"/>
      <c r="UZ590" s="5"/>
      <c r="VA590" s="5"/>
      <c r="VB590" s="5"/>
      <c r="VC590" s="5"/>
      <c r="VD590" s="5"/>
      <c r="VE590" s="5"/>
      <c r="VF590" s="5"/>
      <c r="VG590" s="5"/>
      <c r="VH590" s="5"/>
      <c r="VI590" s="5"/>
      <c r="VJ590" s="5"/>
      <c r="VK590" s="5"/>
      <c r="VL590" s="5"/>
      <c r="VM590" s="5"/>
      <c r="VN590" s="5"/>
      <c r="VO590" s="5"/>
      <c r="VP590" s="5"/>
      <c r="VQ590" s="5"/>
      <c r="VR590" s="5"/>
      <c r="VS590" s="5"/>
      <c r="VT590" s="5"/>
      <c r="VU590" s="5"/>
      <c r="VV590" s="5"/>
      <c r="VW590" s="5"/>
      <c r="VX590" s="5"/>
      <c r="VY590" s="5"/>
      <c r="VZ590" s="5"/>
      <c r="WA590" s="5"/>
      <c r="WB590" s="5"/>
      <c r="WC590" s="5"/>
      <c r="WD590" s="5"/>
      <c r="WE590" s="5"/>
      <c r="WF590" s="5"/>
      <c r="WG590" s="5"/>
      <c r="WH590" s="5"/>
      <c r="WI590" s="5"/>
      <c r="WJ590" s="5"/>
      <c r="WK590" s="5"/>
      <c r="WL590" s="5"/>
      <c r="WM590" s="5"/>
      <c r="WN590" s="5"/>
      <c r="WO590" s="5"/>
      <c r="WP590" s="5"/>
      <c r="WQ590" s="5"/>
      <c r="WR590" s="5"/>
      <c r="WS590" s="5"/>
      <c r="WT590" s="5"/>
      <c r="WU590" s="5"/>
      <c r="WV590" s="5"/>
      <c r="WW590" s="5"/>
      <c r="WX590" s="5"/>
      <c r="WY590" s="5"/>
      <c r="WZ590" s="5"/>
      <c r="XA590" s="5"/>
      <c r="XB590" s="5"/>
      <c r="XC590" s="5"/>
      <c r="XD590" s="5"/>
      <c r="XE590" s="5"/>
      <c r="XF590" s="5"/>
      <c r="XG590" s="5"/>
      <c r="XH590" s="5"/>
      <c r="XI590" s="5"/>
      <c r="XJ590" s="5"/>
      <c r="XK590" s="5"/>
      <c r="XL590" s="5"/>
      <c r="XM590" s="5"/>
      <c r="XN590" s="5"/>
      <c r="XO590" s="5"/>
      <c r="XP590" s="5"/>
      <c r="XQ590" s="5"/>
      <c r="XR590" s="5"/>
      <c r="XS590" s="5"/>
      <c r="XT590" s="5"/>
      <c r="XU590" s="5"/>
      <c r="XV590" s="5"/>
      <c r="XW590" s="5"/>
    </row>
    <row r="591" spans="39:647" x14ac:dyDescent="0.2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c r="PI591" s="5"/>
      <c r="PJ591" s="5"/>
      <c r="PK591" s="5"/>
      <c r="PL591" s="5"/>
      <c r="PM591" s="5"/>
      <c r="PN591" s="5"/>
      <c r="PO591" s="5"/>
      <c r="PP591" s="5"/>
      <c r="PQ591" s="5"/>
      <c r="PR591" s="5"/>
      <c r="PS591" s="5"/>
      <c r="PT591" s="5"/>
      <c r="PU591" s="5"/>
      <c r="PV591" s="5"/>
      <c r="PW591" s="5"/>
      <c r="PX591" s="5"/>
      <c r="PY591" s="5"/>
      <c r="PZ591" s="5"/>
      <c r="QA591" s="5"/>
      <c r="QB591" s="5"/>
      <c r="QC591" s="5"/>
      <c r="QD591" s="5"/>
      <c r="QE591" s="5"/>
      <c r="QF591" s="5"/>
      <c r="QG591" s="5"/>
      <c r="QH591" s="5"/>
      <c r="QI591" s="5"/>
      <c r="QJ591" s="5"/>
      <c r="QK591" s="5"/>
      <c r="QL591" s="5"/>
      <c r="QM591" s="5"/>
      <c r="QN591" s="5"/>
      <c r="QO591" s="5"/>
      <c r="QP591" s="5"/>
      <c r="QQ591" s="5"/>
      <c r="QR591" s="5"/>
      <c r="QS591" s="5"/>
      <c r="QT591" s="5"/>
      <c r="QU591" s="5"/>
      <c r="QV591" s="5"/>
      <c r="QW591" s="5"/>
      <c r="QX591" s="5"/>
      <c r="QY591" s="5"/>
      <c r="QZ591" s="5"/>
      <c r="RA591" s="5"/>
      <c r="RB591" s="5"/>
      <c r="RC591" s="5"/>
      <c r="RD591" s="5"/>
      <c r="RE591" s="5"/>
      <c r="RF591" s="5"/>
      <c r="RG591" s="5"/>
      <c r="RH591" s="5"/>
      <c r="RI591" s="5"/>
      <c r="RJ591" s="5"/>
      <c r="RK591" s="5"/>
      <c r="RL591" s="5"/>
      <c r="RM591" s="5"/>
      <c r="RN591" s="5"/>
      <c r="RO591" s="5"/>
      <c r="RP591" s="5"/>
      <c r="RQ591" s="5"/>
      <c r="RR591" s="5"/>
      <c r="RS591" s="5"/>
      <c r="RT591" s="5"/>
      <c r="RU591" s="5"/>
      <c r="RV591" s="5"/>
      <c r="RW591" s="5"/>
      <c r="RX591" s="5"/>
      <c r="RY591" s="5"/>
      <c r="RZ591" s="5"/>
      <c r="SA591" s="5"/>
      <c r="SB591" s="5"/>
      <c r="SC591" s="5"/>
      <c r="SD591" s="5"/>
      <c r="SE591" s="5"/>
      <c r="SF591" s="5"/>
      <c r="SG591" s="5"/>
      <c r="SH591" s="5"/>
      <c r="SI591" s="5"/>
      <c r="SJ591" s="5"/>
      <c r="SK591" s="5"/>
      <c r="SL591" s="5"/>
      <c r="SM591" s="5"/>
      <c r="SN591" s="5"/>
      <c r="SO591" s="5"/>
      <c r="SP591" s="5"/>
      <c r="SQ591" s="5"/>
      <c r="SR591" s="5"/>
      <c r="SS591" s="5"/>
      <c r="ST591" s="5"/>
      <c r="SU591" s="5"/>
      <c r="SV591" s="5"/>
      <c r="SW591" s="5"/>
      <c r="SX591" s="5"/>
      <c r="SY591" s="5"/>
      <c r="SZ591" s="5"/>
      <c r="TA591" s="5"/>
      <c r="TB591" s="5"/>
      <c r="TC591" s="5"/>
      <c r="TD591" s="5"/>
      <c r="TE591" s="5"/>
      <c r="TF591" s="5"/>
      <c r="TG591" s="5"/>
      <c r="TH591" s="5"/>
      <c r="TI591" s="5"/>
      <c r="TJ591" s="5"/>
      <c r="TK591" s="5"/>
      <c r="TL591" s="5"/>
      <c r="TM591" s="5"/>
      <c r="TN591" s="5"/>
      <c r="TO591" s="5"/>
      <c r="TP591" s="5"/>
      <c r="TQ591" s="5"/>
      <c r="TR591" s="5"/>
      <c r="TS591" s="5"/>
      <c r="TT591" s="5"/>
      <c r="TU591" s="5"/>
      <c r="TV591" s="5"/>
      <c r="TW591" s="5"/>
      <c r="TX591" s="5"/>
      <c r="TY591" s="5"/>
      <c r="TZ591" s="5"/>
      <c r="UA591" s="5"/>
      <c r="UB591" s="5"/>
      <c r="UC591" s="5"/>
      <c r="UD591" s="5"/>
      <c r="UE591" s="5"/>
      <c r="UF591" s="5"/>
      <c r="UG591" s="5"/>
      <c r="UH591" s="5"/>
      <c r="UI591" s="5"/>
      <c r="UJ591" s="5"/>
      <c r="UK591" s="5"/>
      <c r="UL591" s="5"/>
      <c r="UM591" s="5"/>
      <c r="UN591" s="5"/>
      <c r="UO591" s="5"/>
      <c r="UP591" s="5"/>
      <c r="UQ591" s="5"/>
      <c r="UR591" s="5"/>
      <c r="US591" s="5"/>
      <c r="UT591" s="5"/>
      <c r="UU591" s="5"/>
      <c r="UV591" s="5"/>
      <c r="UW591" s="5"/>
      <c r="UX591" s="5"/>
      <c r="UY591" s="5"/>
      <c r="UZ591" s="5"/>
      <c r="VA591" s="5"/>
      <c r="VB591" s="5"/>
      <c r="VC591" s="5"/>
      <c r="VD591" s="5"/>
      <c r="VE591" s="5"/>
      <c r="VF591" s="5"/>
      <c r="VG591" s="5"/>
      <c r="VH591" s="5"/>
      <c r="VI591" s="5"/>
      <c r="VJ591" s="5"/>
      <c r="VK591" s="5"/>
      <c r="VL591" s="5"/>
      <c r="VM591" s="5"/>
      <c r="VN591" s="5"/>
      <c r="VO591" s="5"/>
      <c r="VP591" s="5"/>
      <c r="VQ591" s="5"/>
      <c r="VR591" s="5"/>
      <c r="VS591" s="5"/>
      <c r="VT591" s="5"/>
      <c r="VU591" s="5"/>
      <c r="VV591" s="5"/>
      <c r="VW591" s="5"/>
      <c r="VX591" s="5"/>
      <c r="VY591" s="5"/>
      <c r="VZ591" s="5"/>
      <c r="WA591" s="5"/>
      <c r="WB591" s="5"/>
      <c r="WC591" s="5"/>
      <c r="WD591" s="5"/>
      <c r="WE591" s="5"/>
      <c r="WF591" s="5"/>
      <c r="WG591" s="5"/>
      <c r="WH591" s="5"/>
      <c r="WI591" s="5"/>
      <c r="WJ591" s="5"/>
      <c r="WK591" s="5"/>
      <c r="WL591" s="5"/>
      <c r="WM591" s="5"/>
      <c r="WN591" s="5"/>
      <c r="WO591" s="5"/>
      <c r="WP591" s="5"/>
      <c r="WQ591" s="5"/>
      <c r="WR591" s="5"/>
      <c r="WS591" s="5"/>
      <c r="WT591" s="5"/>
      <c r="WU591" s="5"/>
      <c r="WV591" s="5"/>
      <c r="WW591" s="5"/>
      <c r="WX591" s="5"/>
      <c r="WY591" s="5"/>
      <c r="WZ591" s="5"/>
      <c r="XA591" s="5"/>
      <c r="XB591" s="5"/>
      <c r="XC591" s="5"/>
      <c r="XD591" s="5"/>
      <c r="XE591" s="5"/>
      <c r="XF591" s="5"/>
      <c r="XG591" s="5"/>
      <c r="XH591" s="5"/>
      <c r="XI591" s="5"/>
      <c r="XJ591" s="5"/>
      <c r="XK591" s="5"/>
      <c r="XL591" s="5"/>
      <c r="XM591" s="5"/>
      <c r="XN591" s="5"/>
      <c r="XO591" s="5"/>
      <c r="XP591" s="5"/>
      <c r="XQ591" s="5"/>
      <c r="XR591" s="5"/>
      <c r="XS591" s="5"/>
      <c r="XT591" s="5"/>
      <c r="XU591" s="5"/>
      <c r="XV591" s="5"/>
      <c r="XW591" s="5"/>
    </row>
    <row r="592" spans="39:647" x14ac:dyDescent="0.2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c r="PI592" s="5"/>
      <c r="PJ592" s="5"/>
      <c r="PK592" s="5"/>
      <c r="PL592" s="5"/>
      <c r="PM592" s="5"/>
      <c r="PN592" s="5"/>
      <c r="PO592" s="5"/>
      <c r="PP592" s="5"/>
      <c r="PQ592" s="5"/>
      <c r="PR592" s="5"/>
      <c r="PS592" s="5"/>
      <c r="PT592" s="5"/>
      <c r="PU592" s="5"/>
      <c r="PV592" s="5"/>
      <c r="PW592" s="5"/>
      <c r="PX592" s="5"/>
      <c r="PY592" s="5"/>
      <c r="PZ592" s="5"/>
      <c r="QA592" s="5"/>
      <c r="QB592" s="5"/>
      <c r="QC592" s="5"/>
      <c r="QD592" s="5"/>
      <c r="QE592" s="5"/>
      <c r="QF592" s="5"/>
      <c r="QG592" s="5"/>
      <c r="QH592" s="5"/>
      <c r="QI592" s="5"/>
      <c r="QJ592" s="5"/>
      <c r="QK592" s="5"/>
      <c r="QL592" s="5"/>
      <c r="QM592" s="5"/>
      <c r="QN592" s="5"/>
      <c r="QO592" s="5"/>
      <c r="QP592" s="5"/>
      <c r="QQ592" s="5"/>
      <c r="QR592" s="5"/>
      <c r="QS592" s="5"/>
      <c r="QT592" s="5"/>
      <c r="QU592" s="5"/>
      <c r="QV592" s="5"/>
      <c r="QW592" s="5"/>
      <c r="QX592" s="5"/>
      <c r="QY592" s="5"/>
      <c r="QZ592" s="5"/>
      <c r="RA592" s="5"/>
      <c r="RB592" s="5"/>
      <c r="RC592" s="5"/>
      <c r="RD592" s="5"/>
      <c r="RE592" s="5"/>
      <c r="RF592" s="5"/>
      <c r="RG592" s="5"/>
      <c r="RH592" s="5"/>
      <c r="RI592" s="5"/>
      <c r="RJ592" s="5"/>
      <c r="RK592" s="5"/>
      <c r="RL592" s="5"/>
      <c r="RM592" s="5"/>
      <c r="RN592" s="5"/>
      <c r="RO592" s="5"/>
      <c r="RP592" s="5"/>
      <c r="RQ592" s="5"/>
      <c r="RR592" s="5"/>
      <c r="RS592" s="5"/>
      <c r="RT592" s="5"/>
      <c r="RU592" s="5"/>
      <c r="RV592" s="5"/>
      <c r="RW592" s="5"/>
      <c r="RX592" s="5"/>
      <c r="RY592" s="5"/>
      <c r="RZ592" s="5"/>
      <c r="SA592" s="5"/>
      <c r="SB592" s="5"/>
      <c r="SC592" s="5"/>
      <c r="SD592" s="5"/>
      <c r="SE592" s="5"/>
      <c r="SF592" s="5"/>
      <c r="SG592" s="5"/>
      <c r="SH592" s="5"/>
      <c r="SI592" s="5"/>
      <c r="SJ592" s="5"/>
      <c r="SK592" s="5"/>
      <c r="SL592" s="5"/>
      <c r="SM592" s="5"/>
      <c r="SN592" s="5"/>
      <c r="SO592" s="5"/>
      <c r="SP592" s="5"/>
      <c r="SQ592" s="5"/>
      <c r="SR592" s="5"/>
      <c r="SS592" s="5"/>
      <c r="ST592" s="5"/>
      <c r="SU592" s="5"/>
      <c r="SV592" s="5"/>
      <c r="SW592" s="5"/>
      <c r="SX592" s="5"/>
      <c r="SY592" s="5"/>
      <c r="SZ592" s="5"/>
      <c r="TA592" s="5"/>
      <c r="TB592" s="5"/>
      <c r="TC592" s="5"/>
      <c r="TD592" s="5"/>
      <c r="TE592" s="5"/>
      <c r="TF592" s="5"/>
      <c r="TG592" s="5"/>
      <c r="TH592" s="5"/>
      <c r="TI592" s="5"/>
      <c r="TJ592" s="5"/>
      <c r="TK592" s="5"/>
      <c r="TL592" s="5"/>
      <c r="TM592" s="5"/>
      <c r="TN592" s="5"/>
      <c r="TO592" s="5"/>
      <c r="TP592" s="5"/>
      <c r="TQ592" s="5"/>
      <c r="TR592" s="5"/>
      <c r="TS592" s="5"/>
      <c r="TT592" s="5"/>
      <c r="TU592" s="5"/>
      <c r="TV592" s="5"/>
      <c r="TW592" s="5"/>
      <c r="TX592" s="5"/>
      <c r="TY592" s="5"/>
      <c r="TZ592" s="5"/>
      <c r="UA592" s="5"/>
      <c r="UB592" s="5"/>
      <c r="UC592" s="5"/>
      <c r="UD592" s="5"/>
      <c r="UE592" s="5"/>
      <c r="UF592" s="5"/>
      <c r="UG592" s="5"/>
      <c r="UH592" s="5"/>
      <c r="UI592" s="5"/>
      <c r="UJ592" s="5"/>
      <c r="UK592" s="5"/>
      <c r="UL592" s="5"/>
      <c r="UM592" s="5"/>
      <c r="UN592" s="5"/>
      <c r="UO592" s="5"/>
      <c r="UP592" s="5"/>
      <c r="UQ592" s="5"/>
      <c r="UR592" s="5"/>
      <c r="US592" s="5"/>
      <c r="UT592" s="5"/>
      <c r="UU592" s="5"/>
      <c r="UV592" s="5"/>
      <c r="UW592" s="5"/>
      <c r="UX592" s="5"/>
      <c r="UY592" s="5"/>
      <c r="UZ592" s="5"/>
      <c r="VA592" s="5"/>
      <c r="VB592" s="5"/>
      <c r="VC592" s="5"/>
      <c r="VD592" s="5"/>
      <c r="VE592" s="5"/>
      <c r="VF592" s="5"/>
      <c r="VG592" s="5"/>
      <c r="VH592" s="5"/>
      <c r="VI592" s="5"/>
      <c r="VJ592" s="5"/>
      <c r="VK592" s="5"/>
      <c r="VL592" s="5"/>
      <c r="VM592" s="5"/>
      <c r="VN592" s="5"/>
      <c r="VO592" s="5"/>
      <c r="VP592" s="5"/>
      <c r="VQ592" s="5"/>
      <c r="VR592" s="5"/>
      <c r="VS592" s="5"/>
      <c r="VT592" s="5"/>
      <c r="VU592" s="5"/>
      <c r="VV592" s="5"/>
      <c r="VW592" s="5"/>
      <c r="VX592" s="5"/>
      <c r="VY592" s="5"/>
      <c r="VZ592" s="5"/>
      <c r="WA592" s="5"/>
      <c r="WB592" s="5"/>
      <c r="WC592" s="5"/>
      <c r="WD592" s="5"/>
      <c r="WE592" s="5"/>
      <c r="WF592" s="5"/>
      <c r="WG592" s="5"/>
      <c r="WH592" s="5"/>
      <c r="WI592" s="5"/>
      <c r="WJ592" s="5"/>
      <c r="WK592" s="5"/>
      <c r="WL592" s="5"/>
      <c r="WM592" s="5"/>
      <c r="WN592" s="5"/>
      <c r="WO592" s="5"/>
      <c r="WP592" s="5"/>
      <c r="WQ592" s="5"/>
      <c r="WR592" s="5"/>
      <c r="WS592" s="5"/>
      <c r="WT592" s="5"/>
      <c r="WU592" s="5"/>
      <c r="WV592" s="5"/>
      <c r="WW592" s="5"/>
      <c r="WX592" s="5"/>
      <c r="WY592" s="5"/>
      <c r="WZ592" s="5"/>
      <c r="XA592" s="5"/>
      <c r="XB592" s="5"/>
      <c r="XC592" s="5"/>
      <c r="XD592" s="5"/>
      <c r="XE592" s="5"/>
      <c r="XF592" s="5"/>
      <c r="XG592" s="5"/>
      <c r="XH592" s="5"/>
      <c r="XI592" s="5"/>
      <c r="XJ592" s="5"/>
      <c r="XK592" s="5"/>
      <c r="XL592" s="5"/>
      <c r="XM592" s="5"/>
      <c r="XN592" s="5"/>
      <c r="XO592" s="5"/>
      <c r="XP592" s="5"/>
      <c r="XQ592" s="5"/>
      <c r="XR592" s="5"/>
      <c r="XS592" s="5"/>
      <c r="XT592" s="5"/>
      <c r="XU592" s="5"/>
      <c r="XV592" s="5"/>
      <c r="XW592" s="5"/>
    </row>
    <row r="593" spans="39:647" x14ac:dyDescent="0.2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c r="PI593" s="5"/>
      <c r="PJ593" s="5"/>
      <c r="PK593" s="5"/>
      <c r="PL593" s="5"/>
      <c r="PM593" s="5"/>
      <c r="PN593" s="5"/>
      <c r="PO593" s="5"/>
      <c r="PP593" s="5"/>
      <c r="PQ593" s="5"/>
      <c r="PR593" s="5"/>
      <c r="PS593" s="5"/>
      <c r="PT593" s="5"/>
      <c r="PU593" s="5"/>
      <c r="PV593" s="5"/>
      <c r="PW593" s="5"/>
      <c r="PX593" s="5"/>
      <c r="PY593" s="5"/>
      <c r="PZ593" s="5"/>
      <c r="QA593" s="5"/>
      <c r="QB593" s="5"/>
      <c r="QC593" s="5"/>
      <c r="QD593" s="5"/>
      <c r="QE593" s="5"/>
      <c r="QF593" s="5"/>
      <c r="QG593" s="5"/>
      <c r="QH593" s="5"/>
      <c r="QI593" s="5"/>
      <c r="QJ593" s="5"/>
      <c r="QK593" s="5"/>
      <c r="QL593" s="5"/>
      <c r="QM593" s="5"/>
      <c r="QN593" s="5"/>
      <c r="QO593" s="5"/>
      <c r="QP593" s="5"/>
      <c r="QQ593" s="5"/>
      <c r="QR593" s="5"/>
      <c r="QS593" s="5"/>
      <c r="QT593" s="5"/>
      <c r="QU593" s="5"/>
      <c r="QV593" s="5"/>
      <c r="QW593" s="5"/>
      <c r="QX593" s="5"/>
      <c r="QY593" s="5"/>
      <c r="QZ593" s="5"/>
      <c r="RA593" s="5"/>
      <c r="RB593" s="5"/>
      <c r="RC593" s="5"/>
      <c r="RD593" s="5"/>
      <c r="RE593" s="5"/>
      <c r="RF593" s="5"/>
      <c r="RG593" s="5"/>
      <c r="RH593" s="5"/>
      <c r="RI593" s="5"/>
      <c r="RJ593" s="5"/>
      <c r="RK593" s="5"/>
      <c r="RL593" s="5"/>
      <c r="RM593" s="5"/>
      <c r="RN593" s="5"/>
      <c r="RO593" s="5"/>
      <c r="RP593" s="5"/>
      <c r="RQ593" s="5"/>
      <c r="RR593" s="5"/>
      <c r="RS593" s="5"/>
      <c r="RT593" s="5"/>
      <c r="RU593" s="5"/>
      <c r="RV593" s="5"/>
      <c r="RW593" s="5"/>
      <c r="RX593" s="5"/>
      <c r="RY593" s="5"/>
      <c r="RZ593" s="5"/>
      <c r="SA593" s="5"/>
      <c r="SB593" s="5"/>
      <c r="SC593" s="5"/>
      <c r="SD593" s="5"/>
      <c r="SE593" s="5"/>
      <c r="SF593" s="5"/>
      <c r="SG593" s="5"/>
      <c r="SH593" s="5"/>
      <c r="SI593" s="5"/>
      <c r="SJ593" s="5"/>
      <c r="SK593" s="5"/>
      <c r="SL593" s="5"/>
      <c r="SM593" s="5"/>
      <c r="SN593" s="5"/>
      <c r="SO593" s="5"/>
      <c r="SP593" s="5"/>
      <c r="SQ593" s="5"/>
      <c r="SR593" s="5"/>
      <c r="SS593" s="5"/>
      <c r="ST593" s="5"/>
      <c r="SU593" s="5"/>
      <c r="SV593" s="5"/>
      <c r="SW593" s="5"/>
      <c r="SX593" s="5"/>
      <c r="SY593" s="5"/>
      <c r="SZ593" s="5"/>
      <c r="TA593" s="5"/>
      <c r="TB593" s="5"/>
      <c r="TC593" s="5"/>
      <c r="TD593" s="5"/>
      <c r="TE593" s="5"/>
      <c r="TF593" s="5"/>
      <c r="TG593" s="5"/>
      <c r="TH593" s="5"/>
      <c r="TI593" s="5"/>
      <c r="TJ593" s="5"/>
      <c r="TK593" s="5"/>
      <c r="TL593" s="5"/>
      <c r="TM593" s="5"/>
      <c r="TN593" s="5"/>
      <c r="TO593" s="5"/>
      <c r="TP593" s="5"/>
      <c r="TQ593" s="5"/>
      <c r="TR593" s="5"/>
      <c r="TS593" s="5"/>
      <c r="TT593" s="5"/>
      <c r="TU593" s="5"/>
      <c r="TV593" s="5"/>
      <c r="TW593" s="5"/>
      <c r="TX593" s="5"/>
      <c r="TY593" s="5"/>
      <c r="TZ593" s="5"/>
      <c r="UA593" s="5"/>
      <c r="UB593" s="5"/>
      <c r="UC593" s="5"/>
      <c r="UD593" s="5"/>
      <c r="UE593" s="5"/>
      <c r="UF593" s="5"/>
      <c r="UG593" s="5"/>
      <c r="UH593" s="5"/>
      <c r="UI593" s="5"/>
      <c r="UJ593" s="5"/>
      <c r="UK593" s="5"/>
      <c r="UL593" s="5"/>
      <c r="UM593" s="5"/>
      <c r="UN593" s="5"/>
      <c r="UO593" s="5"/>
      <c r="UP593" s="5"/>
      <c r="UQ593" s="5"/>
      <c r="UR593" s="5"/>
      <c r="US593" s="5"/>
      <c r="UT593" s="5"/>
      <c r="UU593" s="5"/>
      <c r="UV593" s="5"/>
      <c r="UW593" s="5"/>
      <c r="UX593" s="5"/>
      <c r="UY593" s="5"/>
      <c r="UZ593" s="5"/>
      <c r="VA593" s="5"/>
      <c r="VB593" s="5"/>
      <c r="VC593" s="5"/>
      <c r="VD593" s="5"/>
      <c r="VE593" s="5"/>
      <c r="VF593" s="5"/>
      <c r="VG593" s="5"/>
      <c r="VH593" s="5"/>
      <c r="VI593" s="5"/>
      <c r="VJ593" s="5"/>
      <c r="VK593" s="5"/>
      <c r="VL593" s="5"/>
      <c r="VM593" s="5"/>
      <c r="VN593" s="5"/>
      <c r="VO593" s="5"/>
      <c r="VP593" s="5"/>
      <c r="VQ593" s="5"/>
      <c r="VR593" s="5"/>
      <c r="VS593" s="5"/>
      <c r="VT593" s="5"/>
      <c r="VU593" s="5"/>
      <c r="VV593" s="5"/>
      <c r="VW593" s="5"/>
      <c r="VX593" s="5"/>
      <c r="VY593" s="5"/>
      <c r="VZ593" s="5"/>
      <c r="WA593" s="5"/>
      <c r="WB593" s="5"/>
      <c r="WC593" s="5"/>
      <c r="WD593" s="5"/>
      <c r="WE593" s="5"/>
      <c r="WF593" s="5"/>
      <c r="WG593" s="5"/>
      <c r="WH593" s="5"/>
      <c r="WI593" s="5"/>
      <c r="WJ593" s="5"/>
      <c r="WK593" s="5"/>
      <c r="WL593" s="5"/>
      <c r="WM593" s="5"/>
      <c r="WN593" s="5"/>
      <c r="WO593" s="5"/>
      <c r="WP593" s="5"/>
      <c r="WQ593" s="5"/>
      <c r="WR593" s="5"/>
      <c r="WS593" s="5"/>
      <c r="WT593" s="5"/>
      <c r="WU593" s="5"/>
      <c r="WV593" s="5"/>
      <c r="WW593" s="5"/>
      <c r="WX593" s="5"/>
      <c r="WY593" s="5"/>
      <c r="WZ593" s="5"/>
      <c r="XA593" s="5"/>
      <c r="XB593" s="5"/>
      <c r="XC593" s="5"/>
      <c r="XD593" s="5"/>
      <c r="XE593" s="5"/>
      <c r="XF593" s="5"/>
      <c r="XG593" s="5"/>
      <c r="XH593" s="5"/>
      <c r="XI593" s="5"/>
      <c r="XJ593" s="5"/>
      <c r="XK593" s="5"/>
      <c r="XL593" s="5"/>
      <c r="XM593" s="5"/>
      <c r="XN593" s="5"/>
      <c r="XO593" s="5"/>
      <c r="XP593" s="5"/>
      <c r="XQ593" s="5"/>
      <c r="XR593" s="5"/>
      <c r="XS593" s="5"/>
      <c r="XT593" s="5"/>
      <c r="XU593" s="5"/>
      <c r="XV593" s="5"/>
      <c r="XW593" s="5"/>
    </row>
    <row r="594" spans="39:647" x14ac:dyDescent="0.2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c r="PI594" s="5"/>
      <c r="PJ594" s="5"/>
      <c r="PK594" s="5"/>
      <c r="PL594" s="5"/>
      <c r="PM594" s="5"/>
      <c r="PN594" s="5"/>
      <c r="PO594" s="5"/>
      <c r="PP594" s="5"/>
      <c r="PQ594" s="5"/>
      <c r="PR594" s="5"/>
      <c r="PS594" s="5"/>
      <c r="PT594" s="5"/>
      <c r="PU594" s="5"/>
      <c r="PV594" s="5"/>
      <c r="PW594" s="5"/>
      <c r="PX594" s="5"/>
      <c r="PY594" s="5"/>
      <c r="PZ594" s="5"/>
      <c r="QA594" s="5"/>
      <c r="QB594" s="5"/>
      <c r="QC594" s="5"/>
      <c r="QD594" s="5"/>
      <c r="QE594" s="5"/>
      <c r="QF594" s="5"/>
      <c r="QG594" s="5"/>
      <c r="QH594" s="5"/>
      <c r="QI594" s="5"/>
      <c r="QJ594" s="5"/>
      <c r="QK594" s="5"/>
      <c r="QL594" s="5"/>
      <c r="QM594" s="5"/>
      <c r="QN594" s="5"/>
      <c r="QO594" s="5"/>
      <c r="QP594" s="5"/>
      <c r="QQ594" s="5"/>
      <c r="QR594" s="5"/>
      <c r="QS594" s="5"/>
      <c r="QT594" s="5"/>
      <c r="QU594" s="5"/>
      <c r="QV594" s="5"/>
      <c r="QW594" s="5"/>
      <c r="QX594" s="5"/>
      <c r="QY594" s="5"/>
      <c r="QZ594" s="5"/>
      <c r="RA594" s="5"/>
      <c r="RB594" s="5"/>
      <c r="RC594" s="5"/>
      <c r="RD594" s="5"/>
      <c r="RE594" s="5"/>
      <c r="RF594" s="5"/>
      <c r="RG594" s="5"/>
      <c r="RH594" s="5"/>
      <c r="RI594" s="5"/>
      <c r="RJ594" s="5"/>
      <c r="RK594" s="5"/>
      <c r="RL594" s="5"/>
      <c r="RM594" s="5"/>
      <c r="RN594" s="5"/>
      <c r="RO594" s="5"/>
      <c r="RP594" s="5"/>
      <c r="RQ594" s="5"/>
      <c r="RR594" s="5"/>
      <c r="RS594" s="5"/>
      <c r="RT594" s="5"/>
      <c r="RU594" s="5"/>
      <c r="RV594" s="5"/>
      <c r="RW594" s="5"/>
      <c r="RX594" s="5"/>
      <c r="RY594" s="5"/>
      <c r="RZ594" s="5"/>
      <c r="SA594" s="5"/>
      <c r="SB594" s="5"/>
      <c r="SC594" s="5"/>
      <c r="SD594" s="5"/>
      <c r="SE594" s="5"/>
      <c r="SF594" s="5"/>
      <c r="SG594" s="5"/>
      <c r="SH594" s="5"/>
      <c r="SI594" s="5"/>
      <c r="SJ594" s="5"/>
      <c r="SK594" s="5"/>
      <c r="SL594" s="5"/>
      <c r="SM594" s="5"/>
      <c r="SN594" s="5"/>
      <c r="SO594" s="5"/>
      <c r="SP594" s="5"/>
      <c r="SQ594" s="5"/>
      <c r="SR594" s="5"/>
      <c r="SS594" s="5"/>
      <c r="ST594" s="5"/>
      <c r="SU594" s="5"/>
      <c r="SV594" s="5"/>
      <c r="SW594" s="5"/>
      <c r="SX594" s="5"/>
      <c r="SY594" s="5"/>
      <c r="SZ594" s="5"/>
      <c r="TA594" s="5"/>
      <c r="TB594" s="5"/>
      <c r="TC594" s="5"/>
      <c r="TD594" s="5"/>
      <c r="TE594" s="5"/>
      <c r="TF594" s="5"/>
      <c r="TG594" s="5"/>
      <c r="TH594" s="5"/>
      <c r="TI594" s="5"/>
      <c r="TJ594" s="5"/>
      <c r="TK594" s="5"/>
      <c r="TL594" s="5"/>
      <c r="TM594" s="5"/>
      <c r="TN594" s="5"/>
      <c r="TO594" s="5"/>
      <c r="TP594" s="5"/>
      <c r="TQ594" s="5"/>
      <c r="TR594" s="5"/>
      <c r="TS594" s="5"/>
      <c r="TT594" s="5"/>
      <c r="TU594" s="5"/>
      <c r="TV594" s="5"/>
      <c r="TW594" s="5"/>
      <c r="TX594" s="5"/>
      <c r="TY594" s="5"/>
      <c r="TZ594" s="5"/>
      <c r="UA594" s="5"/>
      <c r="UB594" s="5"/>
      <c r="UC594" s="5"/>
      <c r="UD594" s="5"/>
      <c r="UE594" s="5"/>
      <c r="UF594" s="5"/>
      <c r="UG594" s="5"/>
      <c r="UH594" s="5"/>
      <c r="UI594" s="5"/>
      <c r="UJ594" s="5"/>
      <c r="UK594" s="5"/>
      <c r="UL594" s="5"/>
      <c r="UM594" s="5"/>
      <c r="UN594" s="5"/>
      <c r="UO594" s="5"/>
      <c r="UP594" s="5"/>
      <c r="UQ594" s="5"/>
      <c r="UR594" s="5"/>
      <c r="US594" s="5"/>
      <c r="UT594" s="5"/>
      <c r="UU594" s="5"/>
      <c r="UV594" s="5"/>
      <c r="UW594" s="5"/>
      <c r="UX594" s="5"/>
      <c r="UY594" s="5"/>
      <c r="UZ594" s="5"/>
      <c r="VA594" s="5"/>
      <c r="VB594" s="5"/>
      <c r="VC594" s="5"/>
      <c r="VD594" s="5"/>
      <c r="VE594" s="5"/>
      <c r="VF594" s="5"/>
      <c r="VG594" s="5"/>
      <c r="VH594" s="5"/>
      <c r="VI594" s="5"/>
      <c r="VJ594" s="5"/>
      <c r="VK594" s="5"/>
      <c r="VL594" s="5"/>
      <c r="VM594" s="5"/>
      <c r="VN594" s="5"/>
      <c r="VO594" s="5"/>
      <c r="VP594" s="5"/>
      <c r="VQ594" s="5"/>
      <c r="VR594" s="5"/>
      <c r="VS594" s="5"/>
      <c r="VT594" s="5"/>
      <c r="VU594" s="5"/>
      <c r="VV594" s="5"/>
      <c r="VW594" s="5"/>
      <c r="VX594" s="5"/>
      <c r="VY594" s="5"/>
      <c r="VZ594" s="5"/>
      <c r="WA594" s="5"/>
      <c r="WB594" s="5"/>
      <c r="WC594" s="5"/>
      <c r="WD594" s="5"/>
      <c r="WE594" s="5"/>
      <c r="WF594" s="5"/>
      <c r="WG594" s="5"/>
      <c r="WH594" s="5"/>
      <c r="WI594" s="5"/>
      <c r="WJ594" s="5"/>
      <c r="WK594" s="5"/>
      <c r="WL594" s="5"/>
      <c r="WM594" s="5"/>
      <c r="WN594" s="5"/>
      <c r="WO594" s="5"/>
      <c r="WP594" s="5"/>
      <c r="WQ594" s="5"/>
      <c r="WR594" s="5"/>
      <c r="WS594" s="5"/>
      <c r="WT594" s="5"/>
      <c r="WU594" s="5"/>
      <c r="WV594" s="5"/>
      <c r="WW594" s="5"/>
      <c r="WX594" s="5"/>
      <c r="WY594" s="5"/>
      <c r="WZ594" s="5"/>
      <c r="XA594" s="5"/>
      <c r="XB594" s="5"/>
      <c r="XC594" s="5"/>
      <c r="XD594" s="5"/>
      <c r="XE594" s="5"/>
      <c r="XF594" s="5"/>
      <c r="XG594" s="5"/>
      <c r="XH594" s="5"/>
      <c r="XI594" s="5"/>
      <c r="XJ594" s="5"/>
      <c r="XK594" s="5"/>
      <c r="XL594" s="5"/>
      <c r="XM594" s="5"/>
      <c r="XN594" s="5"/>
      <c r="XO594" s="5"/>
      <c r="XP594" s="5"/>
      <c r="XQ594" s="5"/>
      <c r="XR594" s="5"/>
      <c r="XS594" s="5"/>
      <c r="XT594" s="5"/>
      <c r="XU594" s="5"/>
      <c r="XV594" s="5"/>
      <c r="XW594" s="5"/>
    </row>
    <row r="595" spans="39:647" x14ac:dyDescent="0.2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c r="PI595" s="5"/>
      <c r="PJ595" s="5"/>
      <c r="PK595" s="5"/>
      <c r="PL595" s="5"/>
      <c r="PM595" s="5"/>
      <c r="PN595" s="5"/>
      <c r="PO595" s="5"/>
      <c r="PP595" s="5"/>
      <c r="PQ595" s="5"/>
      <c r="PR595" s="5"/>
      <c r="PS595" s="5"/>
      <c r="PT595" s="5"/>
      <c r="PU595" s="5"/>
      <c r="PV595" s="5"/>
      <c r="PW595" s="5"/>
      <c r="PX595" s="5"/>
      <c r="PY595" s="5"/>
      <c r="PZ595" s="5"/>
      <c r="QA595" s="5"/>
      <c r="QB595" s="5"/>
      <c r="QC595" s="5"/>
      <c r="QD595" s="5"/>
      <c r="QE595" s="5"/>
      <c r="QF595" s="5"/>
      <c r="QG595" s="5"/>
      <c r="QH595" s="5"/>
      <c r="QI595" s="5"/>
      <c r="QJ595" s="5"/>
      <c r="QK595" s="5"/>
      <c r="QL595" s="5"/>
      <c r="QM595" s="5"/>
      <c r="QN595" s="5"/>
      <c r="QO595" s="5"/>
      <c r="QP595" s="5"/>
      <c r="QQ595" s="5"/>
      <c r="QR595" s="5"/>
      <c r="QS595" s="5"/>
      <c r="QT595" s="5"/>
      <c r="QU595" s="5"/>
      <c r="QV595" s="5"/>
      <c r="QW595" s="5"/>
      <c r="QX595" s="5"/>
      <c r="QY595" s="5"/>
      <c r="QZ595" s="5"/>
      <c r="RA595" s="5"/>
      <c r="RB595" s="5"/>
      <c r="RC595" s="5"/>
      <c r="RD595" s="5"/>
      <c r="RE595" s="5"/>
      <c r="RF595" s="5"/>
      <c r="RG595" s="5"/>
      <c r="RH595" s="5"/>
      <c r="RI595" s="5"/>
      <c r="RJ595" s="5"/>
      <c r="RK595" s="5"/>
      <c r="RL595" s="5"/>
      <c r="RM595" s="5"/>
      <c r="RN595" s="5"/>
      <c r="RO595" s="5"/>
      <c r="RP595" s="5"/>
      <c r="RQ595" s="5"/>
      <c r="RR595" s="5"/>
      <c r="RS595" s="5"/>
      <c r="RT595" s="5"/>
      <c r="RU595" s="5"/>
      <c r="RV595" s="5"/>
      <c r="RW595" s="5"/>
      <c r="RX595" s="5"/>
      <c r="RY595" s="5"/>
      <c r="RZ595" s="5"/>
      <c r="SA595" s="5"/>
      <c r="SB595" s="5"/>
      <c r="SC595" s="5"/>
      <c r="SD595" s="5"/>
      <c r="SE595" s="5"/>
      <c r="SF595" s="5"/>
      <c r="SG595" s="5"/>
      <c r="SH595" s="5"/>
      <c r="SI595" s="5"/>
      <c r="SJ595" s="5"/>
      <c r="SK595" s="5"/>
      <c r="SL595" s="5"/>
      <c r="SM595" s="5"/>
      <c r="SN595" s="5"/>
      <c r="SO595" s="5"/>
      <c r="SP595" s="5"/>
      <c r="SQ595" s="5"/>
      <c r="SR595" s="5"/>
      <c r="SS595" s="5"/>
      <c r="ST595" s="5"/>
      <c r="SU595" s="5"/>
      <c r="SV595" s="5"/>
      <c r="SW595" s="5"/>
      <c r="SX595" s="5"/>
      <c r="SY595" s="5"/>
      <c r="SZ595" s="5"/>
      <c r="TA595" s="5"/>
      <c r="TB595" s="5"/>
      <c r="TC595" s="5"/>
      <c r="TD595" s="5"/>
      <c r="TE595" s="5"/>
      <c r="TF595" s="5"/>
      <c r="TG595" s="5"/>
      <c r="TH595" s="5"/>
      <c r="TI595" s="5"/>
      <c r="TJ595" s="5"/>
      <c r="TK595" s="5"/>
      <c r="TL595" s="5"/>
      <c r="TM595" s="5"/>
      <c r="TN595" s="5"/>
      <c r="TO595" s="5"/>
      <c r="TP595" s="5"/>
      <c r="TQ595" s="5"/>
      <c r="TR595" s="5"/>
      <c r="TS595" s="5"/>
      <c r="TT595" s="5"/>
      <c r="TU595" s="5"/>
      <c r="TV595" s="5"/>
      <c r="TW595" s="5"/>
      <c r="TX595" s="5"/>
      <c r="TY595" s="5"/>
      <c r="TZ595" s="5"/>
      <c r="UA595" s="5"/>
      <c r="UB595" s="5"/>
      <c r="UC595" s="5"/>
      <c r="UD595" s="5"/>
      <c r="UE595" s="5"/>
      <c r="UF595" s="5"/>
      <c r="UG595" s="5"/>
      <c r="UH595" s="5"/>
      <c r="UI595" s="5"/>
      <c r="UJ595" s="5"/>
      <c r="UK595" s="5"/>
      <c r="UL595" s="5"/>
      <c r="UM595" s="5"/>
      <c r="UN595" s="5"/>
      <c r="UO595" s="5"/>
      <c r="UP595" s="5"/>
      <c r="UQ595" s="5"/>
      <c r="UR595" s="5"/>
      <c r="US595" s="5"/>
      <c r="UT595" s="5"/>
      <c r="UU595" s="5"/>
      <c r="UV595" s="5"/>
      <c r="UW595" s="5"/>
      <c r="UX595" s="5"/>
      <c r="UY595" s="5"/>
      <c r="UZ595" s="5"/>
      <c r="VA595" s="5"/>
      <c r="VB595" s="5"/>
      <c r="VC595" s="5"/>
      <c r="VD595" s="5"/>
      <c r="VE595" s="5"/>
      <c r="VF595" s="5"/>
      <c r="VG595" s="5"/>
      <c r="VH595" s="5"/>
      <c r="VI595" s="5"/>
      <c r="VJ595" s="5"/>
      <c r="VK595" s="5"/>
      <c r="VL595" s="5"/>
      <c r="VM595" s="5"/>
      <c r="VN595" s="5"/>
      <c r="VO595" s="5"/>
      <c r="VP595" s="5"/>
      <c r="VQ595" s="5"/>
      <c r="VR595" s="5"/>
      <c r="VS595" s="5"/>
      <c r="VT595" s="5"/>
      <c r="VU595" s="5"/>
      <c r="VV595" s="5"/>
      <c r="VW595" s="5"/>
      <c r="VX595" s="5"/>
      <c r="VY595" s="5"/>
      <c r="VZ595" s="5"/>
      <c r="WA595" s="5"/>
      <c r="WB595" s="5"/>
      <c r="WC595" s="5"/>
      <c r="WD595" s="5"/>
      <c r="WE595" s="5"/>
      <c r="WF595" s="5"/>
      <c r="WG595" s="5"/>
      <c r="WH595" s="5"/>
      <c r="WI595" s="5"/>
      <c r="WJ595" s="5"/>
      <c r="WK595" s="5"/>
      <c r="WL595" s="5"/>
      <c r="WM595" s="5"/>
      <c r="WN595" s="5"/>
      <c r="WO595" s="5"/>
      <c r="WP595" s="5"/>
      <c r="WQ595" s="5"/>
      <c r="WR595" s="5"/>
      <c r="WS595" s="5"/>
      <c r="WT595" s="5"/>
      <c r="WU595" s="5"/>
      <c r="WV595" s="5"/>
      <c r="WW595" s="5"/>
      <c r="WX595" s="5"/>
      <c r="WY595" s="5"/>
      <c r="WZ595" s="5"/>
      <c r="XA595" s="5"/>
      <c r="XB595" s="5"/>
      <c r="XC595" s="5"/>
      <c r="XD595" s="5"/>
      <c r="XE595" s="5"/>
      <c r="XF595" s="5"/>
      <c r="XG595" s="5"/>
      <c r="XH595" s="5"/>
      <c r="XI595" s="5"/>
      <c r="XJ595" s="5"/>
      <c r="XK595" s="5"/>
      <c r="XL595" s="5"/>
      <c r="XM595" s="5"/>
      <c r="XN595" s="5"/>
      <c r="XO595" s="5"/>
      <c r="XP595" s="5"/>
      <c r="XQ595" s="5"/>
      <c r="XR595" s="5"/>
      <c r="XS595" s="5"/>
      <c r="XT595" s="5"/>
      <c r="XU595" s="5"/>
      <c r="XV595" s="5"/>
      <c r="XW595" s="5"/>
    </row>
    <row r="596" spans="39:647" x14ac:dyDescent="0.2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c r="PI596" s="5"/>
      <c r="PJ596" s="5"/>
      <c r="PK596" s="5"/>
      <c r="PL596" s="5"/>
      <c r="PM596" s="5"/>
      <c r="PN596" s="5"/>
      <c r="PO596" s="5"/>
      <c r="PP596" s="5"/>
      <c r="PQ596" s="5"/>
      <c r="PR596" s="5"/>
      <c r="PS596" s="5"/>
      <c r="PT596" s="5"/>
      <c r="PU596" s="5"/>
      <c r="PV596" s="5"/>
      <c r="PW596" s="5"/>
      <c r="PX596" s="5"/>
      <c r="PY596" s="5"/>
      <c r="PZ596" s="5"/>
      <c r="QA596" s="5"/>
      <c r="QB596" s="5"/>
      <c r="QC596" s="5"/>
      <c r="QD596" s="5"/>
      <c r="QE596" s="5"/>
      <c r="QF596" s="5"/>
      <c r="QG596" s="5"/>
      <c r="QH596" s="5"/>
      <c r="QI596" s="5"/>
      <c r="QJ596" s="5"/>
      <c r="QK596" s="5"/>
      <c r="QL596" s="5"/>
      <c r="QM596" s="5"/>
      <c r="QN596" s="5"/>
      <c r="QO596" s="5"/>
      <c r="QP596" s="5"/>
      <c r="QQ596" s="5"/>
      <c r="QR596" s="5"/>
      <c r="QS596" s="5"/>
      <c r="QT596" s="5"/>
      <c r="QU596" s="5"/>
      <c r="QV596" s="5"/>
      <c r="QW596" s="5"/>
      <c r="QX596" s="5"/>
      <c r="QY596" s="5"/>
      <c r="QZ596" s="5"/>
      <c r="RA596" s="5"/>
      <c r="RB596" s="5"/>
      <c r="RC596" s="5"/>
      <c r="RD596" s="5"/>
      <c r="RE596" s="5"/>
      <c r="RF596" s="5"/>
      <c r="RG596" s="5"/>
      <c r="RH596" s="5"/>
      <c r="RI596" s="5"/>
      <c r="RJ596" s="5"/>
      <c r="RK596" s="5"/>
      <c r="RL596" s="5"/>
      <c r="RM596" s="5"/>
      <c r="RN596" s="5"/>
      <c r="RO596" s="5"/>
      <c r="RP596" s="5"/>
      <c r="RQ596" s="5"/>
      <c r="RR596" s="5"/>
      <c r="RS596" s="5"/>
      <c r="RT596" s="5"/>
      <c r="RU596" s="5"/>
      <c r="RV596" s="5"/>
      <c r="RW596" s="5"/>
      <c r="RX596" s="5"/>
      <c r="RY596" s="5"/>
      <c r="RZ596" s="5"/>
      <c r="SA596" s="5"/>
      <c r="SB596" s="5"/>
      <c r="SC596" s="5"/>
      <c r="SD596" s="5"/>
      <c r="SE596" s="5"/>
      <c r="SF596" s="5"/>
      <c r="SG596" s="5"/>
      <c r="SH596" s="5"/>
      <c r="SI596" s="5"/>
      <c r="SJ596" s="5"/>
      <c r="SK596" s="5"/>
      <c r="SL596" s="5"/>
      <c r="SM596" s="5"/>
      <c r="SN596" s="5"/>
      <c r="SO596" s="5"/>
      <c r="SP596" s="5"/>
      <c r="SQ596" s="5"/>
      <c r="SR596" s="5"/>
      <c r="SS596" s="5"/>
      <c r="ST596" s="5"/>
      <c r="SU596" s="5"/>
      <c r="SV596" s="5"/>
      <c r="SW596" s="5"/>
      <c r="SX596" s="5"/>
      <c r="SY596" s="5"/>
      <c r="SZ596" s="5"/>
      <c r="TA596" s="5"/>
      <c r="TB596" s="5"/>
      <c r="TC596" s="5"/>
      <c r="TD596" s="5"/>
      <c r="TE596" s="5"/>
      <c r="TF596" s="5"/>
      <c r="TG596" s="5"/>
      <c r="TH596" s="5"/>
      <c r="TI596" s="5"/>
      <c r="TJ596" s="5"/>
      <c r="TK596" s="5"/>
      <c r="TL596" s="5"/>
      <c r="TM596" s="5"/>
      <c r="TN596" s="5"/>
      <c r="TO596" s="5"/>
      <c r="TP596" s="5"/>
      <c r="TQ596" s="5"/>
      <c r="TR596" s="5"/>
      <c r="TS596" s="5"/>
      <c r="TT596" s="5"/>
      <c r="TU596" s="5"/>
      <c r="TV596" s="5"/>
      <c r="TW596" s="5"/>
      <c r="TX596" s="5"/>
      <c r="TY596" s="5"/>
      <c r="TZ596" s="5"/>
      <c r="UA596" s="5"/>
      <c r="UB596" s="5"/>
      <c r="UC596" s="5"/>
      <c r="UD596" s="5"/>
      <c r="UE596" s="5"/>
      <c r="UF596" s="5"/>
      <c r="UG596" s="5"/>
      <c r="UH596" s="5"/>
      <c r="UI596" s="5"/>
      <c r="UJ596" s="5"/>
      <c r="UK596" s="5"/>
      <c r="UL596" s="5"/>
      <c r="UM596" s="5"/>
      <c r="UN596" s="5"/>
      <c r="UO596" s="5"/>
      <c r="UP596" s="5"/>
      <c r="UQ596" s="5"/>
      <c r="UR596" s="5"/>
      <c r="US596" s="5"/>
      <c r="UT596" s="5"/>
      <c r="UU596" s="5"/>
      <c r="UV596" s="5"/>
      <c r="UW596" s="5"/>
      <c r="UX596" s="5"/>
      <c r="UY596" s="5"/>
      <c r="UZ596" s="5"/>
      <c r="VA596" s="5"/>
      <c r="VB596" s="5"/>
      <c r="VC596" s="5"/>
      <c r="VD596" s="5"/>
      <c r="VE596" s="5"/>
      <c r="VF596" s="5"/>
      <c r="VG596" s="5"/>
      <c r="VH596" s="5"/>
      <c r="VI596" s="5"/>
      <c r="VJ596" s="5"/>
      <c r="VK596" s="5"/>
      <c r="VL596" s="5"/>
      <c r="VM596" s="5"/>
      <c r="VN596" s="5"/>
      <c r="VO596" s="5"/>
      <c r="VP596" s="5"/>
      <c r="VQ596" s="5"/>
      <c r="VR596" s="5"/>
      <c r="VS596" s="5"/>
      <c r="VT596" s="5"/>
      <c r="VU596" s="5"/>
      <c r="VV596" s="5"/>
      <c r="VW596" s="5"/>
      <c r="VX596" s="5"/>
      <c r="VY596" s="5"/>
      <c r="VZ596" s="5"/>
      <c r="WA596" s="5"/>
      <c r="WB596" s="5"/>
      <c r="WC596" s="5"/>
      <c r="WD596" s="5"/>
      <c r="WE596" s="5"/>
      <c r="WF596" s="5"/>
      <c r="WG596" s="5"/>
      <c r="WH596" s="5"/>
      <c r="WI596" s="5"/>
      <c r="WJ596" s="5"/>
      <c r="WK596" s="5"/>
      <c r="WL596" s="5"/>
      <c r="WM596" s="5"/>
      <c r="WN596" s="5"/>
      <c r="WO596" s="5"/>
      <c r="WP596" s="5"/>
      <c r="WQ596" s="5"/>
      <c r="WR596" s="5"/>
      <c r="WS596" s="5"/>
      <c r="WT596" s="5"/>
      <c r="WU596" s="5"/>
      <c r="WV596" s="5"/>
      <c r="WW596" s="5"/>
      <c r="WX596" s="5"/>
      <c r="WY596" s="5"/>
      <c r="WZ596" s="5"/>
      <c r="XA596" s="5"/>
      <c r="XB596" s="5"/>
      <c r="XC596" s="5"/>
      <c r="XD596" s="5"/>
      <c r="XE596" s="5"/>
      <c r="XF596" s="5"/>
      <c r="XG596" s="5"/>
      <c r="XH596" s="5"/>
      <c r="XI596" s="5"/>
      <c r="XJ596" s="5"/>
      <c r="XK596" s="5"/>
      <c r="XL596" s="5"/>
      <c r="XM596" s="5"/>
      <c r="XN596" s="5"/>
      <c r="XO596" s="5"/>
      <c r="XP596" s="5"/>
      <c r="XQ596" s="5"/>
      <c r="XR596" s="5"/>
      <c r="XS596" s="5"/>
      <c r="XT596" s="5"/>
      <c r="XU596" s="5"/>
      <c r="XV596" s="5"/>
      <c r="XW596" s="5"/>
    </row>
    <row r="597" spans="39:647" x14ac:dyDescent="0.2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c r="PI597" s="5"/>
      <c r="PJ597" s="5"/>
      <c r="PK597" s="5"/>
      <c r="PL597" s="5"/>
      <c r="PM597" s="5"/>
      <c r="PN597" s="5"/>
      <c r="PO597" s="5"/>
      <c r="PP597" s="5"/>
      <c r="PQ597" s="5"/>
      <c r="PR597" s="5"/>
      <c r="PS597" s="5"/>
      <c r="PT597" s="5"/>
      <c r="PU597" s="5"/>
      <c r="PV597" s="5"/>
      <c r="PW597" s="5"/>
      <c r="PX597" s="5"/>
      <c r="PY597" s="5"/>
      <c r="PZ597" s="5"/>
      <c r="QA597" s="5"/>
      <c r="QB597" s="5"/>
      <c r="QC597" s="5"/>
      <c r="QD597" s="5"/>
      <c r="QE597" s="5"/>
      <c r="QF597" s="5"/>
      <c r="QG597" s="5"/>
      <c r="QH597" s="5"/>
      <c r="QI597" s="5"/>
      <c r="QJ597" s="5"/>
      <c r="QK597" s="5"/>
      <c r="QL597" s="5"/>
      <c r="QM597" s="5"/>
      <c r="QN597" s="5"/>
      <c r="QO597" s="5"/>
      <c r="QP597" s="5"/>
      <c r="QQ597" s="5"/>
      <c r="QR597" s="5"/>
      <c r="QS597" s="5"/>
      <c r="QT597" s="5"/>
      <c r="QU597" s="5"/>
      <c r="QV597" s="5"/>
      <c r="QW597" s="5"/>
      <c r="QX597" s="5"/>
      <c r="QY597" s="5"/>
      <c r="QZ597" s="5"/>
      <c r="RA597" s="5"/>
      <c r="RB597" s="5"/>
      <c r="RC597" s="5"/>
      <c r="RD597" s="5"/>
      <c r="RE597" s="5"/>
      <c r="RF597" s="5"/>
      <c r="RG597" s="5"/>
      <c r="RH597" s="5"/>
      <c r="RI597" s="5"/>
      <c r="RJ597" s="5"/>
      <c r="RK597" s="5"/>
      <c r="RL597" s="5"/>
      <c r="RM597" s="5"/>
      <c r="RN597" s="5"/>
      <c r="RO597" s="5"/>
      <c r="RP597" s="5"/>
      <c r="RQ597" s="5"/>
      <c r="RR597" s="5"/>
      <c r="RS597" s="5"/>
      <c r="RT597" s="5"/>
      <c r="RU597" s="5"/>
      <c r="RV597" s="5"/>
      <c r="RW597" s="5"/>
      <c r="RX597" s="5"/>
      <c r="RY597" s="5"/>
      <c r="RZ597" s="5"/>
      <c r="SA597" s="5"/>
      <c r="SB597" s="5"/>
      <c r="SC597" s="5"/>
      <c r="SD597" s="5"/>
      <c r="SE597" s="5"/>
      <c r="SF597" s="5"/>
      <c r="SG597" s="5"/>
      <c r="SH597" s="5"/>
      <c r="SI597" s="5"/>
      <c r="SJ597" s="5"/>
      <c r="SK597" s="5"/>
      <c r="SL597" s="5"/>
      <c r="SM597" s="5"/>
      <c r="SN597" s="5"/>
      <c r="SO597" s="5"/>
      <c r="SP597" s="5"/>
      <c r="SQ597" s="5"/>
      <c r="SR597" s="5"/>
      <c r="SS597" s="5"/>
      <c r="ST597" s="5"/>
      <c r="SU597" s="5"/>
      <c r="SV597" s="5"/>
      <c r="SW597" s="5"/>
      <c r="SX597" s="5"/>
      <c r="SY597" s="5"/>
      <c r="SZ597" s="5"/>
      <c r="TA597" s="5"/>
      <c r="TB597" s="5"/>
      <c r="TC597" s="5"/>
      <c r="TD597" s="5"/>
      <c r="TE597" s="5"/>
      <c r="TF597" s="5"/>
      <c r="TG597" s="5"/>
      <c r="TH597" s="5"/>
      <c r="TI597" s="5"/>
      <c r="TJ597" s="5"/>
      <c r="TK597" s="5"/>
      <c r="TL597" s="5"/>
      <c r="TM597" s="5"/>
      <c r="TN597" s="5"/>
      <c r="TO597" s="5"/>
      <c r="TP597" s="5"/>
      <c r="TQ597" s="5"/>
      <c r="TR597" s="5"/>
      <c r="TS597" s="5"/>
      <c r="TT597" s="5"/>
      <c r="TU597" s="5"/>
      <c r="TV597" s="5"/>
      <c r="TW597" s="5"/>
      <c r="TX597" s="5"/>
      <c r="TY597" s="5"/>
      <c r="TZ597" s="5"/>
      <c r="UA597" s="5"/>
      <c r="UB597" s="5"/>
      <c r="UC597" s="5"/>
      <c r="UD597" s="5"/>
      <c r="UE597" s="5"/>
      <c r="UF597" s="5"/>
      <c r="UG597" s="5"/>
      <c r="UH597" s="5"/>
      <c r="UI597" s="5"/>
      <c r="UJ597" s="5"/>
      <c r="UK597" s="5"/>
      <c r="UL597" s="5"/>
      <c r="UM597" s="5"/>
      <c r="UN597" s="5"/>
      <c r="UO597" s="5"/>
      <c r="UP597" s="5"/>
      <c r="UQ597" s="5"/>
      <c r="UR597" s="5"/>
      <c r="US597" s="5"/>
      <c r="UT597" s="5"/>
      <c r="UU597" s="5"/>
      <c r="UV597" s="5"/>
      <c r="UW597" s="5"/>
      <c r="UX597" s="5"/>
      <c r="UY597" s="5"/>
      <c r="UZ597" s="5"/>
      <c r="VA597" s="5"/>
      <c r="VB597" s="5"/>
      <c r="VC597" s="5"/>
      <c r="VD597" s="5"/>
      <c r="VE597" s="5"/>
      <c r="VF597" s="5"/>
      <c r="VG597" s="5"/>
      <c r="VH597" s="5"/>
      <c r="VI597" s="5"/>
      <c r="VJ597" s="5"/>
      <c r="VK597" s="5"/>
      <c r="VL597" s="5"/>
      <c r="VM597" s="5"/>
      <c r="VN597" s="5"/>
      <c r="VO597" s="5"/>
      <c r="VP597" s="5"/>
      <c r="VQ597" s="5"/>
      <c r="VR597" s="5"/>
      <c r="VS597" s="5"/>
      <c r="VT597" s="5"/>
      <c r="VU597" s="5"/>
      <c r="VV597" s="5"/>
      <c r="VW597" s="5"/>
      <c r="VX597" s="5"/>
      <c r="VY597" s="5"/>
      <c r="VZ597" s="5"/>
      <c r="WA597" s="5"/>
      <c r="WB597" s="5"/>
      <c r="WC597" s="5"/>
      <c r="WD597" s="5"/>
      <c r="WE597" s="5"/>
      <c r="WF597" s="5"/>
      <c r="WG597" s="5"/>
      <c r="WH597" s="5"/>
      <c r="WI597" s="5"/>
      <c r="WJ597" s="5"/>
      <c r="WK597" s="5"/>
      <c r="WL597" s="5"/>
      <c r="WM597" s="5"/>
      <c r="WN597" s="5"/>
      <c r="WO597" s="5"/>
      <c r="WP597" s="5"/>
      <c r="WQ597" s="5"/>
      <c r="WR597" s="5"/>
      <c r="WS597" s="5"/>
      <c r="WT597" s="5"/>
      <c r="WU597" s="5"/>
      <c r="WV597" s="5"/>
      <c r="WW597" s="5"/>
      <c r="WX597" s="5"/>
      <c r="WY597" s="5"/>
      <c r="WZ597" s="5"/>
      <c r="XA597" s="5"/>
      <c r="XB597" s="5"/>
      <c r="XC597" s="5"/>
      <c r="XD597" s="5"/>
      <c r="XE597" s="5"/>
      <c r="XF597" s="5"/>
      <c r="XG597" s="5"/>
      <c r="XH597" s="5"/>
      <c r="XI597" s="5"/>
      <c r="XJ597" s="5"/>
      <c r="XK597" s="5"/>
      <c r="XL597" s="5"/>
      <c r="XM597" s="5"/>
      <c r="XN597" s="5"/>
      <c r="XO597" s="5"/>
      <c r="XP597" s="5"/>
      <c r="XQ597" s="5"/>
      <c r="XR597" s="5"/>
      <c r="XS597" s="5"/>
      <c r="XT597" s="5"/>
      <c r="XU597" s="5"/>
      <c r="XV597" s="5"/>
      <c r="XW597" s="5"/>
    </row>
    <row r="598" spans="39:647" x14ac:dyDescent="0.2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c r="PI598" s="5"/>
      <c r="PJ598" s="5"/>
      <c r="PK598" s="5"/>
      <c r="PL598" s="5"/>
      <c r="PM598" s="5"/>
      <c r="PN598" s="5"/>
      <c r="PO598" s="5"/>
      <c r="PP598" s="5"/>
      <c r="PQ598" s="5"/>
      <c r="PR598" s="5"/>
      <c r="PS598" s="5"/>
      <c r="PT598" s="5"/>
      <c r="PU598" s="5"/>
      <c r="PV598" s="5"/>
      <c r="PW598" s="5"/>
      <c r="PX598" s="5"/>
      <c r="PY598" s="5"/>
      <c r="PZ598" s="5"/>
      <c r="QA598" s="5"/>
      <c r="QB598" s="5"/>
      <c r="QC598" s="5"/>
      <c r="QD598" s="5"/>
      <c r="QE598" s="5"/>
      <c r="QF598" s="5"/>
      <c r="QG598" s="5"/>
      <c r="QH598" s="5"/>
      <c r="QI598" s="5"/>
      <c r="QJ598" s="5"/>
      <c r="QK598" s="5"/>
      <c r="QL598" s="5"/>
      <c r="QM598" s="5"/>
      <c r="QN598" s="5"/>
      <c r="QO598" s="5"/>
      <c r="QP598" s="5"/>
      <c r="QQ598" s="5"/>
      <c r="QR598" s="5"/>
      <c r="QS598" s="5"/>
      <c r="QT598" s="5"/>
      <c r="QU598" s="5"/>
      <c r="QV598" s="5"/>
      <c r="QW598" s="5"/>
      <c r="QX598" s="5"/>
      <c r="QY598" s="5"/>
      <c r="QZ598" s="5"/>
      <c r="RA598" s="5"/>
      <c r="RB598" s="5"/>
      <c r="RC598" s="5"/>
      <c r="RD598" s="5"/>
      <c r="RE598" s="5"/>
      <c r="RF598" s="5"/>
      <c r="RG598" s="5"/>
      <c r="RH598" s="5"/>
      <c r="RI598" s="5"/>
      <c r="RJ598" s="5"/>
      <c r="RK598" s="5"/>
      <c r="RL598" s="5"/>
      <c r="RM598" s="5"/>
      <c r="RN598" s="5"/>
      <c r="RO598" s="5"/>
      <c r="RP598" s="5"/>
      <c r="RQ598" s="5"/>
      <c r="RR598" s="5"/>
      <c r="RS598" s="5"/>
      <c r="RT598" s="5"/>
      <c r="RU598" s="5"/>
      <c r="RV598" s="5"/>
      <c r="RW598" s="5"/>
      <c r="RX598" s="5"/>
      <c r="RY598" s="5"/>
      <c r="RZ598" s="5"/>
      <c r="SA598" s="5"/>
      <c r="SB598" s="5"/>
      <c r="SC598" s="5"/>
      <c r="SD598" s="5"/>
      <c r="SE598" s="5"/>
      <c r="SF598" s="5"/>
      <c r="SG598" s="5"/>
      <c r="SH598" s="5"/>
      <c r="SI598" s="5"/>
      <c r="SJ598" s="5"/>
      <c r="SK598" s="5"/>
      <c r="SL598" s="5"/>
      <c r="SM598" s="5"/>
      <c r="SN598" s="5"/>
      <c r="SO598" s="5"/>
      <c r="SP598" s="5"/>
      <c r="SQ598" s="5"/>
      <c r="SR598" s="5"/>
      <c r="SS598" s="5"/>
      <c r="ST598" s="5"/>
      <c r="SU598" s="5"/>
      <c r="SV598" s="5"/>
      <c r="SW598" s="5"/>
      <c r="SX598" s="5"/>
      <c r="SY598" s="5"/>
      <c r="SZ598" s="5"/>
      <c r="TA598" s="5"/>
      <c r="TB598" s="5"/>
      <c r="TC598" s="5"/>
      <c r="TD598" s="5"/>
      <c r="TE598" s="5"/>
      <c r="TF598" s="5"/>
      <c r="TG598" s="5"/>
      <c r="TH598" s="5"/>
      <c r="TI598" s="5"/>
      <c r="TJ598" s="5"/>
      <c r="TK598" s="5"/>
      <c r="TL598" s="5"/>
      <c r="TM598" s="5"/>
      <c r="TN598" s="5"/>
      <c r="TO598" s="5"/>
      <c r="TP598" s="5"/>
      <c r="TQ598" s="5"/>
      <c r="TR598" s="5"/>
      <c r="TS598" s="5"/>
      <c r="TT598" s="5"/>
      <c r="TU598" s="5"/>
      <c r="TV598" s="5"/>
      <c r="TW598" s="5"/>
      <c r="TX598" s="5"/>
      <c r="TY598" s="5"/>
      <c r="TZ598" s="5"/>
      <c r="UA598" s="5"/>
      <c r="UB598" s="5"/>
      <c r="UC598" s="5"/>
      <c r="UD598" s="5"/>
      <c r="UE598" s="5"/>
      <c r="UF598" s="5"/>
      <c r="UG598" s="5"/>
      <c r="UH598" s="5"/>
      <c r="UI598" s="5"/>
      <c r="UJ598" s="5"/>
      <c r="UK598" s="5"/>
      <c r="UL598" s="5"/>
      <c r="UM598" s="5"/>
      <c r="UN598" s="5"/>
      <c r="UO598" s="5"/>
      <c r="UP598" s="5"/>
      <c r="UQ598" s="5"/>
      <c r="UR598" s="5"/>
      <c r="US598" s="5"/>
      <c r="UT598" s="5"/>
      <c r="UU598" s="5"/>
      <c r="UV598" s="5"/>
      <c r="UW598" s="5"/>
      <c r="UX598" s="5"/>
      <c r="UY598" s="5"/>
      <c r="UZ598" s="5"/>
      <c r="VA598" s="5"/>
      <c r="VB598" s="5"/>
      <c r="VC598" s="5"/>
      <c r="VD598" s="5"/>
      <c r="VE598" s="5"/>
      <c r="VF598" s="5"/>
      <c r="VG598" s="5"/>
      <c r="VH598" s="5"/>
      <c r="VI598" s="5"/>
      <c r="VJ598" s="5"/>
      <c r="VK598" s="5"/>
      <c r="VL598" s="5"/>
      <c r="VM598" s="5"/>
      <c r="VN598" s="5"/>
      <c r="VO598" s="5"/>
      <c r="VP598" s="5"/>
      <c r="VQ598" s="5"/>
      <c r="VR598" s="5"/>
      <c r="VS598" s="5"/>
      <c r="VT598" s="5"/>
      <c r="VU598" s="5"/>
      <c r="VV598" s="5"/>
      <c r="VW598" s="5"/>
      <c r="VX598" s="5"/>
      <c r="VY598" s="5"/>
      <c r="VZ598" s="5"/>
      <c r="WA598" s="5"/>
      <c r="WB598" s="5"/>
      <c r="WC598" s="5"/>
      <c r="WD598" s="5"/>
      <c r="WE598" s="5"/>
      <c r="WF598" s="5"/>
      <c r="WG598" s="5"/>
      <c r="WH598" s="5"/>
      <c r="WI598" s="5"/>
      <c r="WJ598" s="5"/>
      <c r="WK598" s="5"/>
      <c r="WL598" s="5"/>
      <c r="WM598" s="5"/>
      <c r="WN598" s="5"/>
      <c r="WO598" s="5"/>
      <c r="WP598" s="5"/>
      <c r="WQ598" s="5"/>
      <c r="WR598" s="5"/>
      <c r="WS598" s="5"/>
      <c r="WT598" s="5"/>
      <c r="WU598" s="5"/>
      <c r="WV598" s="5"/>
      <c r="WW598" s="5"/>
      <c r="WX598" s="5"/>
      <c r="WY598" s="5"/>
      <c r="WZ598" s="5"/>
      <c r="XA598" s="5"/>
      <c r="XB598" s="5"/>
      <c r="XC598" s="5"/>
      <c r="XD598" s="5"/>
      <c r="XE598" s="5"/>
      <c r="XF598" s="5"/>
      <c r="XG598" s="5"/>
      <c r="XH598" s="5"/>
      <c r="XI598" s="5"/>
      <c r="XJ598" s="5"/>
      <c r="XK598" s="5"/>
      <c r="XL598" s="5"/>
      <c r="XM598" s="5"/>
      <c r="XN598" s="5"/>
      <c r="XO598" s="5"/>
      <c r="XP598" s="5"/>
      <c r="XQ598" s="5"/>
      <c r="XR598" s="5"/>
      <c r="XS598" s="5"/>
      <c r="XT598" s="5"/>
      <c r="XU598" s="5"/>
      <c r="XV598" s="5"/>
      <c r="XW598" s="5"/>
    </row>
    <row r="599" spans="39:647" x14ac:dyDescent="0.2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c r="PI599" s="5"/>
      <c r="PJ599" s="5"/>
      <c r="PK599" s="5"/>
      <c r="PL599" s="5"/>
      <c r="PM599" s="5"/>
      <c r="PN599" s="5"/>
      <c r="PO599" s="5"/>
      <c r="PP599" s="5"/>
      <c r="PQ599" s="5"/>
      <c r="PR599" s="5"/>
      <c r="PS599" s="5"/>
      <c r="PT599" s="5"/>
      <c r="PU599" s="5"/>
      <c r="PV599" s="5"/>
      <c r="PW599" s="5"/>
      <c r="PX599" s="5"/>
      <c r="PY599" s="5"/>
      <c r="PZ599" s="5"/>
      <c r="QA599" s="5"/>
      <c r="QB599" s="5"/>
      <c r="QC599" s="5"/>
      <c r="QD599" s="5"/>
      <c r="QE599" s="5"/>
      <c r="QF599" s="5"/>
      <c r="QG599" s="5"/>
      <c r="QH599" s="5"/>
      <c r="QI599" s="5"/>
      <c r="QJ599" s="5"/>
      <c r="QK599" s="5"/>
      <c r="QL599" s="5"/>
      <c r="QM599" s="5"/>
      <c r="QN599" s="5"/>
      <c r="QO599" s="5"/>
      <c r="QP599" s="5"/>
      <c r="QQ599" s="5"/>
      <c r="QR599" s="5"/>
      <c r="QS599" s="5"/>
      <c r="QT599" s="5"/>
      <c r="QU599" s="5"/>
      <c r="QV599" s="5"/>
      <c r="QW599" s="5"/>
      <c r="QX599" s="5"/>
      <c r="QY599" s="5"/>
      <c r="QZ599" s="5"/>
      <c r="RA599" s="5"/>
      <c r="RB599" s="5"/>
      <c r="RC599" s="5"/>
      <c r="RD599" s="5"/>
      <c r="RE599" s="5"/>
      <c r="RF599" s="5"/>
      <c r="RG599" s="5"/>
      <c r="RH599" s="5"/>
      <c r="RI599" s="5"/>
      <c r="RJ599" s="5"/>
      <c r="RK599" s="5"/>
      <c r="RL599" s="5"/>
      <c r="RM599" s="5"/>
      <c r="RN599" s="5"/>
      <c r="RO599" s="5"/>
      <c r="RP599" s="5"/>
      <c r="RQ599" s="5"/>
      <c r="RR599" s="5"/>
      <c r="RS599" s="5"/>
      <c r="RT599" s="5"/>
      <c r="RU599" s="5"/>
      <c r="RV599" s="5"/>
      <c r="RW599" s="5"/>
      <c r="RX599" s="5"/>
      <c r="RY599" s="5"/>
      <c r="RZ599" s="5"/>
      <c r="SA599" s="5"/>
      <c r="SB599" s="5"/>
      <c r="SC599" s="5"/>
      <c r="SD599" s="5"/>
      <c r="SE599" s="5"/>
      <c r="SF599" s="5"/>
      <c r="SG599" s="5"/>
      <c r="SH599" s="5"/>
      <c r="SI599" s="5"/>
      <c r="SJ599" s="5"/>
      <c r="SK599" s="5"/>
      <c r="SL599" s="5"/>
      <c r="SM599" s="5"/>
      <c r="SN599" s="5"/>
      <c r="SO599" s="5"/>
      <c r="SP599" s="5"/>
      <c r="SQ599" s="5"/>
      <c r="SR599" s="5"/>
      <c r="SS599" s="5"/>
      <c r="ST599" s="5"/>
      <c r="SU599" s="5"/>
      <c r="SV599" s="5"/>
      <c r="SW599" s="5"/>
      <c r="SX599" s="5"/>
      <c r="SY599" s="5"/>
      <c r="SZ599" s="5"/>
      <c r="TA599" s="5"/>
      <c r="TB599" s="5"/>
      <c r="TC599" s="5"/>
      <c r="TD599" s="5"/>
      <c r="TE599" s="5"/>
      <c r="TF599" s="5"/>
      <c r="TG599" s="5"/>
      <c r="TH599" s="5"/>
      <c r="TI599" s="5"/>
      <c r="TJ599" s="5"/>
      <c r="TK599" s="5"/>
      <c r="TL599" s="5"/>
      <c r="TM599" s="5"/>
      <c r="TN599" s="5"/>
      <c r="TO599" s="5"/>
      <c r="TP599" s="5"/>
      <c r="TQ599" s="5"/>
      <c r="TR599" s="5"/>
      <c r="TS599" s="5"/>
      <c r="TT599" s="5"/>
      <c r="TU599" s="5"/>
      <c r="TV599" s="5"/>
      <c r="TW599" s="5"/>
      <c r="TX599" s="5"/>
      <c r="TY599" s="5"/>
      <c r="TZ599" s="5"/>
      <c r="UA599" s="5"/>
      <c r="UB599" s="5"/>
      <c r="UC599" s="5"/>
      <c r="UD599" s="5"/>
      <c r="UE599" s="5"/>
      <c r="UF599" s="5"/>
      <c r="UG599" s="5"/>
      <c r="UH599" s="5"/>
      <c r="UI599" s="5"/>
      <c r="UJ599" s="5"/>
      <c r="UK599" s="5"/>
      <c r="UL599" s="5"/>
      <c r="UM599" s="5"/>
      <c r="UN599" s="5"/>
      <c r="UO599" s="5"/>
      <c r="UP599" s="5"/>
      <c r="UQ599" s="5"/>
      <c r="UR599" s="5"/>
      <c r="US599" s="5"/>
      <c r="UT599" s="5"/>
      <c r="UU599" s="5"/>
      <c r="UV599" s="5"/>
      <c r="UW599" s="5"/>
      <c r="UX599" s="5"/>
      <c r="UY599" s="5"/>
      <c r="UZ599" s="5"/>
      <c r="VA599" s="5"/>
      <c r="VB599" s="5"/>
      <c r="VC599" s="5"/>
      <c r="VD599" s="5"/>
      <c r="VE599" s="5"/>
      <c r="VF599" s="5"/>
      <c r="VG599" s="5"/>
      <c r="VH599" s="5"/>
      <c r="VI599" s="5"/>
      <c r="VJ599" s="5"/>
      <c r="VK599" s="5"/>
      <c r="VL599" s="5"/>
      <c r="VM599" s="5"/>
      <c r="VN599" s="5"/>
      <c r="VO599" s="5"/>
      <c r="VP599" s="5"/>
      <c r="VQ599" s="5"/>
      <c r="VR599" s="5"/>
      <c r="VS599" s="5"/>
      <c r="VT599" s="5"/>
      <c r="VU599" s="5"/>
      <c r="VV599" s="5"/>
      <c r="VW599" s="5"/>
      <c r="VX599" s="5"/>
      <c r="VY599" s="5"/>
      <c r="VZ599" s="5"/>
      <c r="WA599" s="5"/>
      <c r="WB599" s="5"/>
      <c r="WC599" s="5"/>
      <c r="WD599" s="5"/>
      <c r="WE599" s="5"/>
      <c r="WF599" s="5"/>
      <c r="WG599" s="5"/>
      <c r="WH599" s="5"/>
      <c r="WI599" s="5"/>
      <c r="WJ599" s="5"/>
      <c r="WK599" s="5"/>
      <c r="WL599" s="5"/>
      <c r="WM599" s="5"/>
      <c r="WN599" s="5"/>
      <c r="WO599" s="5"/>
      <c r="WP599" s="5"/>
      <c r="WQ599" s="5"/>
      <c r="WR599" s="5"/>
      <c r="WS599" s="5"/>
      <c r="WT599" s="5"/>
      <c r="WU599" s="5"/>
      <c r="WV599" s="5"/>
      <c r="WW599" s="5"/>
      <c r="WX599" s="5"/>
      <c r="WY599" s="5"/>
      <c r="WZ599" s="5"/>
      <c r="XA599" s="5"/>
      <c r="XB599" s="5"/>
      <c r="XC599" s="5"/>
      <c r="XD599" s="5"/>
      <c r="XE599" s="5"/>
      <c r="XF599" s="5"/>
      <c r="XG599" s="5"/>
      <c r="XH599" s="5"/>
      <c r="XI599" s="5"/>
      <c r="XJ599" s="5"/>
      <c r="XK599" s="5"/>
      <c r="XL599" s="5"/>
      <c r="XM599" s="5"/>
      <c r="XN599" s="5"/>
      <c r="XO599" s="5"/>
      <c r="XP599" s="5"/>
      <c r="XQ599" s="5"/>
      <c r="XR599" s="5"/>
      <c r="XS599" s="5"/>
      <c r="XT599" s="5"/>
      <c r="XU599" s="5"/>
      <c r="XV599" s="5"/>
      <c r="XW599" s="5"/>
    </row>
    <row r="600" spans="39:647" x14ac:dyDescent="0.2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c r="PI600" s="5"/>
      <c r="PJ600" s="5"/>
      <c r="PK600" s="5"/>
      <c r="PL600" s="5"/>
      <c r="PM600" s="5"/>
      <c r="PN600" s="5"/>
      <c r="PO600" s="5"/>
      <c r="PP600" s="5"/>
      <c r="PQ600" s="5"/>
      <c r="PR600" s="5"/>
      <c r="PS600" s="5"/>
      <c r="PT600" s="5"/>
      <c r="PU600" s="5"/>
      <c r="PV600" s="5"/>
      <c r="PW600" s="5"/>
      <c r="PX600" s="5"/>
      <c r="PY600" s="5"/>
      <c r="PZ600" s="5"/>
      <c r="QA600" s="5"/>
      <c r="QB600" s="5"/>
      <c r="QC600" s="5"/>
      <c r="QD600" s="5"/>
      <c r="QE600" s="5"/>
      <c r="QF600" s="5"/>
      <c r="QG600" s="5"/>
      <c r="QH600" s="5"/>
      <c r="QI600" s="5"/>
      <c r="QJ600" s="5"/>
      <c r="QK600" s="5"/>
      <c r="QL600" s="5"/>
      <c r="QM600" s="5"/>
      <c r="QN600" s="5"/>
      <c r="QO600" s="5"/>
      <c r="QP600" s="5"/>
      <c r="QQ600" s="5"/>
      <c r="QR600" s="5"/>
      <c r="QS600" s="5"/>
      <c r="QT600" s="5"/>
      <c r="QU600" s="5"/>
      <c r="QV600" s="5"/>
      <c r="QW600" s="5"/>
      <c r="QX600" s="5"/>
      <c r="QY600" s="5"/>
      <c r="QZ600" s="5"/>
      <c r="RA600" s="5"/>
      <c r="RB600" s="5"/>
      <c r="RC600" s="5"/>
      <c r="RD600" s="5"/>
      <c r="RE600" s="5"/>
      <c r="RF600" s="5"/>
      <c r="RG600" s="5"/>
      <c r="RH600" s="5"/>
      <c r="RI600" s="5"/>
      <c r="RJ600" s="5"/>
      <c r="RK600" s="5"/>
      <c r="RL600" s="5"/>
      <c r="RM600" s="5"/>
      <c r="RN600" s="5"/>
      <c r="RO600" s="5"/>
      <c r="RP600" s="5"/>
      <c r="RQ600" s="5"/>
      <c r="RR600" s="5"/>
      <c r="RS600" s="5"/>
      <c r="RT600" s="5"/>
      <c r="RU600" s="5"/>
      <c r="RV600" s="5"/>
      <c r="RW600" s="5"/>
      <c r="RX600" s="5"/>
      <c r="RY600" s="5"/>
      <c r="RZ600" s="5"/>
      <c r="SA600" s="5"/>
      <c r="SB600" s="5"/>
      <c r="SC600" s="5"/>
      <c r="SD600" s="5"/>
      <c r="SE600" s="5"/>
      <c r="SF600" s="5"/>
      <c r="SG600" s="5"/>
      <c r="SH600" s="5"/>
      <c r="SI600" s="5"/>
      <c r="SJ600" s="5"/>
      <c r="SK600" s="5"/>
      <c r="SL600" s="5"/>
      <c r="SM600" s="5"/>
      <c r="SN600" s="5"/>
      <c r="SO600" s="5"/>
      <c r="SP600" s="5"/>
      <c r="SQ600" s="5"/>
      <c r="SR600" s="5"/>
      <c r="SS600" s="5"/>
      <c r="ST600" s="5"/>
      <c r="SU600" s="5"/>
      <c r="SV600" s="5"/>
      <c r="SW600" s="5"/>
      <c r="SX600" s="5"/>
      <c r="SY600" s="5"/>
      <c r="SZ600" s="5"/>
      <c r="TA600" s="5"/>
      <c r="TB600" s="5"/>
      <c r="TC600" s="5"/>
      <c r="TD600" s="5"/>
      <c r="TE600" s="5"/>
      <c r="TF600" s="5"/>
      <c r="TG600" s="5"/>
      <c r="TH600" s="5"/>
      <c r="TI600" s="5"/>
      <c r="TJ600" s="5"/>
      <c r="TK600" s="5"/>
      <c r="TL600" s="5"/>
      <c r="TM600" s="5"/>
      <c r="TN600" s="5"/>
      <c r="TO600" s="5"/>
      <c r="TP600" s="5"/>
      <c r="TQ600" s="5"/>
      <c r="TR600" s="5"/>
      <c r="TS600" s="5"/>
      <c r="TT600" s="5"/>
      <c r="TU600" s="5"/>
      <c r="TV600" s="5"/>
      <c r="TW600" s="5"/>
      <c r="TX600" s="5"/>
      <c r="TY600" s="5"/>
      <c r="TZ600" s="5"/>
      <c r="UA600" s="5"/>
      <c r="UB600" s="5"/>
      <c r="UC600" s="5"/>
      <c r="UD600" s="5"/>
      <c r="UE600" s="5"/>
      <c r="UF600" s="5"/>
      <c r="UG600" s="5"/>
      <c r="UH600" s="5"/>
      <c r="UI600" s="5"/>
      <c r="UJ600" s="5"/>
      <c r="UK600" s="5"/>
      <c r="UL600" s="5"/>
      <c r="UM600" s="5"/>
      <c r="UN600" s="5"/>
      <c r="UO600" s="5"/>
      <c r="UP600" s="5"/>
      <c r="UQ600" s="5"/>
      <c r="UR600" s="5"/>
      <c r="US600" s="5"/>
      <c r="UT600" s="5"/>
      <c r="UU600" s="5"/>
      <c r="UV600" s="5"/>
      <c r="UW600" s="5"/>
      <c r="UX600" s="5"/>
      <c r="UY600" s="5"/>
      <c r="UZ600" s="5"/>
      <c r="VA600" s="5"/>
      <c r="VB600" s="5"/>
      <c r="VC600" s="5"/>
      <c r="VD600" s="5"/>
      <c r="VE600" s="5"/>
      <c r="VF600" s="5"/>
      <c r="VG600" s="5"/>
      <c r="VH600" s="5"/>
      <c r="VI600" s="5"/>
      <c r="VJ600" s="5"/>
      <c r="VK600" s="5"/>
      <c r="VL600" s="5"/>
      <c r="VM600" s="5"/>
      <c r="VN600" s="5"/>
      <c r="VO600" s="5"/>
      <c r="VP600" s="5"/>
      <c r="VQ600" s="5"/>
      <c r="VR600" s="5"/>
      <c r="VS600" s="5"/>
      <c r="VT600" s="5"/>
      <c r="VU600" s="5"/>
      <c r="VV600" s="5"/>
      <c r="VW600" s="5"/>
      <c r="VX600" s="5"/>
      <c r="VY600" s="5"/>
      <c r="VZ600" s="5"/>
      <c r="WA600" s="5"/>
      <c r="WB600" s="5"/>
      <c r="WC600" s="5"/>
      <c r="WD600" s="5"/>
      <c r="WE600" s="5"/>
      <c r="WF600" s="5"/>
      <c r="WG600" s="5"/>
      <c r="WH600" s="5"/>
      <c r="WI600" s="5"/>
      <c r="WJ600" s="5"/>
      <c r="WK600" s="5"/>
      <c r="WL600" s="5"/>
      <c r="WM600" s="5"/>
      <c r="WN600" s="5"/>
      <c r="WO600" s="5"/>
      <c r="WP600" s="5"/>
      <c r="WQ600" s="5"/>
      <c r="WR600" s="5"/>
      <c r="WS600" s="5"/>
      <c r="WT600" s="5"/>
      <c r="WU600" s="5"/>
      <c r="WV600" s="5"/>
      <c r="WW600" s="5"/>
      <c r="WX600" s="5"/>
      <c r="WY600" s="5"/>
      <c r="WZ600" s="5"/>
      <c r="XA600" s="5"/>
      <c r="XB600" s="5"/>
      <c r="XC600" s="5"/>
      <c r="XD600" s="5"/>
      <c r="XE600" s="5"/>
      <c r="XF600" s="5"/>
      <c r="XG600" s="5"/>
      <c r="XH600" s="5"/>
      <c r="XI600" s="5"/>
      <c r="XJ600" s="5"/>
      <c r="XK600" s="5"/>
      <c r="XL600" s="5"/>
      <c r="XM600" s="5"/>
      <c r="XN600" s="5"/>
      <c r="XO600" s="5"/>
      <c r="XP600" s="5"/>
      <c r="XQ600" s="5"/>
      <c r="XR600" s="5"/>
      <c r="XS600" s="5"/>
      <c r="XT600" s="5"/>
      <c r="XU600" s="5"/>
      <c r="XV600" s="5"/>
      <c r="XW600" s="5"/>
    </row>
    <row r="601" spans="39:647" x14ac:dyDescent="0.2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c r="PI601" s="5"/>
      <c r="PJ601" s="5"/>
      <c r="PK601" s="5"/>
      <c r="PL601" s="5"/>
      <c r="PM601" s="5"/>
      <c r="PN601" s="5"/>
      <c r="PO601" s="5"/>
      <c r="PP601" s="5"/>
      <c r="PQ601" s="5"/>
      <c r="PR601" s="5"/>
      <c r="PS601" s="5"/>
      <c r="PT601" s="5"/>
      <c r="PU601" s="5"/>
      <c r="PV601" s="5"/>
      <c r="PW601" s="5"/>
      <c r="PX601" s="5"/>
      <c r="PY601" s="5"/>
      <c r="PZ601" s="5"/>
      <c r="QA601" s="5"/>
      <c r="QB601" s="5"/>
      <c r="QC601" s="5"/>
      <c r="QD601" s="5"/>
      <c r="QE601" s="5"/>
      <c r="QF601" s="5"/>
      <c r="QG601" s="5"/>
      <c r="QH601" s="5"/>
      <c r="QI601" s="5"/>
      <c r="QJ601" s="5"/>
      <c r="QK601" s="5"/>
      <c r="QL601" s="5"/>
      <c r="QM601" s="5"/>
      <c r="QN601" s="5"/>
      <c r="QO601" s="5"/>
      <c r="QP601" s="5"/>
      <c r="QQ601" s="5"/>
      <c r="QR601" s="5"/>
      <c r="QS601" s="5"/>
      <c r="QT601" s="5"/>
      <c r="QU601" s="5"/>
      <c r="QV601" s="5"/>
      <c r="QW601" s="5"/>
      <c r="QX601" s="5"/>
      <c r="QY601" s="5"/>
      <c r="QZ601" s="5"/>
      <c r="RA601" s="5"/>
      <c r="RB601" s="5"/>
      <c r="RC601" s="5"/>
      <c r="RD601" s="5"/>
      <c r="RE601" s="5"/>
      <c r="RF601" s="5"/>
      <c r="RG601" s="5"/>
      <c r="RH601" s="5"/>
      <c r="RI601" s="5"/>
      <c r="RJ601" s="5"/>
      <c r="RK601" s="5"/>
      <c r="RL601" s="5"/>
      <c r="RM601" s="5"/>
      <c r="RN601" s="5"/>
      <c r="RO601" s="5"/>
      <c r="RP601" s="5"/>
      <c r="RQ601" s="5"/>
      <c r="RR601" s="5"/>
      <c r="RS601" s="5"/>
      <c r="RT601" s="5"/>
      <c r="RU601" s="5"/>
      <c r="RV601" s="5"/>
      <c r="RW601" s="5"/>
      <c r="RX601" s="5"/>
      <c r="RY601" s="5"/>
      <c r="RZ601" s="5"/>
      <c r="SA601" s="5"/>
      <c r="SB601" s="5"/>
      <c r="SC601" s="5"/>
      <c r="SD601" s="5"/>
      <c r="SE601" s="5"/>
      <c r="SF601" s="5"/>
      <c r="SG601" s="5"/>
      <c r="SH601" s="5"/>
      <c r="SI601" s="5"/>
      <c r="SJ601" s="5"/>
      <c r="SK601" s="5"/>
      <c r="SL601" s="5"/>
      <c r="SM601" s="5"/>
      <c r="SN601" s="5"/>
      <c r="SO601" s="5"/>
      <c r="SP601" s="5"/>
      <c r="SQ601" s="5"/>
      <c r="SR601" s="5"/>
      <c r="SS601" s="5"/>
      <c r="ST601" s="5"/>
      <c r="SU601" s="5"/>
      <c r="SV601" s="5"/>
      <c r="SW601" s="5"/>
      <c r="SX601" s="5"/>
      <c r="SY601" s="5"/>
      <c r="SZ601" s="5"/>
      <c r="TA601" s="5"/>
      <c r="TB601" s="5"/>
      <c r="TC601" s="5"/>
      <c r="TD601" s="5"/>
      <c r="TE601" s="5"/>
      <c r="TF601" s="5"/>
      <c r="TG601" s="5"/>
      <c r="TH601" s="5"/>
      <c r="TI601" s="5"/>
      <c r="TJ601" s="5"/>
      <c r="TK601" s="5"/>
      <c r="TL601" s="5"/>
      <c r="TM601" s="5"/>
      <c r="TN601" s="5"/>
      <c r="TO601" s="5"/>
      <c r="TP601" s="5"/>
      <c r="TQ601" s="5"/>
      <c r="TR601" s="5"/>
      <c r="TS601" s="5"/>
      <c r="TT601" s="5"/>
      <c r="TU601" s="5"/>
      <c r="TV601" s="5"/>
      <c r="TW601" s="5"/>
      <c r="TX601" s="5"/>
      <c r="TY601" s="5"/>
      <c r="TZ601" s="5"/>
      <c r="UA601" s="5"/>
      <c r="UB601" s="5"/>
      <c r="UC601" s="5"/>
      <c r="UD601" s="5"/>
      <c r="UE601" s="5"/>
      <c r="UF601" s="5"/>
      <c r="UG601" s="5"/>
      <c r="UH601" s="5"/>
      <c r="UI601" s="5"/>
      <c r="UJ601" s="5"/>
      <c r="UK601" s="5"/>
      <c r="UL601" s="5"/>
      <c r="UM601" s="5"/>
      <c r="UN601" s="5"/>
      <c r="UO601" s="5"/>
      <c r="UP601" s="5"/>
      <c r="UQ601" s="5"/>
      <c r="UR601" s="5"/>
      <c r="US601" s="5"/>
      <c r="UT601" s="5"/>
      <c r="UU601" s="5"/>
      <c r="UV601" s="5"/>
      <c r="UW601" s="5"/>
      <c r="UX601" s="5"/>
      <c r="UY601" s="5"/>
      <c r="UZ601" s="5"/>
      <c r="VA601" s="5"/>
      <c r="VB601" s="5"/>
      <c r="VC601" s="5"/>
      <c r="VD601" s="5"/>
      <c r="VE601" s="5"/>
      <c r="VF601" s="5"/>
      <c r="VG601" s="5"/>
      <c r="VH601" s="5"/>
      <c r="VI601" s="5"/>
      <c r="VJ601" s="5"/>
      <c r="VK601" s="5"/>
      <c r="VL601" s="5"/>
      <c r="VM601" s="5"/>
      <c r="VN601" s="5"/>
      <c r="VO601" s="5"/>
      <c r="VP601" s="5"/>
      <c r="VQ601" s="5"/>
      <c r="VR601" s="5"/>
      <c r="VS601" s="5"/>
      <c r="VT601" s="5"/>
      <c r="VU601" s="5"/>
      <c r="VV601" s="5"/>
      <c r="VW601" s="5"/>
      <c r="VX601" s="5"/>
      <c r="VY601" s="5"/>
      <c r="VZ601" s="5"/>
      <c r="WA601" s="5"/>
      <c r="WB601" s="5"/>
      <c r="WC601" s="5"/>
      <c r="WD601" s="5"/>
      <c r="WE601" s="5"/>
      <c r="WF601" s="5"/>
      <c r="WG601" s="5"/>
      <c r="WH601" s="5"/>
      <c r="WI601" s="5"/>
      <c r="WJ601" s="5"/>
      <c r="WK601" s="5"/>
      <c r="WL601" s="5"/>
      <c r="WM601" s="5"/>
      <c r="WN601" s="5"/>
      <c r="WO601" s="5"/>
      <c r="WP601" s="5"/>
      <c r="WQ601" s="5"/>
      <c r="WR601" s="5"/>
      <c r="WS601" s="5"/>
      <c r="WT601" s="5"/>
      <c r="WU601" s="5"/>
      <c r="WV601" s="5"/>
      <c r="WW601" s="5"/>
      <c r="WX601" s="5"/>
      <c r="WY601" s="5"/>
      <c r="WZ601" s="5"/>
      <c r="XA601" s="5"/>
      <c r="XB601" s="5"/>
      <c r="XC601" s="5"/>
      <c r="XD601" s="5"/>
      <c r="XE601" s="5"/>
      <c r="XF601" s="5"/>
      <c r="XG601" s="5"/>
      <c r="XH601" s="5"/>
      <c r="XI601" s="5"/>
      <c r="XJ601" s="5"/>
      <c r="XK601" s="5"/>
      <c r="XL601" s="5"/>
      <c r="XM601" s="5"/>
      <c r="XN601" s="5"/>
      <c r="XO601" s="5"/>
      <c r="XP601" s="5"/>
      <c r="XQ601" s="5"/>
      <c r="XR601" s="5"/>
      <c r="XS601" s="5"/>
      <c r="XT601" s="5"/>
      <c r="XU601" s="5"/>
      <c r="XV601" s="5"/>
      <c r="XW601" s="5"/>
    </row>
    <row r="602" spans="39:647" x14ac:dyDescent="0.2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c r="PI602" s="5"/>
      <c r="PJ602" s="5"/>
      <c r="PK602" s="5"/>
      <c r="PL602" s="5"/>
      <c r="PM602" s="5"/>
      <c r="PN602" s="5"/>
      <c r="PO602" s="5"/>
      <c r="PP602" s="5"/>
      <c r="PQ602" s="5"/>
      <c r="PR602" s="5"/>
      <c r="PS602" s="5"/>
      <c r="PT602" s="5"/>
      <c r="PU602" s="5"/>
      <c r="PV602" s="5"/>
      <c r="PW602" s="5"/>
      <c r="PX602" s="5"/>
      <c r="PY602" s="5"/>
      <c r="PZ602" s="5"/>
      <c r="QA602" s="5"/>
      <c r="QB602" s="5"/>
      <c r="QC602" s="5"/>
      <c r="QD602" s="5"/>
      <c r="QE602" s="5"/>
      <c r="QF602" s="5"/>
      <c r="QG602" s="5"/>
      <c r="QH602" s="5"/>
      <c r="QI602" s="5"/>
      <c r="QJ602" s="5"/>
      <c r="QK602" s="5"/>
      <c r="QL602" s="5"/>
      <c r="QM602" s="5"/>
      <c r="QN602" s="5"/>
      <c r="QO602" s="5"/>
      <c r="QP602" s="5"/>
      <c r="QQ602" s="5"/>
      <c r="QR602" s="5"/>
      <c r="QS602" s="5"/>
      <c r="QT602" s="5"/>
      <c r="QU602" s="5"/>
      <c r="QV602" s="5"/>
      <c r="QW602" s="5"/>
      <c r="QX602" s="5"/>
      <c r="QY602" s="5"/>
      <c r="QZ602" s="5"/>
      <c r="RA602" s="5"/>
      <c r="RB602" s="5"/>
      <c r="RC602" s="5"/>
      <c r="RD602" s="5"/>
      <c r="RE602" s="5"/>
      <c r="RF602" s="5"/>
      <c r="RG602" s="5"/>
      <c r="RH602" s="5"/>
      <c r="RI602" s="5"/>
      <c r="RJ602" s="5"/>
      <c r="RK602" s="5"/>
      <c r="RL602" s="5"/>
      <c r="RM602" s="5"/>
      <c r="RN602" s="5"/>
      <c r="RO602" s="5"/>
      <c r="RP602" s="5"/>
      <c r="RQ602" s="5"/>
      <c r="RR602" s="5"/>
      <c r="RS602" s="5"/>
      <c r="RT602" s="5"/>
      <c r="RU602" s="5"/>
      <c r="RV602" s="5"/>
      <c r="RW602" s="5"/>
      <c r="RX602" s="5"/>
      <c r="RY602" s="5"/>
      <c r="RZ602" s="5"/>
      <c r="SA602" s="5"/>
      <c r="SB602" s="5"/>
      <c r="SC602" s="5"/>
      <c r="SD602" s="5"/>
      <c r="SE602" s="5"/>
      <c r="SF602" s="5"/>
      <c r="SG602" s="5"/>
      <c r="SH602" s="5"/>
      <c r="SI602" s="5"/>
      <c r="SJ602" s="5"/>
      <c r="SK602" s="5"/>
      <c r="SL602" s="5"/>
      <c r="SM602" s="5"/>
      <c r="SN602" s="5"/>
      <c r="SO602" s="5"/>
      <c r="SP602" s="5"/>
      <c r="SQ602" s="5"/>
      <c r="SR602" s="5"/>
      <c r="SS602" s="5"/>
      <c r="ST602" s="5"/>
      <c r="SU602" s="5"/>
      <c r="SV602" s="5"/>
      <c r="SW602" s="5"/>
      <c r="SX602" s="5"/>
      <c r="SY602" s="5"/>
      <c r="SZ602" s="5"/>
      <c r="TA602" s="5"/>
      <c r="TB602" s="5"/>
      <c r="TC602" s="5"/>
      <c r="TD602" s="5"/>
      <c r="TE602" s="5"/>
      <c r="TF602" s="5"/>
      <c r="TG602" s="5"/>
      <c r="TH602" s="5"/>
      <c r="TI602" s="5"/>
      <c r="TJ602" s="5"/>
      <c r="TK602" s="5"/>
      <c r="TL602" s="5"/>
      <c r="TM602" s="5"/>
      <c r="TN602" s="5"/>
      <c r="TO602" s="5"/>
      <c r="TP602" s="5"/>
      <c r="TQ602" s="5"/>
      <c r="TR602" s="5"/>
      <c r="TS602" s="5"/>
      <c r="TT602" s="5"/>
      <c r="TU602" s="5"/>
      <c r="TV602" s="5"/>
      <c r="TW602" s="5"/>
      <c r="TX602" s="5"/>
      <c r="TY602" s="5"/>
      <c r="TZ602" s="5"/>
      <c r="UA602" s="5"/>
      <c r="UB602" s="5"/>
      <c r="UC602" s="5"/>
      <c r="UD602" s="5"/>
      <c r="UE602" s="5"/>
      <c r="UF602" s="5"/>
      <c r="UG602" s="5"/>
      <c r="UH602" s="5"/>
      <c r="UI602" s="5"/>
      <c r="UJ602" s="5"/>
      <c r="UK602" s="5"/>
      <c r="UL602" s="5"/>
      <c r="UM602" s="5"/>
      <c r="UN602" s="5"/>
      <c r="UO602" s="5"/>
      <c r="UP602" s="5"/>
      <c r="UQ602" s="5"/>
      <c r="UR602" s="5"/>
      <c r="US602" s="5"/>
      <c r="UT602" s="5"/>
      <c r="UU602" s="5"/>
      <c r="UV602" s="5"/>
      <c r="UW602" s="5"/>
      <c r="UX602" s="5"/>
      <c r="UY602" s="5"/>
      <c r="UZ602" s="5"/>
      <c r="VA602" s="5"/>
      <c r="VB602" s="5"/>
      <c r="VC602" s="5"/>
      <c r="VD602" s="5"/>
      <c r="VE602" s="5"/>
      <c r="VF602" s="5"/>
      <c r="VG602" s="5"/>
      <c r="VH602" s="5"/>
      <c r="VI602" s="5"/>
      <c r="VJ602" s="5"/>
      <c r="VK602" s="5"/>
      <c r="VL602" s="5"/>
      <c r="VM602" s="5"/>
      <c r="VN602" s="5"/>
      <c r="VO602" s="5"/>
      <c r="VP602" s="5"/>
      <c r="VQ602" s="5"/>
      <c r="VR602" s="5"/>
      <c r="VS602" s="5"/>
      <c r="VT602" s="5"/>
      <c r="VU602" s="5"/>
      <c r="VV602" s="5"/>
      <c r="VW602" s="5"/>
      <c r="VX602" s="5"/>
      <c r="VY602" s="5"/>
      <c r="VZ602" s="5"/>
      <c r="WA602" s="5"/>
      <c r="WB602" s="5"/>
      <c r="WC602" s="5"/>
      <c r="WD602" s="5"/>
      <c r="WE602" s="5"/>
      <c r="WF602" s="5"/>
      <c r="WG602" s="5"/>
      <c r="WH602" s="5"/>
      <c r="WI602" s="5"/>
      <c r="WJ602" s="5"/>
      <c r="WK602" s="5"/>
      <c r="WL602" s="5"/>
      <c r="WM602" s="5"/>
      <c r="WN602" s="5"/>
      <c r="WO602" s="5"/>
      <c r="WP602" s="5"/>
      <c r="WQ602" s="5"/>
      <c r="WR602" s="5"/>
      <c r="WS602" s="5"/>
      <c r="WT602" s="5"/>
      <c r="WU602" s="5"/>
      <c r="WV602" s="5"/>
      <c r="WW602" s="5"/>
      <c r="WX602" s="5"/>
      <c r="WY602" s="5"/>
      <c r="WZ602" s="5"/>
      <c r="XA602" s="5"/>
      <c r="XB602" s="5"/>
      <c r="XC602" s="5"/>
      <c r="XD602" s="5"/>
      <c r="XE602" s="5"/>
      <c r="XF602" s="5"/>
      <c r="XG602" s="5"/>
      <c r="XH602" s="5"/>
      <c r="XI602" s="5"/>
      <c r="XJ602" s="5"/>
      <c r="XK602" s="5"/>
      <c r="XL602" s="5"/>
      <c r="XM602" s="5"/>
      <c r="XN602" s="5"/>
      <c r="XO602" s="5"/>
      <c r="XP602" s="5"/>
      <c r="XQ602" s="5"/>
      <c r="XR602" s="5"/>
      <c r="XS602" s="5"/>
      <c r="XT602" s="5"/>
      <c r="XU602" s="5"/>
      <c r="XV602" s="5"/>
      <c r="XW602" s="5"/>
    </row>
    <row r="603" spans="39:647" x14ac:dyDescent="0.2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c r="PI603" s="5"/>
      <c r="PJ603" s="5"/>
      <c r="PK603" s="5"/>
      <c r="PL603" s="5"/>
      <c r="PM603" s="5"/>
      <c r="PN603" s="5"/>
      <c r="PO603" s="5"/>
      <c r="PP603" s="5"/>
      <c r="PQ603" s="5"/>
      <c r="PR603" s="5"/>
      <c r="PS603" s="5"/>
      <c r="PT603" s="5"/>
      <c r="PU603" s="5"/>
      <c r="PV603" s="5"/>
      <c r="PW603" s="5"/>
      <c r="PX603" s="5"/>
      <c r="PY603" s="5"/>
      <c r="PZ603" s="5"/>
      <c r="QA603" s="5"/>
      <c r="QB603" s="5"/>
      <c r="QC603" s="5"/>
      <c r="QD603" s="5"/>
      <c r="QE603" s="5"/>
      <c r="QF603" s="5"/>
      <c r="QG603" s="5"/>
      <c r="QH603" s="5"/>
      <c r="QI603" s="5"/>
      <c r="QJ603" s="5"/>
      <c r="QK603" s="5"/>
      <c r="QL603" s="5"/>
      <c r="QM603" s="5"/>
      <c r="QN603" s="5"/>
      <c r="QO603" s="5"/>
      <c r="QP603" s="5"/>
      <c r="QQ603" s="5"/>
      <c r="QR603" s="5"/>
      <c r="QS603" s="5"/>
      <c r="QT603" s="5"/>
      <c r="QU603" s="5"/>
      <c r="QV603" s="5"/>
      <c r="QW603" s="5"/>
      <c r="QX603" s="5"/>
      <c r="QY603" s="5"/>
      <c r="QZ603" s="5"/>
      <c r="RA603" s="5"/>
      <c r="RB603" s="5"/>
      <c r="RC603" s="5"/>
      <c r="RD603" s="5"/>
      <c r="RE603" s="5"/>
      <c r="RF603" s="5"/>
      <c r="RG603" s="5"/>
      <c r="RH603" s="5"/>
      <c r="RI603" s="5"/>
      <c r="RJ603" s="5"/>
      <c r="RK603" s="5"/>
      <c r="RL603" s="5"/>
      <c r="RM603" s="5"/>
      <c r="RN603" s="5"/>
      <c r="RO603" s="5"/>
      <c r="RP603" s="5"/>
      <c r="RQ603" s="5"/>
      <c r="RR603" s="5"/>
      <c r="RS603" s="5"/>
      <c r="RT603" s="5"/>
      <c r="RU603" s="5"/>
      <c r="RV603" s="5"/>
      <c r="RW603" s="5"/>
      <c r="RX603" s="5"/>
      <c r="RY603" s="5"/>
      <c r="RZ603" s="5"/>
      <c r="SA603" s="5"/>
      <c r="SB603" s="5"/>
      <c r="SC603" s="5"/>
      <c r="SD603" s="5"/>
      <c r="SE603" s="5"/>
      <c r="SF603" s="5"/>
      <c r="SG603" s="5"/>
      <c r="SH603" s="5"/>
      <c r="SI603" s="5"/>
      <c r="SJ603" s="5"/>
      <c r="SK603" s="5"/>
      <c r="SL603" s="5"/>
      <c r="SM603" s="5"/>
      <c r="SN603" s="5"/>
      <c r="SO603" s="5"/>
      <c r="SP603" s="5"/>
      <c r="SQ603" s="5"/>
      <c r="SR603" s="5"/>
      <c r="SS603" s="5"/>
      <c r="ST603" s="5"/>
      <c r="SU603" s="5"/>
      <c r="SV603" s="5"/>
      <c r="SW603" s="5"/>
      <c r="SX603" s="5"/>
      <c r="SY603" s="5"/>
      <c r="SZ603" s="5"/>
      <c r="TA603" s="5"/>
      <c r="TB603" s="5"/>
      <c r="TC603" s="5"/>
      <c r="TD603" s="5"/>
      <c r="TE603" s="5"/>
      <c r="TF603" s="5"/>
      <c r="TG603" s="5"/>
      <c r="TH603" s="5"/>
      <c r="TI603" s="5"/>
      <c r="TJ603" s="5"/>
      <c r="TK603" s="5"/>
      <c r="TL603" s="5"/>
      <c r="TM603" s="5"/>
      <c r="TN603" s="5"/>
      <c r="TO603" s="5"/>
      <c r="TP603" s="5"/>
      <c r="TQ603" s="5"/>
      <c r="TR603" s="5"/>
      <c r="TS603" s="5"/>
      <c r="TT603" s="5"/>
      <c r="TU603" s="5"/>
      <c r="TV603" s="5"/>
      <c r="TW603" s="5"/>
      <c r="TX603" s="5"/>
      <c r="TY603" s="5"/>
      <c r="TZ603" s="5"/>
      <c r="UA603" s="5"/>
      <c r="UB603" s="5"/>
      <c r="UC603" s="5"/>
      <c r="UD603" s="5"/>
      <c r="UE603" s="5"/>
      <c r="UF603" s="5"/>
      <c r="UG603" s="5"/>
      <c r="UH603" s="5"/>
      <c r="UI603" s="5"/>
      <c r="UJ603" s="5"/>
      <c r="UK603" s="5"/>
      <c r="UL603" s="5"/>
      <c r="UM603" s="5"/>
      <c r="UN603" s="5"/>
      <c r="UO603" s="5"/>
      <c r="UP603" s="5"/>
      <c r="UQ603" s="5"/>
      <c r="UR603" s="5"/>
      <c r="US603" s="5"/>
      <c r="UT603" s="5"/>
      <c r="UU603" s="5"/>
      <c r="UV603" s="5"/>
      <c r="UW603" s="5"/>
      <c r="UX603" s="5"/>
      <c r="UY603" s="5"/>
      <c r="UZ603" s="5"/>
      <c r="VA603" s="5"/>
      <c r="VB603" s="5"/>
      <c r="VC603" s="5"/>
      <c r="VD603" s="5"/>
      <c r="VE603" s="5"/>
      <c r="VF603" s="5"/>
      <c r="VG603" s="5"/>
      <c r="VH603" s="5"/>
      <c r="VI603" s="5"/>
      <c r="VJ603" s="5"/>
      <c r="VK603" s="5"/>
      <c r="VL603" s="5"/>
      <c r="VM603" s="5"/>
      <c r="VN603" s="5"/>
      <c r="VO603" s="5"/>
      <c r="VP603" s="5"/>
      <c r="VQ603" s="5"/>
      <c r="VR603" s="5"/>
      <c r="VS603" s="5"/>
      <c r="VT603" s="5"/>
      <c r="VU603" s="5"/>
      <c r="VV603" s="5"/>
      <c r="VW603" s="5"/>
      <c r="VX603" s="5"/>
      <c r="VY603" s="5"/>
      <c r="VZ603" s="5"/>
      <c r="WA603" s="5"/>
      <c r="WB603" s="5"/>
      <c r="WC603" s="5"/>
      <c r="WD603" s="5"/>
      <c r="WE603" s="5"/>
      <c r="WF603" s="5"/>
      <c r="WG603" s="5"/>
      <c r="WH603" s="5"/>
      <c r="WI603" s="5"/>
      <c r="WJ603" s="5"/>
      <c r="WK603" s="5"/>
      <c r="WL603" s="5"/>
      <c r="WM603" s="5"/>
      <c r="WN603" s="5"/>
      <c r="WO603" s="5"/>
      <c r="WP603" s="5"/>
      <c r="WQ603" s="5"/>
      <c r="WR603" s="5"/>
      <c r="WS603" s="5"/>
      <c r="WT603" s="5"/>
      <c r="WU603" s="5"/>
      <c r="WV603" s="5"/>
      <c r="WW603" s="5"/>
      <c r="WX603" s="5"/>
      <c r="WY603" s="5"/>
      <c r="WZ603" s="5"/>
      <c r="XA603" s="5"/>
      <c r="XB603" s="5"/>
      <c r="XC603" s="5"/>
      <c r="XD603" s="5"/>
      <c r="XE603" s="5"/>
      <c r="XF603" s="5"/>
      <c r="XG603" s="5"/>
      <c r="XH603" s="5"/>
      <c r="XI603" s="5"/>
      <c r="XJ603" s="5"/>
      <c r="XK603" s="5"/>
      <c r="XL603" s="5"/>
      <c r="XM603" s="5"/>
      <c r="XN603" s="5"/>
      <c r="XO603" s="5"/>
      <c r="XP603" s="5"/>
      <c r="XQ603" s="5"/>
      <c r="XR603" s="5"/>
      <c r="XS603" s="5"/>
      <c r="XT603" s="5"/>
      <c r="XU603" s="5"/>
      <c r="XV603" s="5"/>
      <c r="XW603" s="5"/>
    </row>
    <row r="604" spans="39:647" x14ac:dyDescent="0.2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c r="PI604" s="5"/>
      <c r="PJ604" s="5"/>
      <c r="PK604" s="5"/>
      <c r="PL604" s="5"/>
      <c r="PM604" s="5"/>
      <c r="PN604" s="5"/>
      <c r="PO604" s="5"/>
      <c r="PP604" s="5"/>
      <c r="PQ604" s="5"/>
      <c r="PR604" s="5"/>
      <c r="PS604" s="5"/>
      <c r="PT604" s="5"/>
      <c r="PU604" s="5"/>
      <c r="PV604" s="5"/>
      <c r="PW604" s="5"/>
      <c r="PX604" s="5"/>
      <c r="PY604" s="5"/>
      <c r="PZ604" s="5"/>
      <c r="QA604" s="5"/>
      <c r="QB604" s="5"/>
      <c r="QC604" s="5"/>
      <c r="QD604" s="5"/>
      <c r="QE604" s="5"/>
      <c r="QF604" s="5"/>
      <c r="QG604" s="5"/>
      <c r="QH604" s="5"/>
      <c r="QI604" s="5"/>
      <c r="QJ604" s="5"/>
      <c r="QK604" s="5"/>
      <c r="QL604" s="5"/>
      <c r="QM604" s="5"/>
      <c r="QN604" s="5"/>
      <c r="QO604" s="5"/>
      <c r="QP604" s="5"/>
      <c r="QQ604" s="5"/>
      <c r="QR604" s="5"/>
      <c r="QS604" s="5"/>
      <c r="QT604" s="5"/>
      <c r="QU604" s="5"/>
      <c r="QV604" s="5"/>
      <c r="QW604" s="5"/>
      <c r="QX604" s="5"/>
      <c r="QY604" s="5"/>
      <c r="QZ604" s="5"/>
      <c r="RA604" s="5"/>
      <c r="RB604" s="5"/>
      <c r="RC604" s="5"/>
      <c r="RD604" s="5"/>
      <c r="RE604" s="5"/>
      <c r="RF604" s="5"/>
      <c r="RG604" s="5"/>
      <c r="RH604" s="5"/>
      <c r="RI604" s="5"/>
      <c r="RJ604" s="5"/>
      <c r="RK604" s="5"/>
      <c r="RL604" s="5"/>
      <c r="RM604" s="5"/>
      <c r="RN604" s="5"/>
      <c r="RO604" s="5"/>
      <c r="RP604" s="5"/>
      <c r="RQ604" s="5"/>
      <c r="RR604" s="5"/>
      <c r="RS604" s="5"/>
      <c r="RT604" s="5"/>
      <c r="RU604" s="5"/>
      <c r="RV604" s="5"/>
      <c r="RW604" s="5"/>
      <c r="RX604" s="5"/>
      <c r="RY604" s="5"/>
      <c r="RZ604" s="5"/>
      <c r="SA604" s="5"/>
      <c r="SB604" s="5"/>
      <c r="SC604" s="5"/>
      <c r="SD604" s="5"/>
      <c r="SE604" s="5"/>
      <c r="SF604" s="5"/>
      <c r="SG604" s="5"/>
      <c r="SH604" s="5"/>
      <c r="SI604" s="5"/>
      <c r="SJ604" s="5"/>
      <c r="SK604" s="5"/>
      <c r="SL604" s="5"/>
      <c r="SM604" s="5"/>
      <c r="SN604" s="5"/>
      <c r="SO604" s="5"/>
      <c r="SP604" s="5"/>
      <c r="SQ604" s="5"/>
      <c r="SR604" s="5"/>
      <c r="SS604" s="5"/>
      <c r="ST604" s="5"/>
      <c r="SU604" s="5"/>
      <c r="SV604" s="5"/>
      <c r="SW604" s="5"/>
      <c r="SX604" s="5"/>
      <c r="SY604" s="5"/>
      <c r="SZ604" s="5"/>
      <c r="TA604" s="5"/>
      <c r="TB604" s="5"/>
      <c r="TC604" s="5"/>
      <c r="TD604" s="5"/>
      <c r="TE604" s="5"/>
      <c r="TF604" s="5"/>
      <c r="TG604" s="5"/>
      <c r="TH604" s="5"/>
      <c r="TI604" s="5"/>
      <c r="TJ604" s="5"/>
      <c r="TK604" s="5"/>
      <c r="TL604" s="5"/>
      <c r="TM604" s="5"/>
      <c r="TN604" s="5"/>
      <c r="TO604" s="5"/>
      <c r="TP604" s="5"/>
      <c r="TQ604" s="5"/>
      <c r="TR604" s="5"/>
      <c r="TS604" s="5"/>
      <c r="TT604" s="5"/>
      <c r="TU604" s="5"/>
      <c r="TV604" s="5"/>
      <c r="TW604" s="5"/>
      <c r="TX604" s="5"/>
      <c r="TY604" s="5"/>
      <c r="TZ604" s="5"/>
      <c r="UA604" s="5"/>
      <c r="UB604" s="5"/>
      <c r="UC604" s="5"/>
      <c r="UD604" s="5"/>
      <c r="UE604" s="5"/>
      <c r="UF604" s="5"/>
      <c r="UG604" s="5"/>
      <c r="UH604" s="5"/>
      <c r="UI604" s="5"/>
      <c r="UJ604" s="5"/>
      <c r="UK604" s="5"/>
      <c r="UL604" s="5"/>
      <c r="UM604" s="5"/>
      <c r="UN604" s="5"/>
      <c r="UO604" s="5"/>
      <c r="UP604" s="5"/>
      <c r="UQ604" s="5"/>
      <c r="UR604" s="5"/>
      <c r="US604" s="5"/>
      <c r="UT604" s="5"/>
      <c r="UU604" s="5"/>
      <c r="UV604" s="5"/>
      <c r="UW604" s="5"/>
      <c r="UX604" s="5"/>
      <c r="UY604" s="5"/>
      <c r="UZ604" s="5"/>
      <c r="VA604" s="5"/>
      <c r="VB604" s="5"/>
      <c r="VC604" s="5"/>
      <c r="VD604" s="5"/>
      <c r="VE604" s="5"/>
      <c r="VF604" s="5"/>
      <c r="VG604" s="5"/>
      <c r="VH604" s="5"/>
      <c r="VI604" s="5"/>
      <c r="VJ604" s="5"/>
      <c r="VK604" s="5"/>
      <c r="VL604" s="5"/>
      <c r="VM604" s="5"/>
      <c r="VN604" s="5"/>
      <c r="VO604" s="5"/>
      <c r="VP604" s="5"/>
      <c r="VQ604" s="5"/>
      <c r="VR604" s="5"/>
      <c r="VS604" s="5"/>
      <c r="VT604" s="5"/>
      <c r="VU604" s="5"/>
      <c r="VV604" s="5"/>
      <c r="VW604" s="5"/>
      <c r="VX604" s="5"/>
      <c r="VY604" s="5"/>
      <c r="VZ604" s="5"/>
      <c r="WA604" s="5"/>
      <c r="WB604" s="5"/>
      <c r="WC604" s="5"/>
      <c r="WD604" s="5"/>
      <c r="WE604" s="5"/>
      <c r="WF604" s="5"/>
      <c r="WG604" s="5"/>
      <c r="WH604" s="5"/>
      <c r="WI604" s="5"/>
      <c r="WJ604" s="5"/>
      <c r="WK604" s="5"/>
      <c r="WL604" s="5"/>
      <c r="WM604" s="5"/>
      <c r="WN604" s="5"/>
      <c r="WO604" s="5"/>
      <c r="WP604" s="5"/>
      <c r="WQ604" s="5"/>
      <c r="WR604" s="5"/>
      <c r="WS604" s="5"/>
      <c r="WT604" s="5"/>
      <c r="WU604" s="5"/>
      <c r="WV604" s="5"/>
      <c r="WW604" s="5"/>
      <c r="WX604" s="5"/>
      <c r="WY604" s="5"/>
      <c r="WZ604" s="5"/>
      <c r="XA604" s="5"/>
      <c r="XB604" s="5"/>
      <c r="XC604" s="5"/>
      <c r="XD604" s="5"/>
      <c r="XE604" s="5"/>
      <c r="XF604" s="5"/>
      <c r="XG604" s="5"/>
      <c r="XH604" s="5"/>
      <c r="XI604" s="5"/>
      <c r="XJ604" s="5"/>
      <c r="XK604" s="5"/>
      <c r="XL604" s="5"/>
      <c r="XM604" s="5"/>
      <c r="XN604" s="5"/>
      <c r="XO604" s="5"/>
      <c r="XP604" s="5"/>
      <c r="XQ604" s="5"/>
      <c r="XR604" s="5"/>
      <c r="XS604" s="5"/>
      <c r="XT604" s="5"/>
      <c r="XU604" s="5"/>
      <c r="XV604" s="5"/>
      <c r="XW604" s="5"/>
    </row>
    <row r="605" spans="39:647" x14ac:dyDescent="0.2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c r="PI605" s="5"/>
      <c r="PJ605" s="5"/>
      <c r="PK605" s="5"/>
      <c r="PL605" s="5"/>
      <c r="PM605" s="5"/>
      <c r="PN605" s="5"/>
      <c r="PO605" s="5"/>
      <c r="PP605" s="5"/>
      <c r="PQ605" s="5"/>
      <c r="PR605" s="5"/>
      <c r="PS605" s="5"/>
      <c r="PT605" s="5"/>
      <c r="PU605" s="5"/>
      <c r="PV605" s="5"/>
      <c r="PW605" s="5"/>
      <c r="PX605" s="5"/>
      <c r="PY605" s="5"/>
      <c r="PZ605" s="5"/>
      <c r="QA605" s="5"/>
      <c r="QB605" s="5"/>
      <c r="QC605" s="5"/>
      <c r="QD605" s="5"/>
      <c r="QE605" s="5"/>
      <c r="QF605" s="5"/>
      <c r="QG605" s="5"/>
      <c r="QH605" s="5"/>
      <c r="QI605" s="5"/>
      <c r="QJ605" s="5"/>
      <c r="QK605" s="5"/>
      <c r="QL605" s="5"/>
      <c r="QM605" s="5"/>
      <c r="QN605" s="5"/>
      <c r="QO605" s="5"/>
      <c r="QP605" s="5"/>
      <c r="QQ605" s="5"/>
      <c r="QR605" s="5"/>
      <c r="QS605" s="5"/>
      <c r="QT605" s="5"/>
      <c r="QU605" s="5"/>
      <c r="QV605" s="5"/>
      <c r="QW605" s="5"/>
      <c r="QX605" s="5"/>
      <c r="QY605" s="5"/>
      <c r="QZ605" s="5"/>
      <c r="RA605" s="5"/>
      <c r="RB605" s="5"/>
      <c r="RC605" s="5"/>
      <c r="RD605" s="5"/>
      <c r="RE605" s="5"/>
      <c r="RF605" s="5"/>
      <c r="RG605" s="5"/>
      <c r="RH605" s="5"/>
      <c r="RI605" s="5"/>
      <c r="RJ605" s="5"/>
      <c r="RK605" s="5"/>
      <c r="RL605" s="5"/>
      <c r="RM605" s="5"/>
      <c r="RN605" s="5"/>
      <c r="RO605" s="5"/>
      <c r="RP605" s="5"/>
      <c r="RQ605" s="5"/>
      <c r="RR605" s="5"/>
      <c r="RS605" s="5"/>
      <c r="RT605" s="5"/>
      <c r="RU605" s="5"/>
      <c r="RV605" s="5"/>
      <c r="RW605" s="5"/>
      <c r="RX605" s="5"/>
      <c r="RY605" s="5"/>
      <c r="RZ605" s="5"/>
      <c r="SA605" s="5"/>
      <c r="SB605" s="5"/>
      <c r="SC605" s="5"/>
      <c r="SD605" s="5"/>
      <c r="SE605" s="5"/>
      <c r="SF605" s="5"/>
      <c r="SG605" s="5"/>
      <c r="SH605" s="5"/>
      <c r="SI605" s="5"/>
      <c r="SJ605" s="5"/>
      <c r="SK605" s="5"/>
      <c r="SL605" s="5"/>
      <c r="SM605" s="5"/>
      <c r="SN605" s="5"/>
      <c r="SO605" s="5"/>
      <c r="SP605" s="5"/>
      <c r="SQ605" s="5"/>
      <c r="SR605" s="5"/>
      <c r="SS605" s="5"/>
      <c r="ST605" s="5"/>
      <c r="SU605" s="5"/>
      <c r="SV605" s="5"/>
      <c r="SW605" s="5"/>
      <c r="SX605" s="5"/>
      <c r="SY605" s="5"/>
      <c r="SZ605" s="5"/>
      <c r="TA605" s="5"/>
      <c r="TB605" s="5"/>
      <c r="TC605" s="5"/>
      <c r="TD605" s="5"/>
      <c r="TE605" s="5"/>
      <c r="TF605" s="5"/>
      <c r="TG605" s="5"/>
      <c r="TH605" s="5"/>
      <c r="TI605" s="5"/>
      <c r="TJ605" s="5"/>
      <c r="TK605" s="5"/>
      <c r="TL605" s="5"/>
      <c r="TM605" s="5"/>
      <c r="TN605" s="5"/>
      <c r="TO605" s="5"/>
      <c r="TP605" s="5"/>
      <c r="TQ605" s="5"/>
      <c r="TR605" s="5"/>
      <c r="TS605" s="5"/>
      <c r="TT605" s="5"/>
      <c r="TU605" s="5"/>
      <c r="TV605" s="5"/>
      <c r="TW605" s="5"/>
      <c r="TX605" s="5"/>
      <c r="TY605" s="5"/>
      <c r="TZ605" s="5"/>
      <c r="UA605" s="5"/>
      <c r="UB605" s="5"/>
      <c r="UC605" s="5"/>
      <c r="UD605" s="5"/>
      <c r="UE605" s="5"/>
      <c r="UF605" s="5"/>
      <c r="UG605" s="5"/>
      <c r="UH605" s="5"/>
      <c r="UI605" s="5"/>
      <c r="UJ605" s="5"/>
      <c r="UK605" s="5"/>
      <c r="UL605" s="5"/>
      <c r="UM605" s="5"/>
      <c r="UN605" s="5"/>
      <c r="UO605" s="5"/>
      <c r="UP605" s="5"/>
      <c r="UQ605" s="5"/>
      <c r="UR605" s="5"/>
      <c r="US605" s="5"/>
      <c r="UT605" s="5"/>
      <c r="UU605" s="5"/>
      <c r="UV605" s="5"/>
      <c r="UW605" s="5"/>
      <c r="UX605" s="5"/>
      <c r="UY605" s="5"/>
      <c r="UZ605" s="5"/>
      <c r="VA605" s="5"/>
      <c r="VB605" s="5"/>
      <c r="VC605" s="5"/>
      <c r="VD605" s="5"/>
      <c r="VE605" s="5"/>
      <c r="VF605" s="5"/>
      <c r="VG605" s="5"/>
      <c r="VH605" s="5"/>
      <c r="VI605" s="5"/>
      <c r="VJ605" s="5"/>
      <c r="VK605" s="5"/>
      <c r="VL605" s="5"/>
      <c r="VM605" s="5"/>
      <c r="VN605" s="5"/>
      <c r="VO605" s="5"/>
      <c r="VP605" s="5"/>
      <c r="VQ605" s="5"/>
      <c r="VR605" s="5"/>
      <c r="VS605" s="5"/>
      <c r="VT605" s="5"/>
      <c r="VU605" s="5"/>
      <c r="VV605" s="5"/>
      <c r="VW605" s="5"/>
      <c r="VX605" s="5"/>
      <c r="VY605" s="5"/>
      <c r="VZ605" s="5"/>
      <c r="WA605" s="5"/>
      <c r="WB605" s="5"/>
      <c r="WC605" s="5"/>
      <c r="WD605" s="5"/>
      <c r="WE605" s="5"/>
      <c r="WF605" s="5"/>
      <c r="WG605" s="5"/>
      <c r="WH605" s="5"/>
      <c r="WI605" s="5"/>
      <c r="WJ605" s="5"/>
      <c r="WK605" s="5"/>
      <c r="WL605" s="5"/>
      <c r="WM605" s="5"/>
      <c r="WN605" s="5"/>
      <c r="WO605" s="5"/>
      <c r="WP605" s="5"/>
      <c r="WQ605" s="5"/>
      <c r="WR605" s="5"/>
      <c r="WS605" s="5"/>
      <c r="WT605" s="5"/>
      <c r="WU605" s="5"/>
      <c r="WV605" s="5"/>
      <c r="WW605" s="5"/>
      <c r="WX605" s="5"/>
      <c r="WY605" s="5"/>
      <c r="WZ605" s="5"/>
      <c r="XA605" s="5"/>
      <c r="XB605" s="5"/>
      <c r="XC605" s="5"/>
      <c r="XD605" s="5"/>
      <c r="XE605" s="5"/>
      <c r="XF605" s="5"/>
      <c r="XG605" s="5"/>
      <c r="XH605" s="5"/>
      <c r="XI605" s="5"/>
      <c r="XJ605" s="5"/>
      <c r="XK605" s="5"/>
      <c r="XL605" s="5"/>
      <c r="XM605" s="5"/>
      <c r="XN605" s="5"/>
      <c r="XO605" s="5"/>
      <c r="XP605" s="5"/>
      <c r="XQ605" s="5"/>
      <c r="XR605" s="5"/>
      <c r="XS605" s="5"/>
      <c r="XT605" s="5"/>
      <c r="XU605" s="5"/>
      <c r="XV605" s="5"/>
      <c r="XW605" s="5"/>
    </row>
    <row r="606" spans="39:647" x14ac:dyDescent="0.2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c r="PI606" s="5"/>
      <c r="PJ606" s="5"/>
      <c r="PK606" s="5"/>
      <c r="PL606" s="5"/>
      <c r="PM606" s="5"/>
      <c r="PN606" s="5"/>
      <c r="PO606" s="5"/>
      <c r="PP606" s="5"/>
      <c r="PQ606" s="5"/>
      <c r="PR606" s="5"/>
      <c r="PS606" s="5"/>
      <c r="PT606" s="5"/>
      <c r="PU606" s="5"/>
      <c r="PV606" s="5"/>
      <c r="PW606" s="5"/>
      <c r="PX606" s="5"/>
      <c r="PY606" s="5"/>
      <c r="PZ606" s="5"/>
      <c r="QA606" s="5"/>
      <c r="QB606" s="5"/>
      <c r="QC606" s="5"/>
      <c r="QD606" s="5"/>
      <c r="QE606" s="5"/>
      <c r="QF606" s="5"/>
      <c r="QG606" s="5"/>
      <c r="QH606" s="5"/>
      <c r="QI606" s="5"/>
      <c r="QJ606" s="5"/>
      <c r="QK606" s="5"/>
      <c r="QL606" s="5"/>
      <c r="QM606" s="5"/>
      <c r="QN606" s="5"/>
      <c r="QO606" s="5"/>
      <c r="QP606" s="5"/>
      <c r="QQ606" s="5"/>
      <c r="QR606" s="5"/>
      <c r="QS606" s="5"/>
      <c r="QT606" s="5"/>
      <c r="QU606" s="5"/>
      <c r="QV606" s="5"/>
      <c r="QW606" s="5"/>
      <c r="QX606" s="5"/>
      <c r="QY606" s="5"/>
      <c r="QZ606" s="5"/>
      <c r="RA606" s="5"/>
      <c r="RB606" s="5"/>
      <c r="RC606" s="5"/>
      <c r="RD606" s="5"/>
      <c r="RE606" s="5"/>
      <c r="RF606" s="5"/>
      <c r="RG606" s="5"/>
      <c r="RH606" s="5"/>
      <c r="RI606" s="5"/>
      <c r="RJ606" s="5"/>
      <c r="RK606" s="5"/>
      <c r="RL606" s="5"/>
      <c r="RM606" s="5"/>
      <c r="RN606" s="5"/>
      <c r="RO606" s="5"/>
      <c r="RP606" s="5"/>
      <c r="RQ606" s="5"/>
      <c r="RR606" s="5"/>
      <c r="RS606" s="5"/>
      <c r="RT606" s="5"/>
      <c r="RU606" s="5"/>
      <c r="RV606" s="5"/>
      <c r="RW606" s="5"/>
      <c r="RX606" s="5"/>
      <c r="RY606" s="5"/>
      <c r="RZ606" s="5"/>
      <c r="SA606" s="5"/>
      <c r="SB606" s="5"/>
      <c r="SC606" s="5"/>
      <c r="SD606" s="5"/>
      <c r="SE606" s="5"/>
      <c r="SF606" s="5"/>
      <c r="SG606" s="5"/>
      <c r="SH606" s="5"/>
      <c r="SI606" s="5"/>
      <c r="SJ606" s="5"/>
      <c r="SK606" s="5"/>
      <c r="SL606" s="5"/>
      <c r="SM606" s="5"/>
      <c r="SN606" s="5"/>
      <c r="SO606" s="5"/>
      <c r="SP606" s="5"/>
      <c r="SQ606" s="5"/>
      <c r="SR606" s="5"/>
      <c r="SS606" s="5"/>
      <c r="ST606" s="5"/>
      <c r="SU606" s="5"/>
      <c r="SV606" s="5"/>
      <c r="SW606" s="5"/>
      <c r="SX606" s="5"/>
      <c r="SY606" s="5"/>
      <c r="SZ606" s="5"/>
      <c r="TA606" s="5"/>
      <c r="TB606" s="5"/>
      <c r="TC606" s="5"/>
      <c r="TD606" s="5"/>
      <c r="TE606" s="5"/>
      <c r="TF606" s="5"/>
      <c r="TG606" s="5"/>
      <c r="TH606" s="5"/>
      <c r="TI606" s="5"/>
      <c r="TJ606" s="5"/>
      <c r="TK606" s="5"/>
      <c r="TL606" s="5"/>
      <c r="TM606" s="5"/>
      <c r="TN606" s="5"/>
      <c r="TO606" s="5"/>
      <c r="TP606" s="5"/>
      <c r="TQ606" s="5"/>
      <c r="TR606" s="5"/>
      <c r="TS606" s="5"/>
      <c r="TT606" s="5"/>
      <c r="TU606" s="5"/>
      <c r="TV606" s="5"/>
      <c r="TW606" s="5"/>
      <c r="TX606" s="5"/>
      <c r="TY606" s="5"/>
      <c r="TZ606" s="5"/>
      <c r="UA606" s="5"/>
      <c r="UB606" s="5"/>
      <c r="UC606" s="5"/>
      <c r="UD606" s="5"/>
      <c r="UE606" s="5"/>
      <c r="UF606" s="5"/>
      <c r="UG606" s="5"/>
      <c r="UH606" s="5"/>
      <c r="UI606" s="5"/>
      <c r="UJ606" s="5"/>
      <c r="UK606" s="5"/>
      <c r="UL606" s="5"/>
      <c r="UM606" s="5"/>
      <c r="UN606" s="5"/>
      <c r="UO606" s="5"/>
      <c r="UP606" s="5"/>
      <c r="UQ606" s="5"/>
      <c r="UR606" s="5"/>
      <c r="US606" s="5"/>
      <c r="UT606" s="5"/>
      <c r="UU606" s="5"/>
      <c r="UV606" s="5"/>
      <c r="UW606" s="5"/>
      <c r="UX606" s="5"/>
      <c r="UY606" s="5"/>
      <c r="UZ606" s="5"/>
      <c r="VA606" s="5"/>
      <c r="VB606" s="5"/>
      <c r="VC606" s="5"/>
      <c r="VD606" s="5"/>
      <c r="VE606" s="5"/>
      <c r="VF606" s="5"/>
      <c r="VG606" s="5"/>
      <c r="VH606" s="5"/>
      <c r="VI606" s="5"/>
      <c r="VJ606" s="5"/>
      <c r="VK606" s="5"/>
      <c r="VL606" s="5"/>
      <c r="VM606" s="5"/>
      <c r="VN606" s="5"/>
      <c r="VO606" s="5"/>
      <c r="VP606" s="5"/>
      <c r="VQ606" s="5"/>
      <c r="VR606" s="5"/>
      <c r="VS606" s="5"/>
      <c r="VT606" s="5"/>
      <c r="VU606" s="5"/>
      <c r="VV606" s="5"/>
      <c r="VW606" s="5"/>
      <c r="VX606" s="5"/>
      <c r="VY606" s="5"/>
      <c r="VZ606" s="5"/>
      <c r="WA606" s="5"/>
      <c r="WB606" s="5"/>
      <c r="WC606" s="5"/>
      <c r="WD606" s="5"/>
      <c r="WE606" s="5"/>
      <c r="WF606" s="5"/>
      <c r="WG606" s="5"/>
      <c r="WH606" s="5"/>
      <c r="WI606" s="5"/>
      <c r="WJ606" s="5"/>
      <c r="WK606" s="5"/>
      <c r="WL606" s="5"/>
      <c r="WM606" s="5"/>
      <c r="WN606" s="5"/>
      <c r="WO606" s="5"/>
      <c r="WP606" s="5"/>
      <c r="WQ606" s="5"/>
      <c r="WR606" s="5"/>
      <c r="WS606" s="5"/>
      <c r="WT606" s="5"/>
      <c r="WU606" s="5"/>
      <c r="WV606" s="5"/>
      <c r="WW606" s="5"/>
      <c r="WX606" s="5"/>
      <c r="WY606" s="5"/>
      <c r="WZ606" s="5"/>
      <c r="XA606" s="5"/>
      <c r="XB606" s="5"/>
      <c r="XC606" s="5"/>
      <c r="XD606" s="5"/>
      <c r="XE606" s="5"/>
      <c r="XF606" s="5"/>
      <c r="XG606" s="5"/>
      <c r="XH606" s="5"/>
      <c r="XI606" s="5"/>
      <c r="XJ606" s="5"/>
      <c r="XK606" s="5"/>
      <c r="XL606" s="5"/>
      <c r="XM606" s="5"/>
      <c r="XN606" s="5"/>
      <c r="XO606" s="5"/>
      <c r="XP606" s="5"/>
      <c r="XQ606" s="5"/>
      <c r="XR606" s="5"/>
      <c r="XS606" s="5"/>
      <c r="XT606" s="5"/>
      <c r="XU606" s="5"/>
      <c r="XV606" s="5"/>
      <c r="XW606" s="5"/>
    </row>
    <row r="607" spans="39:647" x14ac:dyDescent="0.2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c r="PI607" s="5"/>
      <c r="PJ607" s="5"/>
      <c r="PK607" s="5"/>
      <c r="PL607" s="5"/>
      <c r="PM607" s="5"/>
      <c r="PN607" s="5"/>
      <c r="PO607" s="5"/>
      <c r="PP607" s="5"/>
      <c r="PQ607" s="5"/>
      <c r="PR607" s="5"/>
      <c r="PS607" s="5"/>
      <c r="PT607" s="5"/>
      <c r="PU607" s="5"/>
      <c r="PV607" s="5"/>
      <c r="PW607" s="5"/>
      <c r="PX607" s="5"/>
      <c r="PY607" s="5"/>
      <c r="PZ607" s="5"/>
      <c r="QA607" s="5"/>
      <c r="QB607" s="5"/>
      <c r="QC607" s="5"/>
      <c r="QD607" s="5"/>
      <c r="QE607" s="5"/>
      <c r="QF607" s="5"/>
      <c r="QG607" s="5"/>
      <c r="QH607" s="5"/>
      <c r="QI607" s="5"/>
      <c r="QJ607" s="5"/>
      <c r="QK607" s="5"/>
      <c r="QL607" s="5"/>
      <c r="QM607" s="5"/>
      <c r="QN607" s="5"/>
      <c r="QO607" s="5"/>
      <c r="QP607" s="5"/>
      <c r="QQ607" s="5"/>
      <c r="QR607" s="5"/>
      <c r="QS607" s="5"/>
      <c r="QT607" s="5"/>
      <c r="QU607" s="5"/>
      <c r="QV607" s="5"/>
      <c r="QW607" s="5"/>
      <c r="QX607" s="5"/>
      <c r="QY607" s="5"/>
      <c r="QZ607" s="5"/>
      <c r="RA607" s="5"/>
      <c r="RB607" s="5"/>
      <c r="RC607" s="5"/>
      <c r="RD607" s="5"/>
      <c r="RE607" s="5"/>
      <c r="RF607" s="5"/>
      <c r="RG607" s="5"/>
      <c r="RH607" s="5"/>
      <c r="RI607" s="5"/>
      <c r="RJ607" s="5"/>
      <c r="RK607" s="5"/>
      <c r="RL607" s="5"/>
      <c r="RM607" s="5"/>
      <c r="RN607" s="5"/>
      <c r="RO607" s="5"/>
      <c r="RP607" s="5"/>
      <c r="RQ607" s="5"/>
      <c r="RR607" s="5"/>
      <c r="RS607" s="5"/>
      <c r="RT607" s="5"/>
      <c r="RU607" s="5"/>
      <c r="RV607" s="5"/>
      <c r="RW607" s="5"/>
      <c r="RX607" s="5"/>
      <c r="RY607" s="5"/>
      <c r="RZ607" s="5"/>
      <c r="SA607" s="5"/>
      <c r="SB607" s="5"/>
      <c r="SC607" s="5"/>
      <c r="SD607" s="5"/>
      <c r="SE607" s="5"/>
      <c r="SF607" s="5"/>
      <c r="SG607" s="5"/>
      <c r="SH607" s="5"/>
      <c r="SI607" s="5"/>
      <c r="SJ607" s="5"/>
      <c r="SK607" s="5"/>
      <c r="SL607" s="5"/>
      <c r="SM607" s="5"/>
      <c r="SN607" s="5"/>
      <c r="SO607" s="5"/>
      <c r="SP607" s="5"/>
      <c r="SQ607" s="5"/>
      <c r="SR607" s="5"/>
      <c r="SS607" s="5"/>
      <c r="ST607" s="5"/>
      <c r="SU607" s="5"/>
      <c r="SV607" s="5"/>
      <c r="SW607" s="5"/>
      <c r="SX607" s="5"/>
      <c r="SY607" s="5"/>
      <c r="SZ607" s="5"/>
      <c r="TA607" s="5"/>
      <c r="TB607" s="5"/>
      <c r="TC607" s="5"/>
      <c r="TD607" s="5"/>
      <c r="TE607" s="5"/>
      <c r="TF607" s="5"/>
      <c r="TG607" s="5"/>
      <c r="TH607" s="5"/>
      <c r="TI607" s="5"/>
      <c r="TJ607" s="5"/>
      <c r="TK607" s="5"/>
      <c r="TL607" s="5"/>
      <c r="TM607" s="5"/>
      <c r="TN607" s="5"/>
      <c r="TO607" s="5"/>
      <c r="TP607" s="5"/>
      <c r="TQ607" s="5"/>
      <c r="TR607" s="5"/>
      <c r="TS607" s="5"/>
      <c r="TT607" s="5"/>
      <c r="TU607" s="5"/>
      <c r="TV607" s="5"/>
      <c r="TW607" s="5"/>
      <c r="TX607" s="5"/>
      <c r="TY607" s="5"/>
      <c r="TZ607" s="5"/>
      <c r="UA607" s="5"/>
      <c r="UB607" s="5"/>
      <c r="UC607" s="5"/>
      <c r="UD607" s="5"/>
      <c r="UE607" s="5"/>
      <c r="UF607" s="5"/>
      <c r="UG607" s="5"/>
      <c r="UH607" s="5"/>
      <c r="UI607" s="5"/>
      <c r="UJ607" s="5"/>
      <c r="UK607" s="5"/>
      <c r="UL607" s="5"/>
      <c r="UM607" s="5"/>
      <c r="UN607" s="5"/>
      <c r="UO607" s="5"/>
      <c r="UP607" s="5"/>
      <c r="UQ607" s="5"/>
      <c r="UR607" s="5"/>
      <c r="US607" s="5"/>
      <c r="UT607" s="5"/>
      <c r="UU607" s="5"/>
      <c r="UV607" s="5"/>
      <c r="UW607" s="5"/>
      <c r="UX607" s="5"/>
      <c r="UY607" s="5"/>
      <c r="UZ607" s="5"/>
      <c r="VA607" s="5"/>
      <c r="VB607" s="5"/>
      <c r="VC607" s="5"/>
      <c r="VD607" s="5"/>
      <c r="VE607" s="5"/>
      <c r="VF607" s="5"/>
      <c r="VG607" s="5"/>
      <c r="VH607" s="5"/>
      <c r="VI607" s="5"/>
      <c r="VJ607" s="5"/>
      <c r="VK607" s="5"/>
      <c r="VL607" s="5"/>
      <c r="VM607" s="5"/>
      <c r="VN607" s="5"/>
      <c r="VO607" s="5"/>
      <c r="VP607" s="5"/>
      <c r="VQ607" s="5"/>
      <c r="VR607" s="5"/>
      <c r="VS607" s="5"/>
      <c r="VT607" s="5"/>
      <c r="VU607" s="5"/>
      <c r="VV607" s="5"/>
      <c r="VW607" s="5"/>
      <c r="VX607" s="5"/>
      <c r="VY607" s="5"/>
      <c r="VZ607" s="5"/>
      <c r="WA607" s="5"/>
      <c r="WB607" s="5"/>
      <c r="WC607" s="5"/>
      <c r="WD607" s="5"/>
      <c r="WE607" s="5"/>
      <c r="WF607" s="5"/>
      <c r="WG607" s="5"/>
      <c r="WH607" s="5"/>
      <c r="WI607" s="5"/>
      <c r="WJ607" s="5"/>
      <c r="WK607" s="5"/>
      <c r="WL607" s="5"/>
      <c r="WM607" s="5"/>
      <c r="WN607" s="5"/>
      <c r="WO607" s="5"/>
      <c r="WP607" s="5"/>
      <c r="WQ607" s="5"/>
      <c r="WR607" s="5"/>
      <c r="WS607" s="5"/>
      <c r="WT607" s="5"/>
      <c r="WU607" s="5"/>
      <c r="WV607" s="5"/>
      <c r="WW607" s="5"/>
      <c r="WX607" s="5"/>
      <c r="WY607" s="5"/>
      <c r="WZ607" s="5"/>
      <c r="XA607" s="5"/>
      <c r="XB607" s="5"/>
      <c r="XC607" s="5"/>
      <c r="XD607" s="5"/>
      <c r="XE607" s="5"/>
      <c r="XF607" s="5"/>
      <c r="XG607" s="5"/>
      <c r="XH607" s="5"/>
      <c r="XI607" s="5"/>
      <c r="XJ607" s="5"/>
      <c r="XK607" s="5"/>
      <c r="XL607" s="5"/>
      <c r="XM607" s="5"/>
      <c r="XN607" s="5"/>
      <c r="XO607" s="5"/>
      <c r="XP607" s="5"/>
      <c r="XQ607" s="5"/>
      <c r="XR607" s="5"/>
      <c r="XS607" s="5"/>
      <c r="XT607" s="5"/>
      <c r="XU607" s="5"/>
      <c r="XV607" s="5"/>
      <c r="XW607" s="5"/>
    </row>
    <row r="608" spans="39:647" x14ac:dyDescent="0.2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c r="PI608" s="5"/>
      <c r="PJ608" s="5"/>
      <c r="PK608" s="5"/>
      <c r="PL608" s="5"/>
      <c r="PM608" s="5"/>
      <c r="PN608" s="5"/>
      <c r="PO608" s="5"/>
      <c r="PP608" s="5"/>
      <c r="PQ608" s="5"/>
      <c r="PR608" s="5"/>
      <c r="PS608" s="5"/>
      <c r="PT608" s="5"/>
      <c r="PU608" s="5"/>
      <c r="PV608" s="5"/>
      <c r="PW608" s="5"/>
      <c r="PX608" s="5"/>
      <c r="PY608" s="5"/>
      <c r="PZ608" s="5"/>
      <c r="QA608" s="5"/>
      <c r="QB608" s="5"/>
      <c r="QC608" s="5"/>
      <c r="QD608" s="5"/>
      <c r="QE608" s="5"/>
      <c r="QF608" s="5"/>
      <c r="QG608" s="5"/>
      <c r="QH608" s="5"/>
      <c r="QI608" s="5"/>
      <c r="QJ608" s="5"/>
      <c r="QK608" s="5"/>
      <c r="QL608" s="5"/>
      <c r="QM608" s="5"/>
      <c r="QN608" s="5"/>
      <c r="QO608" s="5"/>
      <c r="QP608" s="5"/>
      <c r="QQ608" s="5"/>
      <c r="QR608" s="5"/>
      <c r="QS608" s="5"/>
      <c r="QT608" s="5"/>
      <c r="QU608" s="5"/>
      <c r="QV608" s="5"/>
      <c r="QW608" s="5"/>
      <c r="QX608" s="5"/>
      <c r="QY608" s="5"/>
      <c r="QZ608" s="5"/>
      <c r="RA608" s="5"/>
      <c r="RB608" s="5"/>
      <c r="RC608" s="5"/>
      <c r="RD608" s="5"/>
      <c r="RE608" s="5"/>
      <c r="RF608" s="5"/>
      <c r="RG608" s="5"/>
      <c r="RH608" s="5"/>
      <c r="RI608" s="5"/>
      <c r="RJ608" s="5"/>
      <c r="RK608" s="5"/>
      <c r="RL608" s="5"/>
      <c r="RM608" s="5"/>
      <c r="RN608" s="5"/>
      <c r="RO608" s="5"/>
      <c r="RP608" s="5"/>
      <c r="RQ608" s="5"/>
      <c r="RR608" s="5"/>
      <c r="RS608" s="5"/>
      <c r="RT608" s="5"/>
      <c r="RU608" s="5"/>
      <c r="RV608" s="5"/>
      <c r="RW608" s="5"/>
      <c r="RX608" s="5"/>
      <c r="RY608" s="5"/>
      <c r="RZ608" s="5"/>
      <c r="SA608" s="5"/>
      <c r="SB608" s="5"/>
      <c r="SC608" s="5"/>
      <c r="SD608" s="5"/>
      <c r="SE608" s="5"/>
      <c r="SF608" s="5"/>
      <c r="SG608" s="5"/>
      <c r="SH608" s="5"/>
      <c r="SI608" s="5"/>
      <c r="SJ608" s="5"/>
      <c r="SK608" s="5"/>
      <c r="SL608" s="5"/>
      <c r="SM608" s="5"/>
      <c r="SN608" s="5"/>
      <c r="SO608" s="5"/>
      <c r="SP608" s="5"/>
      <c r="SQ608" s="5"/>
      <c r="SR608" s="5"/>
      <c r="SS608" s="5"/>
      <c r="ST608" s="5"/>
      <c r="SU608" s="5"/>
      <c r="SV608" s="5"/>
      <c r="SW608" s="5"/>
      <c r="SX608" s="5"/>
      <c r="SY608" s="5"/>
      <c r="SZ608" s="5"/>
      <c r="TA608" s="5"/>
      <c r="TB608" s="5"/>
      <c r="TC608" s="5"/>
      <c r="TD608" s="5"/>
      <c r="TE608" s="5"/>
      <c r="TF608" s="5"/>
      <c r="TG608" s="5"/>
      <c r="TH608" s="5"/>
      <c r="TI608" s="5"/>
      <c r="TJ608" s="5"/>
      <c r="TK608" s="5"/>
      <c r="TL608" s="5"/>
      <c r="TM608" s="5"/>
      <c r="TN608" s="5"/>
      <c r="TO608" s="5"/>
      <c r="TP608" s="5"/>
      <c r="TQ608" s="5"/>
      <c r="TR608" s="5"/>
      <c r="TS608" s="5"/>
      <c r="TT608" s="5"/>
      <c r="TU608" s="5"/>
      <c r="TV608" s="5"/>
      <c r="TW608" s="5"/>
      <c r="TX608" s="5"/>
      <c r="TY608" s="5"/>
      <c r="TZ608" s="5"/>
      <c r="UA608" s="5"/>
      <c r="UB608" s="5"/>
      <c r="UC608" s="5"/>
      <c r="UD608" s="5"/>
      <c r="UE608" s="5"/>
      <c r="UF608" s="5"/>
      <c r="UG608" s="5"/>
      <c r="UH608" s="5"/>
      <c r="UI608" s="5"/>
      <c r="UJ608" s="5"/>
      <c r="UK608" s="5"/>
      <c r="UL608" s="5"/>
      <c r="UM608" s="5"/>
      <c r="UN608" s="5"/>
      <c r="UO608" s="5"/>
      <c r="UP608" s="5"/>
      <c r="UQ608" s="5"/>
      <c r="UR608" s="5"/>
      <c r="US608" s="5"/>
      <c r="UT608" s="5"/>
      <c r="UU608" s="5"/>
      <c r="UV608" s="5"/>
      <c r="UW608" s="5"/>
      <c r="UX608" s="5"/>
      <c r="UY608" s="5"/>
      <c r="UZ608" s="5"/>
      <c r="VA608" s="5"/>
      <c r="VB608" s="5"/>
      <c r="VC608" s="5"/>
      <c r="VD608" s="5"/>
      <c r="VE608" s="5"/>
      <c r="VF608" s="5"/>
      <c r="VG608" s="5"/>
      <c r="VH608" s="5"/>
      <c r="VI608" s="5"/>
      <c r="VJ608" s="5"/>
      <c r="VK608" s="5"/>
      <c r="VL608" s="5"/>
      <c r="VM608" s="5"/>
      <c r="VN608" s="5"/>
      <c r="VO608" s="5"/>
      <c r="VP608" s="5"/>
      <c r="VQ608" s="5"/>
      <c r="VR608" s="5"/>
      <c r="VS608" s="5"/>
      <c r="VT608" s="5"/>
      <c r="VU608" s="5"/>
      <c r="VV608" s="5"/>
      <c r="VW608" s="5"/>
      <c r="VX608" s="5"/>
      <c r="VY608" s="5"/>
      <c r="VZ608" s="5"/>
      <c r="WA608" s="5"/>
      <c r="WB608" s="5"/>
      <c r="WC608" s="5"/>
      <c r="WD608" s="5"/>
      <c r="WE608" s="5"/>
      <c r="WF608" s="5"/>
      <c r="WG608" s="5"/>
      <c r="WH608" s="5"/>
      <c r="WI608" s="5"/>
      <c r="WJ608" s="5"/>
      <c r="WK608" s="5"/>
      <c r="WL608" s="5"/>
      <c r="WM608" s="5"/>
      <c r="WN608" s="5"/>
      <c r="WO608" s="5"/>
      <c r="WP608" s="5"/>
      <c r="WQ608" s="5"/>
      <c r="WR608" s="5"/>
      <c r="WS608" s="5"/>
      <c r="WT608" s="5"/>
      <c r="WU608" s="5"/>
      <c r="WV608" s="5"/>
      <c r="WW608" s="5"/>
      <c r="WX608" s="5"/>
      <c r="WY608" s="5"/>
      <c r="WZ608" s="5"/>
      <c r="XA608" s="5"/>
      <c r="XB608" s="5"/>
      <c r="XC608" s="5"/>
      <c r="XD608" s="5"/>
      <c r="XE608" s="5"/>
      <c r="XF608" s="5"/>
      <c r="XG608" s="5"/>
      <c r="XH608" s="5"/>
      <c r="XI608" s="5"/>
      <c r="XJ608" s="5"/>
      <c r="XK608" s="5"/>
      <c r="XL608" s="5"/>
      <c r="XM608" s="5"/>
      <c r="XN608" s="5"/>
      <c r="XO608" s="5"/>
      <c r="XP608" s="5"/>
      <c r="XQ608" s="5"/>
      <c r="XR608" s="5"/>
      <c r="XS608" s="5"/>
      <c r="XT608" s="5"/>
      <c r="XU608" s="5"/>
      <c r="XV608" s="5"/>
      <c r="XW608" s="5"/>
    </row>
    <row r="609" spans="39:647" x14ac:dyDescent="0.2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c r="PI609" s="5"/>
      <c r="PJ609" s="5"/>
      <c r="PK609" s="5"/>
      <c r="PL609" s="5"/>
      <c r="PM609" s="5"/>
      <c r="PN609" s="5"/>
      <c r="PO609" s="5"/>
      <c r="PP609" s="5"/>
      <c r="PQ609" s="5"/>
      <c r="PR609" s="5"/>
      <c r="PS609" s="5"/>
      <c r="PT609" s="5"/>
      <c r="PU609" s="5"/>
      <c r="PV609" s="5"/>
      <c r="PW609" s="5"/>
      <c r="PX609" s="5"/>
      <c r="PY609" s="5"/>
      <c r="PZ609" s="5"/>
      <c r="QA609" s="5"/>
      <c r="QB609" s="5"/>
      <c r="QC609" s="5"/>
      <c r="QD609" s="5"/>
      <c r="QE609" s="5"/>
      <c r="QF609" s="5"/>
      <c r="QG609" s="5"/>
      <c r="QH609" s="5"/>
      <c r="QI609" s="5"/>
      <c r="QJ609" s="5"/>
      <c r="QK609" s="5"/>
      <c r="QL609" s="5"/>
      <c r="QM609" s="5"/>
      <c r="QN609" s="5"/>
      <c r="QO609" s="5"/>
      <c r="QP609" s="5"/>
      <c r="QQ609" s="5"/>
      <c r="QR609" s="5"/>
      <c r="QS609" s="5"/>
      <c r="QT609" s="5"/>
      <c r="QU609" s="5"/>
      <c r="QV609" s="5"/>
      <c r="QW609" s="5"/>
      <c r="QX609" s="5"/>
      <c r="QY609" s="5"/>
      <c r="QZ609" s="5"/>
      <c r="RA609" s="5"/>
      <c r="RB609" s="5"/>
      <c r="RC609" s="5"/>
      <c r="RD609" s="5"/>
      <c r="RE609" s="5"/>
      <c r="RF609" s="5"/>
      <c r="RG609" s="5"/>
      <c r="RH609" s="5"/>
      <c r="RI609" s="5"/>
      <c r="RJ609" s="5"/>
      <c r="RK609" s="5"/>
      <c r="RL609" s="5"/>
      <c r="RM609" s="5"/>
      <c r="RN609" s="5"/>
      <c r="RO609" s="5"/>
      <c r="RP609" s="5"/>
      <c r="RQ609" s="5"/>
      <c r="RR609" s="5"/>
      <c r="RS609" s="5"/>
      <c r="RT609" s="5"/>
      <c r="RU609" s="5"/>
      <c r="RV609" s="5"/>
      <c r="RW609" s="5"/>
      <c r="RX609" s="5"/>
      <c r="RY609" s="5"/>
      <c r="RZ609" s="5"/>
      <c r="SA609" s="5"/>
      <c r="SB609" s="5"/>
      <c r="SC609" s="5"/>
      <c r="SD609" s="5"/>
      <c r="SE609" s="5"/>
      <c r="SF609" s="5"/>
      <c r="SG609" s="5"/>
      <c r="SH609" s="5"/>
      <c r="SI609" s="5"/>
      <c r="SJ609" s="5"/>
      <c r="SK609" s="5"/>
      <c r="SL609" s="5"/>
      <c r="SM609" s="5"/>
      <c r="SN609" s="5"/>
      <c r="SO609" s="5"/>
      <c r="SP609" s="5"/>
      <c r="SQ609" s="5"/>
      <c r="SR609" s="5"/>
      <c r="SS609" s="5"/>
      <c r="ST609" s="5"/>
      <c r="SU609" s="5"/>
      <c r="SV609" s="5"/>
      <c r="SW609" s="5"/>
      <c r="SX609" s="5"/>
      <c r="SY609" s="5"/>
      <c r="SZ609" s="5"/>
      <c r="TA609" s="5"/>
      <c r="TB609" s="5"/>
      <c r="TC609" s="5"/>
      <c r="TD609" s="5"/>
      <c r="TE609" s="5"/>
      <c r="TF609" s="5"/>
      <c r="TG609" s="5"/>
      <c r="TH609" s="5"/>
      <c r="TI609" s="5"/>
      <c r="TJ609" s="5"/>
      <c r="TK609" s="5"/>
      <c r="TL609" s="5"/>
      <c r="TM609" s="5"/>
      <c r="TN609" s="5"/>
      <c r="TO609" s="5"/>
      <c r="TP609" s="5"/>
      <c r="TQ609" s="5"/>
      <c r="TR609" s="5"/>
      <c r="TS609" s="5"/>
      <c r="TT609" s="5"/>
      <c r="TU609" s="5"/>
      <c r="TV609" s="5"/>
      <c r="TW609" s="5"/>
      <c r="TX609" s="5"/>
      <c r="TY609" s="5"/>
      <c r="TZ609" s="5"/>
      <c r="UA609" s="5"/>
      <c r="UB609" s="5"/>
      <c r="UC609" s="5"/>
      <c r="UD609" s="5"/>
      <c r="UE609" s="5"/>
      <c r="UF609" s="5"/>
      <c r="UG609" s="5"/>
      <c r="UH609" s="5"/>
      <c r="UI609" s="5"/>
      <c r="UJ609" s="5"/>
      <c r="UK609" s="5"/>
      <c r="UL609" s="5"/>
      <c r="UM609" s="5"/>
      <c r="UN609" s="5"/>
      <c r="UO609" s="5"/>
      <c r="UP609" s="5"/>
      <c r="UQ609" s="5"/>
      <c r="UR609" s="5"/>
      <c r="US609" s="5"/>
      <c r="UT609" s="5"/>
      <c r="UU609" s="5"/>
      <c r="UV609" s="5"/>
      <c r="UW609" s="5"/>
      <c r="UX609" s="5"/>
      <c r="UY609" s="5"/>
      <c r="UZ609" s="5"/>
      <c r="VA609" s="5"/>
      <c r="VB609" s="5"/>
      <c r="VC609" s="5"/>
      <c r="VD609" s="5"/>
      <c r="VE609" s="5"/>
      <c r="VF609" s="5"/>
      <c r="VG609" s="5"/>
      <c r="VH609" s="5"/>
      <c r="VI609" s="5"/>
      <c r="VJ609" s="5"/>
      <c r="VK609" s="5"/>
      <c r="VL609" s="5"/>
      <c r="VM609" s="5"/>
      <c r="VN609" s="5"/>
      <c r="VO609" s="5"/>
      <c r="VP609" s="5"/>
      <c r="VQ609" s="5"/>
      <c r="VR609" s="5"/>
      <c r="VS609" s="5"/>
      <c r="VT609" s="5"/>
      <c r="VU609" s="5"/>
      <c r="VV609" s="5"/>
      <c r="VW609" s="5"/>
      <c r="VX609" s="5"/>
      <c r="VY609" s="5"/>
      <c r="VZ609" s="5"/>
      <c r="WA609" s="5"/>
      <c r="WB609" s="5"/>
      <c r="WC609" s="5"/>
      <c r="WD609" s="5"/>
      <c r="WE609" s="5"/>
      <c r="WF609" s="5"/>
      <c r="WG609" s="5"/>
      <c r="WH609" s="5"/>
      <c r="WI609" s="5"/>
      <c r="WJ609" s="5"/>
      <c r="WK609" s="5"/>
      <c r="WL609" s="5"/>
      <c r="WM609" s="5"/>
      <c r="WN609" s="5"/>
      <c r="WO609" s="5"/>
      <c r="WP609" s="5"/>
      <c r="WQ609" s="5"/>
      <c r="WR609" s="5"/>
      <c r="WS609" s="5"/>
      <c r="WT609" s="5"/>
      <c r="WU609" s="5"/>
      <c r="WV609" s="5"/>
      <c r="WW609" s="5"/>
      <c r="WX609" s="5"/>
      <c r="WY609" s="5"/>
      <c r="WZ609" s="5"/>
      <c r="XA609" s="5"/>
      <c r="XB609" s="5"/>
      <c r="XC609" s="5"/>
      <c r="XD609" s="5"/>
      <c r="XE609" s="5"/>
      <c r="XF609" s="5"/>
      <c r="XG609" s="5"/>
      <c r="XH609" s="5"/>
      <c r="XI609" s="5"/>
      <c r="XJ609" s="5"/>
      <c r="XK609" s="5"/>
      <c r="XL609" s="5"/>
      <c r="XM609" s="5"/>
      <c r="XN609" s="5"/>
      <c r="XO609" s="5"/>
      <c r="XP609" s="5"/>
      <c r="XQ609" s="5"/>
      <c r="XR609" s="5"/>
      <c r="XS609" s="5"/>
      <c r="XT609" s="5"/>
      <c r="XU609" s="5"/>
      <c r="XV609" s="5"/>
      <c r="XW609" s="5"/>
    </row>
    <row r="610" spans="39:647" x14ac:dyDescent="0.2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c r="PI610" s="5"/>
      <c r="PJ610" s="5"/>
      <c r="PK610" s="5"/>
      <c r="PL610" s="5"/>
      <c r="PM610" s="5"/>
      <c r="PN610" s="5"/>
      <c r="PO610" s="5"/>
      <c r="PP610" s="5"/>
      <c r="PQ610" s="5"/>
      <c r="PR610" s="5"/>
      <c r="PS610" s="5"/>
      <c r="PT610" s="5"/>
      <c r="PU610" s="5"/>
      <c r="PV610" s="5"/>
      <c r="PW610" s="5"/>
      <c r="PX610" s="5"/>
      <c r="PY610" s="5"/>
      <c r="PZ610" s="5"/>
      <c r="QA610" s="5"/>
      <c r="QB610" s="5"/>
      <c r="QC610" s="5"/>
      <c r="QD610" s="5"/>
      <c r="QE610" s="5"/>
      <c r="QF610" s="5"/>
      <c r="QG610" s="5"/>
      <c r="QH610" s="5"/>
      <c r="QI610" s="5"/>
      <c r="QJ610" s="5"/>
      <c r="QK610" s="5"/>
      <c r="QL610" s="5"/>
      <c r="QM610" s="5"/>
      <c r="QN610" s="5"/>
      <c r="QO610" s="5"/>
      <c r="QP610" s="5"/>
      <c r="QQ610" s="5"/>
      <c r="QR610" s="5"/>
      <c r="QS610" s="5"/>
      <c r="QT610" s="5"/>
      <c r="QU610" s="5"/>
      <c r="QV610" s="5"/>
      <c r="QW610" s="5"/>
      <c r="QX610" s="5"/>
      <c r="QY610" s="5"/>
      <c r="QZ610" s="5"/>
      <c r="RA610" s="5"/>
      <c r="RB610" s="5"/>
      <c r="RC610" s="5"/>
      <c r="RD610" s="5"/>
      <c r="RE610" s="5"/>
      <c r="RF610" s="5"/>
      <c r="RG610" s="5"/>
      <c r="RH610" s="5"/>
      <c r="RI610" s="5"/>
      <c r="RJ610" s="5"/>
      <c r="RK610" s="5"/>
      <c r="RL610" s="5"/>
      <c r="RM610" s="5"/>
      <c r="RN610" s="5"/>
      <c r="RO610" s="5"/>
      <c r="RP610" s="5"/>
      <c r="RQ610" s="5"/>
      <c r="RR610" s="5"/>
      <c r="RS610" s="5"/>
      <c r="RT610" s="5"/>
      <c r="RU610" s="5"/>
      <c r="RV610" s="5"/>
      <c r="RW610" s="5"/>
      <c r="RX610" s="5"/>
      <c r="RY610" s="5"/>
      <c r="RZ610" s="5"/>
      <c r="SA610" s="5"/>
      <c r="SB610" s="5"/>
      <c r="SC610" s="5"/>
      <c r="SD610" s="5"/>
      <c r="SE610" s="5"/>
      <c r="SF610" s="5"/>
      <c r="SG610" s="5"/>
      <c r="SH610" s="5"/>
      <c r="SI610" s="5"/>
      <c r="SJ610" s="5"/>
      <c r="SK610" s="5"/>
      <c r="SL610" s="5"/>
      <c r="SM610" s="5"/>
      <c r="SN610" s="5"/>
      <c r="SO610" s="5"/>
      <c r="SP610" s="5"/>
      <c r="SQ610" s="5"/>
      <c r="SR610" s="5"/>
      <c r="SS610" s="5"/>
      <c r="ST610" s="5"/>
      <c r="SU610" s="5"/>
      <c r="SV610" s="5"/>
      <c r="SW610" s="5"/>
      <c r="SX610" s="5"/>
      <c r="SY610" s="5"/>
      <c r="SZ610" s="5"/>
      <c r="TA610" s="5"/>
      <c r="TB610" s="5"/>
      <c r="TC610" s="5"/>
      <c r="TD610" s="5"/>
      <c r="TE610" s="5"/>
      <c r="TF610" s="5"/>
      <c r="TG610" s="5"/>
      <c r="TH610" s="5"/>
      <c r="TI610" s="5"/>
      <c r="TJ610" s="5"/>
      <c r="TK610" s="5"/>
      <c r="TL610" s="5"/>
      <c r="TM610" s="5"/>
      <c r="TN610" s="5"/>
      <c r="TO610" s="5"/>
      <c r="TP610" s="5"/>
      <c r="TQ610" s="5"/>
      <c r="TR610" s="5"/>
      <c r="TS610" s="5"/>
      <c r="TT610" s="5"/>
      <c r="TU610" s="5"/>
      <c r="TV610" s="5"/>
      <c r="TW610" s="5"/>
      <c r="TX610" s="5"/>
      <c r="TY610" s="5"/>
      <c r="TZ610" s="5"/>
      <c r="UA610" s="5"/>
      <c r="UB610" s="5"/>
      <c r="UC610" s="5"/>
      <c r="UD610" s="5"/>
      <c r="UE610" s="5"/>
      <c r="UF610" s="5"/>
      <c r="UG610" s="5"/>
      <c r="UH610" s="5"/>
      <c r="UI610" s="5"/>
      <c r="UJ610" s="5"/>
      <c r="UK610" s="5"/>
      <c r="UL610" s="5"/>
      <c r="UM610" s="5"/>
      <c r="UN610" s="5"/>
      <c r="UO610" s="5"/>
      <c r="UP610" s="5"/>
      <c r="UQ610" s="5"/>
      <c r="UR610" s="5"/>
      <c r="US610" s="5"/>
      <c r="UT610" s="5"/>
      <c r="UU610" s="5"/>
      <c r="UV610" s="5"/>
      <c r="UW610" s="5"/>
      <c r="UX610" s="5"/>
      <c r="UY610" s="5"/>
      <c r="UZ610" s="5"/>
      <c r="VA610" s="5"/>
      <c r="VB610" s="5"/>
      <c r="VC610" s="5"/>
      <c r="VD610" s="5"/>
      <c r="VE610" s="5"/>
      <c r="VF610" s="5"/>
      <c r="VG610" s="5"/>
      <c r="VH610" s="5"/>
      <c r="VI610" s="5"/>
      <c r="VJ610" s="5"/>
      <c r="VK610" s="5"/>
      <c r="VL610" s="5"/>
      <c r="VM610" s="5"/>
      <c r="VN610" s="5"/>
      <c r="VO610" s="5"/>
      <c r="VP610" s="5"/>
      <c r="VQ610" s="5"/>
      <c r="VR610" s="5"/>
      <c r="VS610" s="5"/>
      <c r="VT610" s="5"/>
      <c r="VU610" s="5"/>
      <c r="VV610" s="5"/>
      <c r="VW610" s="5"/>
      <c r="VX610" s="5"/>
      <c r="VY610" s="5"/>
      <c r="VZ610" s="5"/>
      <c r="WA610" s="5"/>
      <c r="WB610" s="5"/>
      <c r="WC610" s="5"/>
      <c r="WD610" s="5"/>
      <c r="WE610" s="5"/>
      <c r="WF610" s="5"/>
      <c r="WG610" s="5"/>
      <c r="WH610" s="5"/>
      <c r="WI610" s="5"/>
      <c r="WJ610" s="5"/>
      <c r="WK610" s="5"/>
      <c r="WL610" s="5"/>
      <c r="WM610" s="5"/>
      <c r="WN610" s="5"/>
      <c r="WO610" s="5"/>
      <c r="WP610" s="5"/>
      <c r="WQ610" s="5"/>
      <c r="WR610" s="5"/>
      <c r="WS610" s="5"/>
      <c r="WT610" s="5"/>
      <c r="WU610" s="5"/>
      <c r="WV610" s="5"/>
      <c r="WW610" s="5"/>
      <c r="WX610" s="5"/>
      <c r="WY610" s="5"/>
      <c r="WZ610" s="5"/>
      <c r="XA610" s="5"/>
      <c r="XB610" s="5"/>
      <c r="XC610" s="5"/>
      <c r="XD610" s="5"/>
      <c r="XE610" s="5"/>
      <c r="XF610" s="5"/>
      <c r="XG610" s="5"/>
      <c r="XH610" s="5"/>
      <c r="XI610" s="5"/>
      <c r="XJ610" s="5"/>
      <c r="XK610" s="5"/>
      <c r="XL610" s="5"/>
      <c r="XM610" s="5"/>
      <c r="XN610" s="5"/>
      <c r="XO610" s="5"/>
      <c r="XP610" s="5"/>
      <c r="XQ610" s="5"/>
      <c r="XR610" s="5"/>
      <c r="XS610" s="5"/>
      <c r="XT610" s="5"/>
      <c r="XU610" s="5"/>
      <c r="XV610" s="5"/>
      <c r="XW610" s="5"/>
    </row>
    <row r="611" spans="39:647" x14ac:dyDescent="0.2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c r="PI611" s="5"/>
      <c r="PJ611" s="5"/>
      <c r="PK611" s="5"/>
      <c r="PL611" s="5"/>
      <c r="PM611" s="5"/>
      <c r="PN611" s="5"/>
      <c r="PO611" s="5"/>
      <c r="PP611" s="5"/>
      <c r="PQ611" s="5"/>
      <c r="PR611" s="5"/>
      <c r="PS611" s="5"/>
      <c r="PT611" s="5"/>
      <c r="PU611" s="5"/>
      <c r="PV611" s="5"/>
      <c r="PW611" s="5"/>
      <c r="PX611" s="5"/>
      <c r="PY611" s="5"/>
      <c r="PZ611" s="5"/>
      <c r="QA611" s="5"/>
      <c r="QB611" s="5"/>
      <c r="QC611" s="5"/>
      <c r="QD611" s="5"/>
      <c r="QE611" s="5"/>
      <c r="QF611" s="5"/>
      <c r="QG611" s="5"/>
      <c r="QH611" s="5"/>
      <c r="QI611" s="5"/>
      <c r="QJ611" s="5"/>
      <c r="QK611" s="5"/>
      <c r="QL611" s="5"/>
      <c r="QM611" s="5"/>
      <c r="QN611" s="5"/>
      <c r="QO611" s="5"/>
      <c r="QP611" s="5"/>
      <c r="QQ611" s="5"/>
      <c r="QR611" s="5"/>
      <c r="QS611" s="5"/>
      <c r="QT611" s="5"/>
      <c r="QU611" s="5"/>
      <c r="QV611" s="5"/>
      <c r="QW611" s="5"/>
      <c r="QX611" s="5"/>
      <c r="QY611" s="5"/>
      <c r="QZ611" s="5"/>
      <c r="RA611" s="5"/>
      <c r="RB611" s="5"/>
      <c r="RC611" s="5"/>
      <c r="RD611" s="5"/>
      <c r="RE611" s="5"/>
      <c r="RF611" s="5"/>
      <c r="RG611" s="5"/>
      <c r="RH611" s="5"/>
      <c r="RI611" s="5"/>
      <c r="RJ611" s="5"/>
      <c r="RK611" s="5"/>
      <c r="RL611" s="5"/>
      <c r="RM611" s="5"/>
      <c r="RN611" s="5"/>
      <c r="RO611" s="5"/>
      <c r="RP611" s="5"/>
      <c r="RQ611" s="5"/>
      <c r="RR611" s="5"/>
      <c r="RS611" s="5"/>
      <c r="RT611" s="5"/>
      <c r="RU611" s="5"/>
      <c r="RV611" s="5"/>
      <c r="RW611" s="5"/>
      <c r="RX611" s="5"/>
      <c r="RY611" s="5"/>
      <c r="RZ611" s="5"/>
      <c r="SA611" s="5"/>
      <c r="SB611" s="5"/>
      <c r="SC611" s="5"/>
      <c r="SD611" s="5"/>
      <c r="SE611" s="5"/>
      <c r="SF611" s="5"/>
      <c r="SG611" s="5"/>
      <c r="SH611" s="5"/>
      <c r="SI611" s="5"/>
      <c r="SJ611" s="5"/>
      <c r="SK611" s="5"/>
      <c r="SL611" s="5"/>
      <c r="SM611" s="5"/>
      <c r="SN611" s="5"/>
      <c r="SO611" s="5"/>
      <c r="SP611" s="5"/>
      <c r="SQ611" s="5"/>
      <c r="SR611" s="5"/>
      <c r="SS611" s="5"/>
      <c r="ST611" s="5"/>
      <c r="SU611" s="5"/>
      <c r="SV611" s="5"/>
      <c r="SW611" s="5"/>
      <c r="SX611" s="5"/>
      <c r="SY611" s="5"/>
      <c r="SZ611" s="5"/>
      <c r="TA611" s="5"/>
      <c r="TB611" s="5"/>
      <c r="TC611" s="5"/>
      <c r="TD611" s="5"/>
      <c r="TE611" s="5"/>
      <c r="TF611" s="5"/>
      <c r="TG611" s="5"/>
      <c r="TH611" s="5"/>
      <c r="TI611" s="5"/>
      <c r="TJ611" s="5"/>
      <c r="TK611" s="5"/>
      <c r="TL611" s="5"/>
      <c r="TM611" s="5"/>
      <c r="TN611" s="5"/>
      <c r="TO611" s="5"/>
      <c r="TP611" s="5"/>
      <c r="TQ611" s="5"/>
      <c r="TR611" s="5"/>
      <c r="TS611" s="5"/>
      <c r="TT611" s="5"/>
      <c r="TU611" s="5"/>
      <c r="TV611" s="5"/>
      <c r="TW611" s="5"/>
      <c r="TX611" s="5"/>
      <c r="TY611" s="5"/>
      <c r="TZ611" s="5"/>
      <c r="UA611" s="5"/>
      <c r="UB611" s="5"/>
      <c r="UC611" s="5"/>
      <c r="UD611" s="5"/>
      <c r="UE611" s="5"/>
      <c r="UF611" s="5"/>
      <c r="UG611" s="5"/>
      <c r="UH611" s="5"/>
      <c r="UI611" s="5"/>
      <c r="UJ611" s="5"/>
      <c r="UK611" s="5"/>
      <c r="UL611" s="5"/>
      <c r="UM611" s="5"/>
      <c r="UN611" s="5"/>
      <c r="UO611" s="5"/>
      <c r="UP611" s="5"/>
      <c r="UQ611" s="5"/>
      <c r="UR611" s="5"/>
      <c r="US611" s="5"/>
      <c r="UT611" s="5"/>
      <c r="UU611" s="5"/>
      <c r="UV611" s="5"/>
      <c r="UW611" s="5"/>
      <c r="UX611" s="5"/>
      <c r="UY611" s="5"/>
      <c r="UZ611" s="5"/>
      <c r="VA611" s="5"/>
      <c r="VB611" s="5"/>
      <c r="VC611" s="5"/>
      <c r="VD611" s="5"/>
      <c r="VE611" s="5"/>
      <c r="VF611" s="5"/>
      <c r="VG611" s="5"/>
      <c r="VH611" s="5"/>
      <c r="VI611" s="5"/>
      <c r="VJ611" s="5"/>
      <c r="VK611" s="5"/>
      <c r="VL611" s="5"/>
      <c r="VM611" s="5"/>
      <c r="VN611" s="5"/>
      <c r="VO611" s="5"/>
      <c r="VP611" s="5"/>
      <c r="VQ611" s="5"/>
      <c r="VR611" s="5"/>
      <c r="VS611" s="5"/>
      <c r="VT611" s="5"/>
      <c r="VU611" s="5"/>
      <c r="VV611" s="5"/>
      <c r="VW611" s="5"/>
      <c r="VX611" s="5"/>
      <c r="VY611" s="5"/>
      <c r="VZ611" s="5"/>
      <c r="WA611" s="5"/>
      <c r="WB611" s="5"/>
      <c r="WC611" s="5"/>
      <c r="WD611" s="5"/>
      <c r="WE611" s="5"/>
      <c r="WF611" s="5"/>
      <c r="WG611" s="5"/>
      <c r="WH611" s="5"/>
      <c r="WI611" s="5"/>
      <c r="WJ611" s="5"/>
      <c r="WK611" s="5"/>
      <c r="WL611" s="5"/>
      <c r="WM611" s="5"/>
      <c r="WN611" s="5"/>
      <c r="WO611" s="5"/>
      <c r="WP611" s="5"/>
      <c r="WQ611" s="5"/>
      <c r="WR611" s="5"/>
      <c r="WS611" s="5"/>
      <c r="WT611" s="5"/>
      <c r="WU611" s="5"/>
      <c r="WV611" s="5"/>
      <c r="WW611" s="5"/>
      <c r="WX611" s="5"/>
      <c r="WY611" s="5"/>
      <c r="WZ611" s="5"/>
      <c r="XA611" s="5"/>
      <c r="XB611" s="5"/>
      <c r="XC611" s="5"/>
      <c r="XD611" s="5"/>
      <c r="XE611" s="5"/>
      <c r="XF611" s="5"/>
      <c r="XG611" s="5"/>
      <c r="XH611" s="5"/>
      <c r="XI611" s="5"/>
      <c r="XJ611" s="5"/>
      <c r="XK611" s="5"/>
      <c r="XL611" s="5"/>
      <c r="XM611" s="5"/>
      <c r="XN611" s="5"/>
      <c r="XO611" s="5"/>
      <c r="XP611" s="5"/>
      <c r="XQ611" s="5"/>
      <c r="XR611" s="5"/>
      <c r="XS611" s="5"/>
      <c r="XT611" s="5"/>
      <c r="XU611" s="5"/>
      <c r="XV611" s="5"/>
      <c r="XW611" s="5"/>
    </row>
    <row r="612" spans="39:647" x14ac:dyDescent="0.2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c r="PI612" s="5"/>
      <c r="PJ612" s="5"/>
      <c r="PK612" s="5"/>
      <c r="PL612" s="5"/>
      <c r="PM612" s="5"/>
      <c r="PN612" s="5"/>
      <c r="PO612" s="5"/>
      <c r="PP612" s="5"/>
      <c r="PQ612" s="5"/>
      <c r="PR612" s="5"/>
      <c r="PS612" s="5"/>
      <c r="PT612" s="5"/>
      <c r="PU612" s="5"/>
      <c r="PV612" s="5"/>
      <c r="PW612" s="5"/>
      <c r="PX612" s="5"/>
      <c r="PY612" s="5"/>
      <c r="PZ612" s="5"/>
      <c r="QA612" s="5"/>
      <c r="QB612" s="5"/>
      <c r="QC612" s="5"/>
      <c r="QD612" s="5"/>
      <c r="QE612" s="5"/>
      <c r="QF612" s="5"/>
      <c r="QG612" s="5"/>
      <c r="QH612" s="5"/>
      <c r="QI612" s="5"/>
      <c r="QJ612" s="5"/>
      <c r="QK612" s="5"/>
      <c r="QL612" s="5"/>
      <c r="QM612" s="5"/>
      <c r="QN612" s="5"/>
      <c r="QO612" s="5"/>
      <c r="QP612" s="5"/>
      <c r="QQ612" s="5"/>
      <c r="QR612" s="5"/>
      <c r="QS612" s="5"/>
      <c r="QT612" s="5"/>
      <c r="QU612" s="5"/>
      <c r="QV612" s="5"/>
      <c r="QW612" s="5"/>
      <c r="QX612" s="5"/>
      <c r="QY612" s="5"/>
      <c r="QZ612" s="5"/>
      <c r="RA612" s="5"/>
      <c r="RB612" s="5"/>
      <c r="RC612" s="5"/>
      <c r="RD612" s="5"/>
      <c r="RE612" s="5"/>
      <c r="RF612" s="5"/>
      <c r="RG612" s="5"/>
      <c r="RH612" s="5"/>
      <c r="RI612" s="5"/>
      <c r="RJ612" s="5"/>
      <c r="RK612" s="5"/>
      <c r="RL612" s="5"/>
      <c r="RM612" s="5"/>
      <c r="RN612" s="5"/>
      <c r="RO612" s="5"/>
      <c r="RP612" s="5"/>
      <c r="RQ612" s="5"/>
      <c r="RR612" s="5"/>
      <c r="RS612" s="5"/>
      <c r="RT612" s="5"/>
      <c r="RU612" s="5"/>
      <c r="RV612" s="5"/>
      <c r="RW612" s="5"/>
      <c r="RX612" s="5"/>
      <c r="RY612" s="5"/>
      <c r="RZ612" s="5"/>
      <c r="SA612" s="5"/>
      <c r="SB612" s="5"/>
      <c r="SC612" s="5"/>
      <c r="SD612" s="5"/>
      <c r="SE612" s="5"/>
      <c r="SF612" s="5"/>
      <c r="SG612" s="5"/>
      <c r="SH612" s="5"/>
      <c r="SI612" s="5"/>
      <c r="SJ612" s="5"/>
      <c r="SK612" s="5"/>
      <c r="SL612" s="5"/>
      <c r="SM612" s="5"/>
      <c r="SN612" s="5"/>
      <c r="SO612" s="5"/>
      <c r="SP612" s="5"/>
      <c r="SQ612" s="5"/>
      <c r="SR612" s="5"/>
      <c r="SS612" s="5"/>
      <c r="ST612" s="5"/>
      <c r="SU612" s="5"/>
      <c r="SV612" s="5"/>
      <c r="SW612" s="5"/>
      <c r="SX612" s="5"/>
      <c r="SY612" s="5"/>
      <c r="SZ612" s="5"/>
      <c r="TA612" s="5"/>
      <c r="TB612" s="5"/>
      <c r="TC612" s="5"/>
      <c r="TD612" s="5"/>
      <c r="TE612" s="5"/>
      <c r="TF612" s="5"/>
      <c r="TG612" s="5"/>
      <c r="TH612" s="5"/>
      <c r="TI612" s="5"/>
      <c r="TJ612" s="5"/>
      <c r="TK612" s="5"/>
      <c r="TL612" s="5"/>
      <c r="TM612" s="5"/>
      <c r="TN612" s="5"/>
      <c r="TO612" s="5"/>
      <c r="TP612" s="5"/>
      <c r="TQ612" s="5"/>
      <c r="TR612" s="5"/>
      <c r="TS612" s="5"/>
      <c r="TT612" s="5"/>
      <c r="TU612" s="5"/>
      <c r="TV612" s="5"/>
      <c r="TW612" s="5"/>
      <c r="TX612" s="5"/>
      <c r="TY612" s="5"/>
      <c r="TZ612" s="5"/>
      <c r="UA612" s="5"/>
      <c r="UB612" s="5"/>
      <c r="UC612" s="5"/>
      <c r="UD612" s="5"/>
      <c r="UE612" s="5"/>
      <c r="UF612" s="5"/>
      <c r="UG612" s="5"/>
      <c r="UH612" s="5"/>
      <c r="UI612" s="5"/>
      <c r="UJ612" s="5"/>
      <c r="UK612" s="5"/>
      <c r="UL612" s="5"/>
      <c r="UM612" s="5"/>
      <c r="UN612" s="5"/>
      <c r="UO612" s="5"/>
      <c r="UP612" s="5"/>
      <c r="UQ612" s="5"/>
      <c r="UR612" s="5"/>
      <c r="US612" s="5"/>
      <c r="UT612" s="5"/>
      <c r="UU612" s="5"/>
      <c r="UV612" s="5"/>
      <c r="UW612" s="5"/>
      <c r="UX612" s="5"/>
      <c r="UY612" s="5"/>
      <c r="UZ612" s="5"/>
      <c r="VA612" s="5"/>
      <c r="VB612" s="5"/>
      <c r="VC612" s="5"/>
      <c r="VD612" s="5"/>
      <c r="VE612" s="5"/>
      <c r="VF612" s="5"/>
      <c r="VG612" s="5"/>
      <c r="VH612" s="5"/>
      <c r="VI612" s="5"/>
      <c r="VJ612" s="5"/>
      <c r="VK612" s="5"/>
      <c r="VL612" s="5"/>
      <c r="VM612" s="5"/>
      <c r="VN612" s="5"/>
      <c r="VO612" s="5"/>
      <c r="VP612" s="5"/>
      <c r="VQ612" s="5"/>
      <c r="VR612" s="5"/>
      <c r="VS612" s="5"/>
      <c r="VT612" s="5"/>
      <c r="VU612" s="5"/>
      <c r="VV612" s="5"/>
      <c r="VW612" s="5"/>
      <c r="VX612" s="5"/>
      <c r="VY612" s="5"/>
      <c r="VZ612" s="5"/>
      <c r="WA612" s="5"/>
      <c r="WB612" s="5"/>
      <c r="WC612" s="5"/>
      <c r="WD612" s="5"/>
      <c r="WE612" s="5"/>
      <c r="WF612" s="5"/>
      <c r="WG612" s="5"/>
      <c r="WH612" s="5"/>
      <c r="WI612" s="5"/>
      <c r="WJ612" s="5"/>
      <c r="WK612" s="5"/>
      <c r="WL612" s="5"/>
      <c r="WM612" s="5"/>
      <c r="WN612" s="5"/>
      <c r="WO612" s="5"/>
      <c r="WP612" s="5"/>
      <c r="WQ612" s="5"/>
      <c r="WR612" s="5"/>
      <c r="WS612" s="5"/>
      <c r="WT612" s="5"/>
      <c r="WU612" s="5"/>
      <c r="WV612" s="5"/>
      <c r="WW612" s="5"/>
      <c r="WX612" s="5"/>
      <c r="WY612" s="5"/>
      <c r="WZ612" s="5"/>
      <c r="XA612" s="5"/>
      <c r="XB612" s="5"/>
      <c r="XC612" s="5"/>
      <c r="XD612" s="5"/>
      <c r="XE612" s="5"/>
      <c r="XF612" s="5"/>
      <c r="XG612" s="5"/>
      <c r="XH612" s="5"/>
      <c r="XI612" s="5"/>
      <c r="XJ612" s="5"/>
      <c r="XK612" s="5"/>
      <c r="XL612" s="5"/>
      <c r="XM612" s="5"/>
      <c r="XN612" s="5"/>
      <c r="XO612" s="5"/>
      <c r="XP612" s="5"/>
      <c r="XQ612" s="5"/>
      <c r="XR612" s="5"/>
      <c r="XS612" s="5"/>
      <c r="XT612" s="5"/>
      <c r="XU612" s="5"/>
      <c r="XV612" s="5"/>
      <c r="XW612" s="5"/>
    </row>
    <row r="613" spans="39:647" x14ac:dyDescent="0.2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c r="PI613" s="5"/>
      <c r="PJ613" s="5"/>
      <c r="PK613" s="5"/>
      <c r="PL613" s="5"/>
      <c r="PM613" s="5"/>
      <c r="PN613" s="5"/>
      <c r="PO613" s="5"/>
      <c r="PP613" s="5"/>
      <c r="PQ613" s="5"/>
      <c r="PR613" s="5"/>
      <c r="PS613" s="5"/>
      <c r="PT613" s="5"/>
      <c r="PU613" s="5"/>
      <c r="PV613" s="5"/>
      <c r="PW613" s="5"/>
      <c r="PX613" s="5"/>
      <c r="PY613" s="5"/>
      <c r="PZ613" s="5"/>
      <c r="QA613" s="5"/>
      <c r="QB613" s="5"/>
      <c r="QC613" s="5"/>
      <c r="QD613" s="5"/>
      <c r="QE613" s="5"/>
      <c r="QF613" s="5"/>
      <c r="QG613" s="5"/>
      <c r="QH613" s="5"/>
      <c r="QI613" s="5"/>
      <c r="QJ613" s="5"/>
      <c r="QK613" s="5"/>
      <c r="QL613" s="5"/>
      <c r="QM613" s="5"/>
      <c r="QN613" s="5"/>
      <c r="QO613" s="5"/>
      <c r="QP613" s="5"/>
      <c r="QQ613" s="5"/>
      <c r="QR613" s="5"/>
      <c r="QS613" s="5"/>
      <c r="QT613" s="5"/>
      <c r="QU613" s="5"/>
      <c r="QV613" s="5"/>
      <c r="QW613" s="5"/>
      <c r="QX613" s="5"/>
      <c r="QY613" s="5"/>
      <c r="QZ613" s="5"/>
      <c r="RA613" s="5"/>
      <c r="RB613" s="5"/>
      <c r="RC613" s="5"/>
      <c r="RD613" s="5"/>
      <c r="RE613" s="5"/>
      <c r="RF613" s="5"/>
      <c r="RG613" s="5"/>
      <c r="RH613" s="5"/>
      <c r="RI613" s="5"/>
      <c r="RJ613" s="5"/>
      <c r="RK613" s="5"/>
      <c r="RL613" s="5"/>
      <c r="RM613" s="5"/>
      <c r="RN613" s="5"/>
      <c r="RO613" s="5"/>
      <c r="RP613" s="5"/>
      <c r="RQ613" s="5"/>
      <c r="RR613" s="5"/>
      <c r="RS613" s="5"/>
      <c r="RT613" s="5"/>
      <c r="RU613" s="5"/>
      <c r="RV613" s="5"/>
      <c r="RW613" s="5"/>
      <c r="RX613" s="5"/>
      <c r="RY613" s="5"/>
      <c r="RZ613" s="5"/>
      <c r="SA613" s="5"/>
      <c r="SB613" s="5"/>
      <c r="SC613" s="5"/>
      <c r="SD613" s="5"/>
      <c r="SE613" s="5"/>
      <c r="SF613" s="5"/>
      <c r="SG613" s="5"/>
      <c r="SH613" s="5"/>
      <c r="SI613" s="5"/>
      <c r="SJ613" s="5"/>
      <c r="SK613" s="5"/>
      <c r="SL613" s="5"/>
      <c r="SM613" s="5"/>
      <c r="SN613" s="5"/>
      <c r="SO613" s="5"/>
      <c r="SP613" s="5"/>
      <c r="SQ613" s="5"/>
      <c r="SR613" s="5"/>
      <c r="SS613" s="5"/>
      <c r="ST613" s="5"/>
      <c r="SU613" s="5"/>
      <c r="SV613" s="5"/>
      <c r="SW613" s="5"/>
      <c r="SX613" s="5"/>
      <c r="SY613" s="5"/>
      <c r="SZ613" s="5"/>
      <c r="TA613" s="5"/>
      <c r="TB613" s="5"/>
      <c r="TC613" s="5"/>
      <c r="TD613" s="5"/>
      <c r="TE613" s="5"/>
      <c r="TF613" s="5"/>
      <c r="TG613" s="5"/>
      <c r="TH613" s="5"/>
      <c r="TI613" s="5"/>
      <c r="TJ613" s="5"/>
      <c r="TK613" s="5"/>
      <c r="TL613" s="5"/>
      <c r="TM613" s="5"/>
      <c r="TN613" s="5"/>
      <c r="TO613" s="5"/>
      <c r="TP613" s="5"/>
      <c r="TQ613" s="5"/>
      <c r="TR613" s="5"/>
      <c r="TS613" s="5"/>
      <c r="TT613" s="5"/>
      <c r="TU613" s="5"/>
      <c r="TV613" s="5"/>
      <c r="TW613" s="5"/>
      <c r="TX613" s="5"/>
      <c r="TY613" s="5"/>
      <c r="TZ613" s="5"/>
      <c r="UA613" s="5"/>
      <c r="UB613" s="5"/>
      <c r="UC613" s="5"/>
      <c r="UD613" s="5"/>
      <c r="UE613" s="5"/>
      <c r="UF613" s="5"/>
      <c r="UG613" s="5"/>
      <c r="UH613" s="5"/>
      <c r="UI613" s="5"/>
      <c r="UJ613" s="5"/>
      <c r="UK613" s="5"/>
      <c r="UL613" s="5"/>
      <c r="UM613" s="5"/>
      <c r="UN613" s="5"/>
      <c r="UO613" s="5"/>
      <c r="UP613" s="5"/>
      <c r="UQ613" s="5"/>
      <c r="UR613" s="5"/>
      <c r="US613" s="5"/>
      <c r="UT613" s="5"/>
      <c r="UU613" s="5"/>
      <c r="UV613" s="5"/>
      <c r="UW613" s="5"/>
      <c r="UX613" s="5"/>
      <c r="UY613" s="5"/>
      <c r="UZ613" s="5"/>
      <c r="VA613" s="5"/>
      <c r="VB613" s="5"/>
      <c r="VC613" s="5"/>
      <c r="VD613" s="5"/>
      <c r="VE613" s="5"/>
      <c r="VF613" s="5"/>
      <c r="VG613" s="5"/>
      <c r="VH613" s="5"/>
      <c r="VI613" s="5"/>
      <c r="VJ613" s="5"/>
      <c r="VK613" s="5"/>
      <c r="VL613" s="5"/>
      <c r="VM613" s="5"/>
      <c r="VN613" s="5"/>
      <c r="VO613" s="5"/>
      <c r="VP613" s="5"/>
      <c r="VQ613" s="5"/>
      <c r="VR613" s="5"/>
      <c r="VS613" s="5"/>
      <c r="VT613" s="5"/>
      <c r="VU613" s="5"/>
      <c r="VV613" s="5"/>
      <c r="VW613" s="5"/>
      <c r="VX613" s="5"/>
      <c r="VY613" s="5"/>
      <c r="VZ613" s="5"/>
      <c r="WA613" s="5"/>
      <c r="WB613" s="5"/>
      <c r="WC613" s="5"/>
      <c r="WD613" s="5"/>
      <c r="WE613" s="5"/>
      <c r="WF613" s="5"/>
      <c r="WG613" s="5"/>
      <c r="WH613" s="5"/>
      <c r="WI613" s="5"/>
      <c r="WJ613" s="5"/>
      <c r="WK613" s="5"/>
      <c r="WL613" s="5"/>
      <c r="WM613" s="5"/>
      <c r="WN613" s="5"/>
      <c r="WO613" s="5"/>
      <c r="WP613" s="5"/>
      <c r="WQ613" s="5"/>
      <c r="WR613" s="5"/>
      <c r="WS613" s="5"/>
      <c r="WT613" s="5"/>
      <c r="WU613" s="5"/>
      <c r="WV613" s="5"/>
      <c r="WW613" s="5"/>
      <c r="WX613" s="5"/>
      <c r="WY613" s="5"/>
      <c r="WZ613" s="5"/>
      <c r="XA613" s="5"/>
      <c r="XB613" s="5"/>
      <c r="XC613" s="5"/>
      <c r="XD613" s="5"/>
      <c r="XE613" s="5"/>
      <c r="XF613" s="5"/>
      <c r="XG613" s="5"/>
      <c r="XH613" s="5"/>
      <c r="XI613" s="5"/>
      <c r="XJ613" s="5"/>
      <c r="XK613" s="5"/>
      <c r="XL613" s="5"/>
      <c r="XM613" s="5"/>
      <c r="XN613" s="5"/>
      <c r="XO613" s="5"/>
      <c r="XP613" s="5"/>
      <c r="XQ613" s="5"/>
      <c r="XR613" s="5"/>
      <c r="XS613" s="5"/>
      <c r="XT613" s="5"/>
      <c r="XU613" s="5"/>
      <c r="XV613" s="5"/>
      <c r="XW613" s="5"/>
    </row>
    <row r="614" spans="39:647" x14ac:dyDescent="0.2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c r="PI614" s="5"/>
      <c r="PJ614" s="5"/>
      <c r="PK614" s="5"/>
      <c r="PL614" s="5"/>
      <c r="PM614" s="5"/>
      <c r="PN614" s="5"/>
      <c r="PO614" s="5"/>
      <c r="PP614" s="5"/>
      <c r="PQ614" s="5"/>
      <c r="PR614" s="5"/>
      <c r="PS614" s="5"/>
      <c r="PT614" s="5"/>
      <c r="PU614" s="5"/>
      <c r="PV614" s="5"/>
      <c r="PW614" s="5"/>
      <c r="PX614" s="5"/>
      <c r="PY614" s="5"/>
      <c r="PZ614" s="5"/>
      <c r="QA614" s="5"/>
      <c r="QB614" s="5"/>
      <c r="QC614" s="5"/>
      <c r="QD614" s="5"/>
      <c r="QE614" s="5"/>
      <c r="QF614" s="5"/>
      <c r="QG614" s="5"/>
      <c r="QH614" s="5"/>
      <c r="QI614" s="5"/>
      <c r="QJ614" s="5"/>
      <c r="QK614" s="5"/>
      <c r="QL614" s="5"/>
      <c r="QM614" s="5"/>
      <c r="QN614" s="5"/>
      <c r="QO614" s="5"/>
      <c r="QP614" s="5"/>
      <c r="QQ614" s="5"/>
      <c r="QR614" s="5"/>
      <c r="QS614" s="5"/>
      <c r="QT614" s="5"/>
      <c r="QU614" s="5"/>
      <c r="QV614" s="5"/>
      <c r="QW614" s="5"/>
      <c r="QX614" s="5"/>
      <c r="QY614" s="5"/>
      <c r="QZ614" s="5"/>
      <c r="RA614" s="5"/>
      <c r="RB614" s="5"/>
      <c r="RC614" s="5"/>
      <c r="RD614" s="5"/>
      <c r="RE614" s="5"/>
      <c r="RF614" s="5"/>
      <c r="RG614" s="5"/>
      <c r="RH614" s="5"/>
      <c r="RI614" s="5"/>
      <c r="RJ614" s="5"/>
      <c r="RK614" s="5"/>
      <c r="RL614" s="5"/>
      <c r="RM614" s="5"/>
      <c r="RN614" s="5"/>
      <c r="RO614" s="5"/>
      <c r="RP614" s="5"/>
      <c r="RQ614" s="5"/>
      <c r="RR614" s="5"/>
      <c r="RS614" s="5"/>
      <c r="RT614" s="5"/>
      <c r="RU614" s="5"/>
      <c r="RV614" s="5"/>
      <c r="RW614" s="5"/>
      <c r="RX614" s="5"/>
      <c r="RY614" s="5"/>
      <c r="RZ614" s="5"/>
      <c r="SA614" s="5"/>
      <c r="SB614" s="5"/>
      <c r="SC614" s="5"/>
      <c r="SD614" s="5"/>
      <c r="SE614" s="5"/>
      <c r="SF614" s="5"/>
      <c r="SG614" s="5"/>
      <c r="SH614" s="5"/>
      <c r="SI614" s="5"/>
      <c r="SJ614" s="5"/>
      <c r="SK614" s="5"/>
      <c r="SL614" s="5"/>
      <c r="SM614" s="5"/>
      <c r="SN614" s="5"/>
      <c r="SO614" s="5"/>
      <c r="SP614" s="5"/>
      <c r="SQ614" s="5"/>
      <c r="SR614" s="5"/>
      <c r="SS614" s="5"/>
      <c r="ST614" s="5"/>
      <c r="SU614" s="5"/>
      <c r="SV614" s="5"/>
      <c r="SW614" s="5"/>
      <c r="SX614" s="5"/>
      <c r="SY614" s="5"/>
      <c r="SZ614" s="5"/>
      <c r="TA614" s="5"/>
      <c r="TB614" s="5"/>
      <c r="TC614" s="5"/>
      <c r="TD614" s="5"/>
      <c r="TE614" s="5"/>
      <c r="TF614" s="5"/>
      <c r="TG614" s="5"/>
      <c r="TH614" s="5"/>
      <c r="TI614" s="5"/>
      <c r="TJ614" s="5"/>
      <c r="TK614" s="5"/>
      <c r="TL614" s="5"/>
      <c r="TM614" s="5"/>
      <c r="TN614" s="5"/>
      <c r="TO614" s="5"/>
      <c r="TP614" s="5"/>
      <c r="TQ614" s="5"/>
      <c r="TR614" s="5"/>
      <c r="TS614" s="5"/>
      <c r="TT614" s="5"/>
      <c r="TU614" s="5"/>
      <c r="TV614" s="5"/>
      <c r="TW614" s="5"/>
      <c r="TX614" s="5"/>
      <c r="TY614" s="5"/>
      <c r="TZ614" s="5"/>
      <c r="UA614" s="5"/>
      <c r="UB614" s="5"/>
      <c r="UC614" s="5"/>
      <c r="UD614" s="5"/>
      <c r="UE614" s="5"/>
      <c r="UF614" s="5"/>
      <c r="UG614" s="5"/>
      <c r="UH614" s="5"/>
      <c r="UI614" s="5"/>
      <c r="UJ614" s="5"/>
      <c r="UK614" s="5"/>
      <c r="UL614" s="5"/>
      <c r="UM614" s="5"/>
      <c r="UN614" s="5"/>
      <c r="UO614" s="5"/>
      <c r="UP614" s="5"/>
      <c r="UQ614" s="5"/>
      <c r="UR614" s="5"/>
      <c r="US614" s="5"/>
      <c r="UT614" s="5"/>
      <c r="UU614" s="5"/>
      <c r="UV614" s="5"/>
      <c r="UW614" s="5"/>
      <c r="UX614" s="5"/>
      <c r="UY614" s="5"/>
      <c r="UZ614" s="5"/>
      <c r="VA614" s="5"/>
      <c r="VB614" s="5"/>
      <c r="VC614" s="5"/>
      <c r="VD614" s="5"/>
      <c r="VE614" s="5"/>
      <c r="VF614" s="5"/>
      <c r="VG614" s="5"/>
      <c r="VH614" s="5"/>
      <c r="VI614" s="5"/>
      <c r="VJ614" s="5"/>
      <c r="VK614" s="5"/>
      <c r="VL614" s="5"/>
      <c r="VM614" s="5"/>
      <c r="VN614" s="5"/>
      <c r="VO614" s="5"/>
      <c r="VP614" s="5"/>
      <c r="VQ614" s="5"/>
      <c r="VR614" s="5"/>
      <c r="VS614" s="5"/>
      <c r="VT614" s="5"/>
      <c r="VU614" s="5"/>
      <c r="VV614" s="5"/>
      <c r="VW614" s="5"/>
      <c r="VX614" s="5"/>
      <c r="VY614" s="5"/>
      <c r="VZ614" s="5"/>
      <c r="WA614" s="5"/>
      <c r="WB614" s="5"/>
      <c r="WC614" s="5"/>
      <c r="WD614" s="5"/>
      <c r="WE614" s="5"/>
      <c r="WF614" s="5"/>
      <c r="WG614" s="5"/>
      <c r="WH614" s="5"/>
      <c r="WI614" s="5"/>
      <c r="WJ614" s="5"/>
      <c r="WK614" s="5"/>
      <c r="WL614" s="5"/>
      <c r="WM614" s="5"/>
      <c r="WN614" s="5"/>
      <c r="WO614" s="5"/>
      <c r="WP614" s="5"/>
      <c r="WQ614" s="5"/>
      <c r="WR614" s="5"/>
      <c r="WS614" s="5"/>
      <c r="WT614" s="5"/>
      <c r="WU614" s="5"/>
      <c r="WV614" s="5"/>
      <c r="WW614" s="5"/>
      <c r="WX614" s="5"/>
      <c r="WY614" s="5"/>
      <c r="WZ614" s="5"/>
      <c r="XA614" s="5"/>
      <c r="XB614" s="5"/>
      <c r="XC614" s="5"/>
      <c r="XD614" s="5"/>
      <c r="XE614" s="5"/>
      <c r="XF614" s="5"/>
      <c r="XG614" s="5"/>
      <c r="XH614" s="5"/>
      <c r="XI614" s="5"/>
      <c r="XJ614" s="5"/>
      <c r="XK614" s="5"/>
      <c r="XL614" s="5"/>
      <c r="XM614" s="5"/>
      <c r="XN614" s="5"/>
      <c r="XO614" s="5"/>
      <c r="XP614" s="5"/>
      <c r="XQ614" s="5"/>
      <c r="XR614" s="5"/>
      <c r="XS614" s="5"/>
      <c r="XT614" s="5"/>
      <c r="XU614" s="5"/>
      <c r="XV614" s="5"/>
      <c r="XW614" s="5"/>
    </row>
    <row r="615" spans="39:647" x14ac:dyDescent="0.2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c r="PI615" s="5"/>
      <c r="PJ615" s="5"/>
      <c r="PK615" s="5"/>
      <c r="PL615" s="5"/>
      <c r="PM615" s="5"/>
      <c r="PN615" s="5"/>
      <c r="PO615" s="5"/>
      <c r="PP615" s="5"/>
      <c r="PQ615" s="5"/>
      <c r="PR615" s="5"/>
      <c r="PS615" s="5"/>
      <c r="PT615" s="5"/>
      <c r="PU615" s="5"/>
      <c r="PV615" s="5"/>
      <c r="PW615" s="5"/>
      <c r="PX615" s="5"/>
      <c r="PY615" s="5"/>
      <c r="PZ615" s="5"/>
      <c r="QA615" s="5"/>
      <c r="QB615" s="5"/>
      <c r="QC615" s="5"/>
      <c r="QD615" s="5"/>
      <c r="QE615" s="5"/>
      <c r="QF615" s="5"/>
      <c r="QG615" s="5"/>
      <c r="QH615" s="5"/>
      <c r="QI615" s="5"/>
      <c r="QJ615" s="5"/>
      <c r="QK615" s="5"/>
      <c r="QL615" s="5"/>
      <c r="QM615" s="5"/>
      <c r="QN615" s="5"/>
      <c r="QO615" s="5"/>
      <c r="QP615" s="5"/>
      <c r="QQ615" s="5"/>
      <c r="QR615" s="5"/>
      <c r="QS615" s="5"/>
      <c r="QT615" s="5"/>
      <c r="QU615" s="5"/>
      <c r="QV615" s="5"/>
      <c r="QW615" s="5"/>
      <c r="QX615" s="5"/>
      <c r="QY615" s="5"/>
      <c r="QZ615" s="5"/>
      <c r="RA615" s="5"/>
      <c r="RB615" s="5"/>
      <c r="RC615" s="5"/>
      <c r="RD615" s="5"/>
      <c r="RE615" s="5"/>
      <c r="RF615" s="5"/>
      <c r="RG615" s="5"/>
      <c r="RH615" s="5"/>
      <c r="RI615" s="5"/>
      <c r="RJ615" s="5"/>
      <c r="RK615" s="5"/>
      <c r="RL615" s="5"/>
      <c r="RM615" s="5"/>
      <c r="RN615" s="5"/>
      <c r="RO615" s="5"/>
      <c r="RP615" s="5"/>
      <c r="RQ615" s="5"/>
      <c r="RR615" s="5"/>
      <c r="RS615" s="5"/>
      <c r="RT615" s="5"/>
      <c r="RU615" s="5"/>
      <c r="RV615" s="5"/>
      <c r="RW615" s="5"/>
      <c r="RX615" s="5"/>
      <c r="RY615" s="5"/>
      <c r="RZ615" s="5"/>
      <c r="SA615" s="5"/>
      <c r="SB615" s="5"/>
      <c r="SC615" s="5"/>
      <c r="SD615" s="5"/>
      <c r="SE615" s="5"/>
      <c r="SF615" s="5"/>
      <c r="SG615" s="5"/>
      <c r="SH615" s="5"/>
      <c r="SI615" s="5"/>
      <c r="SJ615" s="5"/>
      <c r="SK615" s="5"/>
      <c r="SL615" s="5"/>
      <c r="SM615" s="5"/>
      <c r="SN615" s="5"/>
      <c r="SO615" s="5"/>
      <c r="SP615" s="5"/>
      <c r="SQ615" s="5"/>
      <c r="SR615" s="5"/>
      <c r="SS615" s="5"/>
      <c r="ST615" s="5"/>
      <c r="SU615" s="5"/>
      <c r="SV615" s="5"/>
      <c r="SW615" s="5"/>
      <c r="SX615" s="5"/>
      <c r="SY615" s="5"/>
      <c r="SZ615" s="5"/>
      <c r="TA615" s="5"/>
      <c r="TB615" s="5"/>
      <c r="TC615" s="5"/>
      <c r="TD615" s="5"/>
      <c r="TE615" s="5"/>
      <c r="TF615" s="5"/>
      <c r="TG615" s="5"/>
      <c r="TH615" s="5"/>
      <c r="TI615" s="5"/>
      <c r="TJ615" s="5"/>
      <c r="TK615" s="5"/>
      <c r="TL615" s="5"/>
      <c r="TM615" s="5"/>
      <c r="TN615" s="5"/>
      <c r="TO615" s="5"/>
      <c r="TP615" s="5"/>
      <c r="TQ615" s="5"/>
      <c r="TR615" s="5"/>
      <c r="TS615" s="5"/>
      <c r="TT615" s="5"/>
      <c r="TU615" s="5"/>
      <c r="TV615" s="5"/>
      <c r="TW615" s="5"/>
      <c r="TX615" s="5"/>
      <c r="TY615" s="5"/>
      <c r="TZ615" s="5"/>
      <c r="UA615" s="5"/>
      <c r="UB615" s="5"/>
      <c r="UC615" s="5"/>
      <c r="UD615" s="5"/>
      <c r="UE615" s="5"/>
      <c r="UF615" s="5"/>
      <c r="UG615" s="5"/>
      <c r="UH615" s="5"/>
      <c r="UI615" s="5"/>
      <c r="UJ615" s="5"/>
      <c r="UK615" s="5"/>
      <c r="UL615" s="5"/>
      <c r="UM615" s="5"/>
      <c r="UN615" s="5"/>
      <c r="UO615" s="5"/>
      <c r="UP615" s="5"/>
      <c r="UQ615" s="5"/>
      <c r="UR615" s="5"/>
      <c r="US615" s="5"/>
      <c r="UT615" s="5"/>
      <c r="UU615" s="5"/>
      <c r="UV615" s="5"/>
      <c r="UW615" s="5"/>
      <c r="UX615" s="5"/>
      <c r="UY615" s="5"/>
      <c r="UZ615" s="5"/>
      <c r="VA615" s="5"/>
      <c r="VB615" s="5"/>
      <c r="VC615" s="5"/>
      <c r="VD615" s="5"/>
      <c r="VE615" s="5"/>
      <c r="VF615" s="5"/>
      <c r="VG615" s="5"/>
      <c r="VH615" s="5"/>
      <c r="VI615" s="5"/>
      <c r="VJ615" s="5"/>
      <c r="VK615" s="5"/>
      <c r="VL615" s="5"/>
      <c r="VM615" s="5"/>
      <c r="VN615" s="5"/>
      <c r="VO615" s="5"/>
      <c r="VP615" s="5"/>
      <c r="VQ615" s="5"/>
      <c r="VR615" s="5"/>
      <c r="VS615" s="5"/>
      <c r="VT615" s="5"/>
      <c r="VU615" s="5"/>
      <c r="VV615" s="5"/>
      <c r="VW615" s="5"/>
      <c r="VX615" s="5"/>
      <c r="VY615" s="5"/>
      <c r="VZ615" s="5"/>
      <c r="WA615" s="5"/>
      <c r="WB615" s="5"/>
      <c r="WC615" s="5"/>
      <c r="WD615" s="5"/>
      <c r="WE615" s="5"/>
      <c r="WF615" s="5"/>
      <c r="WG615" s="5"/>
      <c r="WH615" s="5"/>
      <c r="WI615" s="5"/>
      <c r="WJ615" s="5"/>
      <c r="WK615" s="5"/>
      <c r="WL615" s="5"/>
      <c r="WM615" s="5"/>
      <c r="WN615" s="5"/>
      <c r="WO615" s="5"/>
      <c r="WP615" s="5"/>
      <c r="WQ615" s="5"/>
      <c r="WR615" s="5"/>
      <c r="WS615" s="5"/>
      <c r="WT615" s="5"/>
      <c r="WU615" s="5"/>
      <c r="WV615" s="5"/>
      <c r="WW615" s="5"/>
      <c r="WX615" s="5"/>
      <c r="WY615" s="5"/>
      <c r="WZ615" s="5"/>
      <c r="XA615" s="5"/>
      <c r="XB615" s="5"/>
      <c r="XC615" s="5"/>
      <c r="XD615" s="5"/>
      <c r="XE615" s="5"/>
      <c r="XF615" s="5"/>
      <c r="XG615" s="5"/>
      <c r="XH615" s="5"/>
      <c r="XI615" s="5"/>
      <c r="XJ615" s="5"/>
      <c r="XK615" s="5"/>
      <c r="XL615" s="5"/>
      <c r="XM615" s="5"/>
      <c r="XN615" s="5"/>
      <c r="XO615" s="5"/>
      <c r="XP615" s="5"/>
      <c r="XQ615" s="5"/>
      <c r="XR615" s="5"/>
      <c r="XS615" s="5"/>
      <c r="XT615" s="5"/>
      <c r="XU615" s="5"/>
      <c r="XV615" s="5"/>
      <c r="XW615" s="5"/>
    </row>
    <row r="616" spans="39:647" x14ac:dyDescent="0.2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c r="PI616" s="5"/>
      <c r="PJ616" s="5"/>
      <c r="PK616" s="5"/>
      <c r="PL616" s="5"/>
      <c r="PM616" s="5"/>
      <c r="PN616" s="5"/>
      <c r="PO616" s="5"/>
      <c r="PP616" s="5"/>
      <c r="PQ616" s="5"/>
      <c r="PR616" s="5"/>
      <c r="PS616" s="5"/>
      <c r="PT616" s="5"/>
      <c r="PU616" s="5"/>
      <c r="PV616" s="5"/>
      <c r="PW616" s="5"/>
      <c r="PX616" s="5"/>
      <c r="PY616" s="5"/>
      <c r="PZ616" s="5"/>
      <c r="QA616" s="5"/>
      <c r="QB616" s="5"/>
      <c r="QC616" s="5"/>
      <c r="QD616" s="5"/>
      <c r="QE616" s="5"/>
      <c r="QF616" s="5"/>
      <c r="QG616" s="5"/>
      <c r="QH616" s="5"/>
      <c r="QI616" s="5"/>
      <c r="QJ616" s="5"/>
      <c r="QK616" s="5"/>
      <c r="QL616" s="5"/>
      <c r="QM616" s="5"/>
      <c r="QN616" s="5"/>
      <c r="QO616" s="5"/>
      <c r="QP616" s="5"/>
      <c r="QQ616" s="5"/>
      <c r="QR616" s="5"/>
      <c r="QS616" s="5"/>
      <c r="QT616" s="5"/>
      <c r="QU616" s="5"/>
      <c r="QV616" s="5"/>
      <c r="QW616" s="5"/>
      <c r="QX616" s="5"/>
      <c r="QY616" s="5"/>
      <c r="QZ616" s="5"/>
      <c r="RA616" s="5"/>
      <c r="RB616" s="5"/>
      <c r="RC616" s="5"/>
      <c r="RD616" s="5"/>
      <c r="RE616" s="5"/>
      <c r="RF616" s="5"/>
      <c r="RG616" s="5"/>
      <c r="RH616" s="5"/>
      <c r="RI616" s="5"/>
      <c r="RJ616" s="5"/>
      <c r="RK616" s="5"/>
      <c r="RL616" s="5"/>
      <c r="RM616" s="5"/>
      <c r="RN616" s="5"/>
      <c r="RO616" s="5"/>
      <c r="RP616" s="5"/>
      <c r="RQ616" s="5"/>
      <c r="RR616" s="5"/>
      <c r="RS616" s="5"/>
      <c r="RT616" s="5"/>
      <c r="RU616" s="5"/>
      <c r="RV616" s="5"/>
      <c r="RW616" s="5"/>
      <c r="RX616" s="5"/>
      <c r="RY616" s="5"/>
      <c r="RZ616" s="5"/>
      <c r="SA616" s="5"/>
      <c r="SB616" s="5"/>
      <c r="SC616" s="5"/>
      <c r="SD616" s="5"/>
      <c r="SE616" s="5"/>
      <c r="SF616" s="5"/>
      <c r="SG616" s="5"/>
      <c r="SH616" s="5"/>
      <c r="SI616" s="5"/>
      <c r="SJ616" s="5"/>
      <c r="SK616" s="5"/>
      <c r="SL616" s="5"/>
      <c r="SM616" s="5"/>
      <c r="SN616" s="5"/>
      <c r="SO616" s="5"/>
      <c r="SP616" s="5"/>
      <c r="SQ616" s="5"/>
      <c r="SR616" s="5"/>
      <c r="SS616" s="5"/>
      <c r="ST616" s="5"/>
      <c r="SU616" s="5"/>
      <c r="SV616" s="5"/>
      <c r="SW616" s="5"/>
      <c r="SX616" s="5"/>
      <c r="SY616" s="5"/>
      <c r="SZ616" s="5"/>
      <c r="TA616" s="5"/>
      <c r="TB616" s="5"/>
      <c r="TC616" s="5"/>
      <c r="TD616" s="5"/>
      <c r="TE616" s="5"/>
      <c r="TF616" s="5"/>
      <c r="TG616" s="5"/>
      <c r="TH616" s="5"/>
      <c r="TI616" s="5"/>
      <c r="TJ616" s="5"/>
      <c r="TK616" s="5"/>
      <c r="TL616" s="5"/>
      <c r="TM616" s="5"/>
      <c r="TN616" s="5"/>
      <c r="TO616" s="5"/>
      <c r="TP616" s="5"/>
      <c r="TQ616" s="5"/>
      <c r="TR616" s="5"/>
      <c r="TS616" s="5"/>
      <c r="TT616" s="5"/>
      <c r="TU616" s="5"/>
      <c r="TV616" s="5"/>
      <c r="TW616" s="5"/>
      <c r="TX616" s="5"/>
      <c r="TY616" s="5"/>
      <c r="TZ616" s="5"/>
      <c r="UA616" s="5"/>
      <c r="UB616" s="5"/>
      <c r="UC616" s="5"/>
      <c r="UD616" s="5"/>
      <c r="UE616" s="5"/>
      <c r="UF616" s="5"/>
      <c r="UG616" s="5"/>
      <c r="UH616" s="5"/>
      <c r="UI616" s="5"/>
      <c r="UJ616" s="5"/>
      <c r="UK616" s="5"/>
      <c r="UL616" s="5"/>
      <c r="UM616" s="5"/>
      <c r="UN616" s="5"/>
      <c r="UO616" s="5"/>
      <c r="UP616" s="5"/>
      <c r="UQ616" s="5"/>
      <c r="UR616" s="5"/>
      <c r="US616" s="5"/>
      <c r="UT616" s="5"/>
      <c r="UU616" s="5"/>
      <c r="UV616" s="5"/>
      <c r="UW616" s="5"/>
      <c r="UX616" s="5"/>
      <c r="UY616" s="5"/>
      <c r="UZ616" s="5"/>
      <c r="VA616" s="5"/>
      <c r="VB616" s="5"/>
      <c r="VC616" s="5"/>
      <c r="VD616" s="5"/>
      <c r="VE616" s="5"/>
      <c r="VF616" s="5"/>
      <c r="VG616" s="5"/>
      <c r="VH616" s="5"/>
      <c r="VI616" s="5"/>
      <c r="VJ616" s="5"/>
      <c r="VK616" s="5"/>
      <c r="VL616" s="5"/>
      <c r="VM616" s="5"/>
      <c r="VN616" s="5"/>
      <c r="VO616" s="5"/>
      <c r="VP616" s="5"/>
      <c r="VQ616" s="5"/>
      <c r="VR616" s="5"/>
      <c r="VS616" s="5"/>
      <c r="VT616" s="5"/>
      <c r="VU616" s="5"/>
      <c r="VV616" s="5"/>
      <c r="VW616" s="5"/>
      <c r="VX616" s="5"/>
      <c r="VY616" s="5"/>
      <c r="VZ616" s="5"/>
      <c r="WA616" s="5"/>
      <c r="WB616" s="5"/>
      <c r="WC616" s="5"/>
      <c r="WD616" s="5"/>
      <c r="WE616" s="5"/>
      <c r="WF616" s="5"/>
      <c r="WG616" s="5"/>
      <c r="WH616" s="5"/>
      <c r="WI616" s="5"/>
      <c r="WJ616" s="5"/>
      <c r="WK616" s="5"/>
      <c r="WL616" s="5"/>
      <c r="WM616" s="5"/>
      <c r="WN616" s="5"/>
      <c r="WO616" s="5"/>
      <c r="WP616" s="5"/>
      <c r="WQ616" s="5"/>
      <c r="WR616" s="5"/>
      <c r="WS616" s="5"/>
      <c r="WT616" s="5"/>
      <c r="WU616" s="5"/>
      <c r="WV616" s="5"/>
      <c r="WW616" s="5"/>
      <c r="WX616" s="5"/>
      <c r="WY616" s="5"/>
      <c r="WZ616" s="5"/>
      <c r="XA616" s="5"/>
      <c r="XB616" s="5"/>
      <c r="XC616" s="5"/>
      <c r="XD616" s="5"/>
      <c r="XE616" s="5"/>
      <c r="XF616" s="5"/>
      <c r="XG616" s="5"/>
      <c r="XH616" s="5"/>
      <c r="XI616" s="5"/>
      <c r="XJ616" s="5"/>
      <c r="XK616" s="5"/>
      <c r="XL616" s="5"/>
      <c r="XM616" s="5"/>
      <c r="XN616" s="5"/>
      <c r="XO616" s="5"/>
      <c r="XP616" s="5"/>
      <c r="XQ616" s="5"/>
      <c r="XR616" s="5"/>
      <c r="XS616" s="5"/>
      <c r="XT616" s="5"/>
      <c r="XU616" s="5"/>
      <c r="XV616" s="5"/>
      <c r="XW616" s="5"/>
    </row>
    <row r="617" spans="39:647" x14ac:dyDescent="0.2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c r="PI617" s="5"/>
      <c r="PJ617" s="5"/>
      <c r="PK617" s="5"/>
      <c r="PL617" s="5"/>
      <c r="PM617" s="5"/>
      <c r="PN617" s="5"/>
      <c r="PO617" s="5"/>
      <c r="PP617" s="5"/>
      <c r="PQ617" s="5"/>
      <c r="PR617" s="5"/>
      <c r="PS617" s="5"/>
      <c r="PT617" s="5"/>
      <c r="PU617" s="5"/>
      <c r="PV617" s="5"/>
      <c r="PW617" s="5"/>
      <c r="PX617" s="5"/>
      <c r="PY617" s="5"/>
      <c r="PZ617" s="5"/>
      <c r="QA617" s="5"/>
      <c r="QB617" s="5"/>
      <c r="QC617" s="5"/>
      <c r="QD617" s="5"/>
      <c r="QE617" s="5"/>
      <c r="QF617" s="5"/>
      <c r="QG617" s="5"/>
      <c r="QH617" s="5"/>
      <c r="QI617" s="5"/>
      <c r="QJ617" s="5"/>
      <c r="QK617" s="5"/>
      <c r="QL617" s="5"/>
      <c r="QM617" s="5"/>
      <c r="QN617" s="5"/>
      <c r="QO617" s="5"/>
      <c r="QP617" s="5"/>
      <c r="QQ617" s="5"/>
      <c r="QR617" s="5"/>
      <c r="QS617" s="5"/>
      <c r="QT617" s="5"/>
      <c r="QU617" s="5"/>
      <c r="QV617" s="5"/>
      <c r="QW617" s="5"/>
      <c r="QX617" s="5"/>
      <c r="QY617" s="5"/>
      <c r="QZ617" s="5"/>
      <c r="RA617" s="5"/>
      <c r="RB617" s="5"/>
      <c r="RC617" s="5"/>
      <c r="RD617" s="5"/>
      <c r="RE617" s="5"/>
      <c r="RF617" s="5"/>
      <c r="RG617" s="5"/>
      <c r="RH617" s="5"/>
      <c r="RI617" s="5"/>
      <c r="RJ617" s="5"/>
      <c r="RK617" s="5"/>
      <c r="RL617" s="5"/>
      <c r="RM617" s="5"/>
      <c r="RN617" s="5"/>
      <c r="RO617" s="5"/>
      <c r="RP617" s="5"/>
      <c r="RQ617" s="5"/>
      <c r="RR617" s="5"/>
      <c r="RS617" s="5"/>
      <c r="RT617" s="5"/>
      <c r="RU617" s="5"/>
      <c r="RV617" s="5"/>
      <c r="RW617" s="5"/>
      <c r="RX617" s="5"/>
      <c r="RY617" s="5"/>
      <c r="RZ617" s="5"/>
      <c r="SA617" s="5"/>
      <c r="SB617" s="5"/>
      <c r="SC617" s="5"/>
      <c r="SD617" s="5"/>
      <c r="SE617" s="5"/>
      <c r="SF617" s="5"/>
      <c r="SG617" s="5"/>
      <c r="SH617" s="5"/>
      <c r="SI617" s="5"/>
      <c r="SJ617" s="5"/>
      <c r="SK617" s="5"/>
      <c r="SL617" s="5"/>
      <c r="SM617" s="5"/>
      <c r="SN617" s="5"/>
      <c r="SO617" s="5"/>
      <c r="SP617" s="5"/>
      <c r="SQ617" s="5"/>
      <c r="SR617" s="5"/>
      <c r="SS617" s="5"/>
      <c r="ST617" s="5"/>
      <c r="SU617" s="5"/>
      <c r="SV617" s="5"/>
      <c r="SW617" s="5"/>
      <c r="SX617" s="5"/>
      <c r="SY617" s="5"/>
      <c r="SZ617" s="5"/>
      <c r="TA617" s="5"/>
      <c r="TB617" s="5"/>
      <c r="TC617" s="5"/>
      <c r="TD617" s="5"/>
      <c r="TE617" s="5"/>
      <c r="TF617" s="5"/>
      <c r="TG617" s="5"/>
      <c r="TH617" s="5"/>
      <c r="TI617" s="5"/>
      <c r="TJ617" s="5"/>
      <c r="TK617" s="5"/>
      <c r="TL617" s="5"/>
      <c r="TM617" s="5"/>
      <c r="TN617" s="5"/>
      <c r="TO617" s="5"/>
      <c r="TP617" s="5"/>
      <c r="TQ617" s="5"/>
      <c r="TR617" s="5"/>
      <c r="TS617" s="5"/>
      <c r="TT617" s="5"/>
      <c r="TU617" s="5"/>
      <c r="TV617" s="5"/>
      <c r="TW617" s="5"/>
      <c r="TX617" s="5"/>
      <c r="TY617" s="5"/>
      <c r="TZ617" s="5"/>
      <c r="UA617" s="5"/>
      <c r="UB617" s="5"/>
      <c r="UC617" s="5"/>
      <c r="UD617" s="5"/>
      <c r="UE617" s="5"/>
      <c r="UF617" s="5"/>
      <c r="UG617" s="5"/>
      <c r="UH617" s="5"/>
      <c r="UI617" s="5"/>
      <c r="UJ617" s="5"/>
      <c r="UK617" s="5"/>
      <c r="UL617" s="5"/>
      <c r="UM617" s="5"/>
      <c r="UN617" s="5"/>
      <c r="UO617" s="5"/>
      <c r="UP617" s="5"/>
      <c r="UQ617" s="5"/>
      <c r="UR617" s="5"/>
      <c r="US617" s="5"/>
      <c r="UT617" s="5"/>
      <c r="UU617" s="5"/>
      <c r="UV617" s="5"/>
      <c r="UW617" s="5"/>
      <c r="UX617" s="5"/>
      <c r="UY617" s="5"/>
      <c r="UZ617" s="5"/>
      <c r="VA617" s="5"/>
      <c r="VB617" s="5"/>
      <c r="VC617" s="5"/>
      <c r="VD617" s="5"/>
      <c r="VE617" s="5"/>
      <c r="VF617" s="5"/>
      <c r="VG617" s="5"/>
      <c r="VH617" s="5"/>
      <c r="VI617" s="5"/>
      <c r="VJ617" s="5"/>
      <c r="VK617" s="5"/>
      <c r="VL617" s="5"/>
      <c r="VM617" s="5"/>
      <c r="VN617" s="5"/>
      <c r="VO617" s="5"/>
      <c r="VP617" s="5"/>
      <c r="VQ617" s="5"/>
      <c r="VR617" s="5"/>
      <c r="VS617" s="5"/>
      <c r="VT617" s="5"/>
      <c r="VU617" s="5"/>
      <c r="VV617" s="5"/>
      <c r="VW617" s="5"/>
      <c r="VX617" s="5"/>
      <c r="VY617" s="5"/>
      <c r="VZ617" s="5"/>
      <c r="WA617" s="5"/>
      <c r="WB617" s="5"/>
      <c r="WC617" s="5"/>
      <c r="WD617" s="5"/>
      <c r="WE617" s="5"/>
      <c r="WF617" s="5"/>
      <c r="WG617" s="5"/>
      <c r="WH617" s="5"/>
      <c r="WI617" s="5"/>
      <c r="WJ617" s="5"/>
      <c r="WK617" s="5"/>
      <c r="WL617" s="5"/>
      <c r="WM617" s="5"/>
      <c r="WN617" s="5"/>
      <c r="WO617" s="5"/>
      <c r="WP617" s="5"/>
      <c r="WQ617" s="5"/>
      <c r="WR617" s="5"/>
      <c r="WS617" s="5"/>
      <c r="WT617" s="5"/>
      <c r="WU617" s="5"/>
      <c r="WV617" s="5"/>
      <c r="WW617" s="5"/>
      <c r="WX617" s="5"/>
      <c r="WY617" s="5"/>
      <c r="WZ617" s="5"/>
      <c r="XA617" s="5"/>
      <c r="XB617" s="5"/>
      <c r="XC617" s="5"/>
      <c r="XD617" s="5"/>
      <c r="XE617" s="5"/>
      <c r="XF617" s="5"/>
      <c r="XG617" s="5"/>
      <c r="XH617" s="5"/>
      <c r="XI617" s="5"/>
      <c r="XJ617" s="5"/>
      <c r="XK617" s="5"/>
      <c r="XL617" s="5"/>
      <c r="XM617" s="5"/>
      <c r="XN617" s="5"/>
      <c r="XO617" s="5"/>
      <c r="XP617" s="5"/>
      <c r="XQ617" s="5"/>
      <c r="XR617" s="5"/>
      <c r="XS617" s="5"/>
      <c r="XT617" s="5"/>
      <c r="XU617" s="5"/>
      <c r="XV617" s="5"/>
      <c r="XW617" s="5"/>
    </row>
    <row r="618" spans="39:647" x14ac:dyDescent="0.2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c r="PI618" s="5"/>
      <c r="PJ618" s="5"/>
      <c r="PK618" s="5"/>
      <c r="PL618" s="5"/>
      <c r="PM618" s="5"/>
      <c r="PN618" s="5"/>
      <c r="PO618" s="5"/>
      <c r="PP618" s="5"/>
      <c r="PQ618" s="5"/>
      <c r="PR618" s="5"/>
      <c r="PS618" s="5"/>
      <c r="PT618" s="5"/>
      <c r="PU618" s="5"/>
      <c r="PV618" s="5"/>
      <c r="PW618" s="5"/>
      <c r="PX618" s="5"/>
      <c r="PY618" s="5"/>
      <c r="PZ618" s="5"/>
      <c r="QA618" s="5"/>
      <c r="QB618" s="5"/>
      <c r="QC618" s="5"/>
      <c r="QD618" s="5"/>
      <c r="QE618" s="5"/>
      <c r="QF618" s="5"/>
      <c r="QG618" s="5"/>
      <c r="QH618" s="5"/>
      <c r="QI618" s="5"/>
      <c r="QJ618" s="5"/>
      <c r="QK618" s="5"/>
      <c r="QL618" s="5"/>
      <c r="QM618" s="5"/>
      <c r="QN618" s="5"/>
      <c r="QO618" s="5"/>
      <c r="QP618" s="5"/>
      <c r="QQ618" s="5"/>
      <c r="QR618" s="5"/>
      <c r="QS618" s="5"/>
      <c r="QT618" s="5"/>
      <c r="QU618" s="5"/>
      <c r="QV618" s="5"/>
      <c r="QW618" s="5"/>
      <c r="QX618" s="5"/>
      <c r="QY618" s="5"/>
      <c r="QZ618" s="5"/>
      <c r="RA618" s="5"/>
      <c r="RB618" s="5"/>
      <c r="RC618" s="5"/>
      <c r="RD618" s="5"/>
      <c r="RE618" s="5"/>
      <c r="RF618" s="5"/>
      <c r="RG618" s="5"/>
      <c r="RH618" s="5"/>
      <c r="RI618" s="5"/>
      <c r="RJ618" s="5"/>
      <c r="RK618" s="5"/>
      <c r="RL618" s="5"/>
      <c r="RM618" s="5"/>
      <c r="RN618" s="5"/>
      <c r="RO618" s="5"/>
      <c r="RP618" s="5"/>
      <c r="RQ618" s="5"/>
      <c r="RR618" s="5"/>
      <c r="RS618" s="5"/>
      <c r="RT618" s="5"/>
      <c r="RU618" s="5"/>
      <c r="RV618" s="5"/>
      <c r="RW618" s="5"/>
      <c r="RX618" s="5"/>
      <c r="RY618" s="5"/>
      <c r="RZ618" s="5"/>
      <c r="SA618" s="5"/>
      <c r="SB618" s="5"/>
      <c r="SC618" s="5"/>
      <c r="SD618" s="5"/>
      <c r="SE618" s="5"/>
      <c r="SF618" s="5"/>
      <c r="SG618" s="5"/>
      <c r="SH618" s="5"/>
      <c r="SI618" s="5"/>
      <c r="SJ618" s="5"/>
      <c r="SK618" s="5"/>
      <c r="SL618" s="5"/>
      <c r="SM618" s="5"/>
      <c r="SN618" s="5"/>
      <c r="SO618" s="5"/>
      <c r="SP618" s="5"/>
      <c r="SQ618" s="5"/>
      <c r="SR618" s="5"/>
      <c r="SS618" s="5"/>
      <c r="ST618" s="5"/>
      <c r="SU618" s="5"/>
      <c r="SV618" s="5"/>
      <c r="SW618" s="5"/>
      <c r="SX618" s="5"/>
      <c r="SY618" s="5"/>
      <c r="SZ618" s="5"/>
      <c r="TA618" s="5"/>
      <c r="TB618" s="5"/>
      <c r="TC618" s="5"/>
      <c r="TD618" s="5"/>
      <c r="TE618" s="5"/>
      <c r="TF618" s="5"/>
      <c r="TG618" s="5"/>
      <c r="TH618" s="5"/>
      <c r="TI618" s="5"/>
      <c r="TJ618" s="5"/>
      <c r="TK618" s="5"/>
      <c r="TL618" s="5"/>
      <c r="TM618" s="5"/>
      <c r="TN618" s="5"/>
      <c r="TO618" s="5"/>
      <c r="TP618" s="5"/>
      <c r="TQ618" s="5"/>
      <c r="TR618" s="5"/>
      <c r="TS618" s="5"/>
      <c r="TT618" s="5"/>
      <c r="TU618" s="5"/>
      <c r="TV618" s="5"/>
      <c r="TW618" s="5"/>
      <c r="TX618" s="5"/>
      <c r="TY618" s="5"/>
      <c r="TZ618" s="5"/>
      <c r="UA618" s="5"/>
      <c r="UB618" s="5"/>
      <c r="UC618" s="5"/>
      <c r="UD618" s="5"/>
      <c r="UE618" s="5"/>
      <c r="UF618" s="5"/>
      <c r="UG618" s="5"/>
      <c r="UH618" s="5"/>
      <c r="UI618" s="5"/>
      <c r="UJ618" s="5"/>
      <c r="UK618" s="5"/>
      <c r="UL618" s="5"/>
      <c r="UM618" s="5"/>
      <c r="UN618" s="5"/>
      <c r="UO618" s="5"/>
      <c r="UP618" s="5"/>
      <c r="UQ618" s="5"/>
      <c r="UR618" s="5"/>
      <c r="US618" s="5"/>
      <c r="UT618" s="5"/>
      <c r="UU618" s="5"/>
      <c r="UV618" s="5"/>
      <c r="UW618" s="5"/>
      <c r="UX618" s="5"/>
      <c r="UY618" s="5"/>
      <c r="UZ618" s="5"/>
      <c r="VA618" s="5"/>
      <c r="VB618" s="5"/>
      <c r="VC618" s="5"/>
      <c r="VD618" s="5"/>
      <c r="VE618" s="5"/>
      <c r="VF618" s="5"/>
      <c r="VG618" s="5"/>
      <c r="VH618" s="5"/>
      <c r="VI618" s="5"/>
      <c r="VJ618" s="5"/>
      <c r="VK618" s="5"/>
      <c r="VL618" s="5"/>
      <c r="VM618" s="5"/>
      <c r="VN618" s="5"/>
      <c r="VO618" s="5"/>
      <c r="VP618" s="5"/>
      <c r="VQ618" s="5"/>
      <c r="VR618" s="5"/>
      <c r="VS618" s="5"/>
      <c r="VT618" s="5"/>
      <c r="VU618" s="5"/>
      <c r="VV618" s="5"/>
      <c r="VW618" s="5"/>
      <c r="VX618" s="5"/>
      <c r="VY618" s="5"/>
      <c r="VZ618" s="5"/>
      <c r="WA618" s="5"/>
      <c r="WB618" s="5"/>
      <c r="WC618" s="5"/>
      <c r="WD618" s="5"/>
      <c r="WE618" s="5"/>
      <c r="WF618" s="5"/>
      <c r="WG618" s="5"/>
      <c r="WH618" s="5"/>
      <c r="WI618" s="5"/>
      <c r="WJ618" s="5"/>
      <c r="WK618" s="5"/>
      <c r="WL618" s="5"/>
      <c r="WM618" s="5"/>
      <c r="WN618" s="5"/>
      <c r="WO618" s="5"/>
      <c r="WP618" s="5"/>
      <c r="WQ618" s="5"/>
      <c r="WR618" s="5"/>
      <c r="WS618" s="5"/>
      <c r="WT618" s="5"/>
      <c r="WU618" s="5"/>
      <c r="WV618" s="5"/>
      <c r="WW618" s="5"/>
      <c r="WX618" s="5"/>
      <c r="WY618" s="5"/>
      <c r="WZ618" s="5"/>
      <c r="XA618" s="5"/>
      <c r="XB618" s="5"/>
      <c r="XC618" s="5"/>
      <c r="XD618" s="5"/>
      <c r="XE618" s="5"/>
      <c r="XF618" s="5"/>
      <c r="XG618" s="5"/>
      <c r="XH618" s="5"/>
      <c r="XI618" s="5"/>
      <c r="XJ618" s="5"/>
      <c r="XK618" s="5"/>
      <c r="XL618" s="5"/>
      <c r="XM618" s="5"/>
      <c r="XN618" s="5"/>
      <c r="XO618" s="5"/>
      <c r="XP618" s="5"/>
      <c r="XQ618" s="5"/>
      <c r="XR618" s="5"/>
      <c r="XS618" s="5"/>
      <c r="XT618" s="5"/>
      <c r="XU618" s="5"/>
      <c r="XV618" s="5"/>
      <c r="XW618" s="5"/>
    </row>
    <row r="619" spans="39:647" x14ac:dyDescent="0.2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c r="PI619" s="5"/>
      <c r="PJ619" s="5"/>
      <c r="PK619" s="5"/>
      <c r="PL619" s="5"/>
      <c r="PM619" s="5"/>
      <c r="PN619" s="5"/>
      <c r="PO619" s="5"/>
      <c r="PP619" s="5"/>
      <c r="PQ619" s="5"/>
      <c r="PR619" s="5"/>
      <c r="PS619" s="5"/>
      <c r="PT619" s="5"/>
      <c r="PU619" s="5"/>
      <c r="PV619" s="5"/>
      <c r="PW619" s="5"/>
      <c r="PX619" s="5"/>
      <c r="PY619" s="5"/>
      <c r="PZ619" s="5"/>
      <c r="QA619" s="5"/>
      <c r="QB619" s="5"/>
      <c r="QC619" s="5"/>
      <c r="QD619" s="5"/>
      <c r="QE619" s="5"/>
      <c r="QF619" s="5"/>
      <c r="QG619" s="5"/>
      <c r="QH619" s="5"/>
      <c r="QI619" s="5"/>
      <c r="QJ619" s="5"/>
      <c r="QK619" s="5"/>
      <c r="QL619" s="5"/>
      <c r="QM619" s="5"/>
      <c r="QN619" s="5"/>
      <c r="QO619" s="5"/>
      <c r="QP619" s="5"/>
      <c r="QQ619" s="5"/>
      <c r="QR619" s="5"/>
      <c r="QS619" s="5"/>
      <c r="QT619" s="5"/>
      <c r="QU619" s="5"/>
      <c r="QV619" s="5"/>
      <c r="QW619" s="5"/>
      <c r="QX619" s="5"/>
      <c r="QY619" s="5"/>
      <c r="QZ619" s="5"/>
      <c r="RA619" s="5"/>
      <c r="RB619" s="5"/>
      <c r="RC619" s="5"/>
      <c r="RD619" s="5"/>
      <c r="RE619" s="5"/>
      <c r="RF619" s="5"/>
      <c r="RG619" s="5"/>
      <c r="RH619" s="5"/>
      <c r="RI619" s="5"/>
      <c r="RJ619" s="5"/>
      <c r="RK619" s="5"/>
      <c r="RL619" s="5"/>
      <c r="RM619" s="5"/>
      <c r="RN619" s="5"/>
      <c r="RO619" s="5"/>
      <c r="RP619" s="5"/>
      <c r="RQ619" s="5"/>
      <c r="RR619" s="5"/>
      <c r="RS619" s="5"/>
      <c r="RT619" s="5"/>
      <c r="RU619" s="5"/>
      <c r="RV619" s="5"/>
      <c r="RW619" s="5"/>
      <c r="RX619" s="5"/>
      <c r="RY619" s="5"/>
      <c r="RZ619" s="5"/>
      <c r="SA619" s="5"/>
      <c r="SB619" s="5"/>
      <c r="SC619" s="5"/>
      <c r="SD619" s="5"/>
      <c r="SE619" s="5"/>
      <c r="SF619" s="5"/>
      <c r="SG619" s="5"/>
      <c r="SH619" s="5"/>
      <c r="SI619" s="5"/>
      <c r="SJ619" s="5"/>
      <c r="SK619" s="5"/>
      <c r="SL619" s="5"/>
      <c r="SM619" s="5"/>
      <c r="SN619" s="5"/>
      <c r="SO619" s="5"/>
      <c r="SP619" s="5"/>
      <c r="SQ619" s="5"/>
      <c r="SR619" s="5"/>
      <c r="SS619" s="5"/>
      <c r="ST619" s="5"/>
      <c r="SU619" s="5"/>
      <c r="SV619" s="5"/>
      <c r="SW619" s="5"/>
      <c r="SX619" s="5"/>
      <c r="SY619" s="5"/>
      <c r="SZ619" s="5"/>
      <c r="TA619" s="5"/>
      <c r="TB619" s="5"/>
      <c r="TC619" s="5"/>
      <c r="TD619" s="5"/>
      <c r="TE619" s="5"/>
      <c r="TF619" s="5"/>
      <c r="TG619" s="5"/>
      <c r="TH619" s="5"/>
      <c r="TI619" s="5"/>
      <c r="TJ619" s="5"/>
      <c r="TK619" s="5"/>
      <c r="TL619" s="5"/>
      <c r="TM619" s="5"/>
      <c r="TN619" s="5"/>
      <c r="TO619" s="5"/>
      <c r="TP619" s="5"/>
      <c r="TQ619" s="5"/>
      <c r="TR619" s="5"/>
      <c r="TS619" s="5"/>
      <c r="TT619" s="5"/>
      <c r="TU619" s="5"/>
      <c r="TV619" s="5"/>
      <c r="TW619" s="5"/>
      <c r="TX619" s="5"/>
      <c r="TY619" s="5"/>
      <c r="TZ619" s="5"/>
      <c r="UA619" s="5"/>
      <c r="UB619" s="5"/>
      <c r="UC619" s="5"/>
      <c r="UD619" s="5"/>
      <c r="UE619" s="5"/>
      <c r="UF619" s="5"/>
      <c r="UG619" s="5"/>
      <c r="UH619" s="5"/>
      <c r="UI619" s="5"/>
      <c r="UJ619" s="5"/>
      <c r="UK619" s="5"/>
      <c r="UL619" s="5"/>
      <c r="UM619" s="5"/>
      <c r="UN619" s="5"/>
      <c r="UO619" s="5"/>
      <c r="UP619" s="5"/>
      <c r="UQ619" s="5"/>
      <c r="UR619" s="5"/>
      <c r="US619" s="5"/>
      <c r="UT619" s="5"/>
      <c r="UU619" s="5"/>
      <c r="UV619" s="5"/>
      <c r="UW619" s="5"/>
      <c r="UX619" s="5"/>
      <c r="UY619" s="5"/>
      <c r="UZ619" s="5"/>
      <c r="VA619" s="5"/>
      <c r="VB619" s="5"/>
      <c r="VC619" s="5"/>
      <c r="VD619" s="5"/>
      <c r="VE619" s="5"/>
      <c r="VF619" s="5"/>
      <c r="VG619" s="5"/>
      <c r="VH619" s="5"/>
      <c r="VI619" s="5"/>
      <c r="VJ619" s="5"/>
      <c r="VK619" s="5"/>
      <c r="VL619" s="5"/>
      <c r="VM619" s="5"/>
      <c r="VN619" s="5"/>
      <c r="VO619" s="5"/>
      <c r="VP619" s="5"/>
      <c r="VQ619" s="5"/>
      <c r="VR619" s="5"/>
      <c r="VS619" s="5"/>
      <c r="VT619" s="5"/>
      <c r="VU619" s="5"/>
      <c r="VV619" s="5"/>
      <c r="VW619" s="5"/>
      <c r="VX619" s="5"/>
      <c r="VY619" s="5"/>
      <c r="VZ619" s="5"/>
      <c r="WA619" s="5"/>
      <c r="WB619" s="5"/>
      <c r="WC619" s="5"/>
      <c r="WD619" s="5"/>
      <c r="WE619" s="5"/>
      <c r="WF619" s="5"/>
      <c r="WG619" s="5"/>
      <c r="WH619" s="5"/>
      <c r="WI619" s="5"/>
      <c r="WJ619" s="5"/>
      <c r="WK619" s="5"/>
      <c r="WL619" s="5"/>
      <c r="WM619" s="5"/>
      <c r="WN619" s="5"/>
      <c r="WO619" s="5"/>
      <c r="WP619" s="5"/>
      <c r="WQ619" s="5"/>
      <c r="WR619" s="5"/>
      <c r="WS619" s="5"/>
      <c r="WT619" s="5"/>
      <c r="WU619" s="5"/>
      <c r="WV619" s="5"/>
      <c r="WW619" s="5"/>
      <c r="WX619" s="5"/>
      <c r="WY619" s="5"/>
      <c r="WZ619" s="5"/>
      <c r="XA619" s="5"/>
      <c r="XB619" s="5"/>
      <c r="XC619" s="5"/>
      <c r="XD619" s="5"/>
      <c r="XE619" s="5"/>
      <c r="XF619" s="5"/>
      <c r="XG619" s="5"/>
      <c r="XH619" s="5"/>
      <c r="XI619" s="5"/>
      <c r="XJ619" s="5"/>
      <c r="XK619" s="5"/>
      <c r="XL619" s="5"/>
      <c r="XM619" s="5"/>
      <c r="XN619" s="5"/>
      <c r="XO619" s="5"/>
      <c r="XP619" s="5"/>
      <c r="XQ619" s="5"/>
      <c r="XR619" s="5"/>
      <c r="XS619" s="5"/>
      <c r="XT619" s="5"/>
      <c r="XU619" s="5"/>
      <c r="XV619" s="5"/>
      <c r="XW619" s="5"/>
    </row>
    <row r="620" spans="39:647" x14ac:dyDescent="0.2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c r="PI620" s="5"/>
      <c r="PJ620" s="5"/>
      <c r="PK620" s="5"/>
      <c r="PL620" s="5"/>
      <c r="PM620" s="5"/>
      <c r="PN620" s="5"/>
      <c r="PO620" s="5"/>
      <c r="PP620" s="5"/>
      <c r="PQ620" s="5"/>
      <c r="PR620" s="5"/>
      <c r="PS620" s="5"/>
      <c r="PT620" s="5"/>
      <c r="PU620" s="5"/>
      <c r="PV620" s="5"/>
      <c r="PW620" s="5"/>
      <c r="PX620" s="5"/>
      <c r="PY620" s="5"/>
      <c r="PZ620" s="5"/>
      <c r="QA620" s="5"/>
      <c r="QB620" s="5"/>
      <c r="QC620" s="5"/>
      <c r="QD620" s="5"/>
      <c r="QE620" s="5"/>
      <c r="QF620" s="5"/>
      <c r="QG620" s="5"/>
      <c r="QH620" s="5"/>
      <c r="QI620" s="5"/>
      <c r="QJ620" s="5"/>
      <c r="QK620" s="5"/>
      <c r="QL620" s="5"/>
      <c r="QM620" s="5"/>
      <c r="QN620" s="5"/>
      <c r="QO620" s="5"/>
      <c r="QP620" s="5"/>
      <c r="QQ620" s="5"/>
      <c r="QR620" s="5"/>
      <c r="QS620" s="5"/>
      <c r="QT620" s="5"/>
      <c r="QU620" s="5"/>
      <c r="QV620" s="5"/>
      <c r="QW620" s="5"/>
      <c r="QX620" s="5"/>
      <c r="QY620" s="5"/>
      <c r="QZ620" s="5"/>
      <c r="RA620" s="5"/>
      <c r="RB620" s="5"/>
      <c r="RC620" s="5"/>
      <c r="RD620" s="5"/>
      <c r="RE620" s="5"/>
      <c r="RF620" s="5"/>
      <c r="RG620" s="5"/>
      <c r="RH620" s="5"/>
      <c r="RI620" s="5"/>
      <c r="RJ620" s="5"/>
      <c r="RK620" s="5"/>
      <c r="RL620" s="5"/>
      <c r="RM620" s="5"/>
      <c r="RN620" s="5"/>
      <c r="RO620" s="5"/>
      <c r="RP620" s="5"/>
      <c r="RQ620" s="5"/>
      <c r="RR620" s="5"/>
      <c r="RS620" s="5"/>
      <c r="RT620" s="5"/>
      <c r="RU620" s="5"/>
      <c r="RV620" s="5"/>
      <c r="RW620" s="5"/>
      <c r="RX620" s="5"/>
      <c r="RY620" s="5"/>
      <c r="RZ620" s="5"/>
      <c r="SA620" s="5"/>
      <c r="SB620" s="5"/>
      <c r="SC620" s="5"/>
      <c r="SD620" s="5"/>
      <c r="SE620" s="5"/>
      <c r="SF620" s="5"/>
      <c r="SG620" s="5"/>
      <c r="SH620" s="5"/>
      <c r="SI620" s="5"/>
      <c r="SJ620" s="5"/>
      <c r="SK620" s="5"/>
      <c r="SL620" s="5"/>
      <c r="SM620" s="5"/>
      <c r="SN620" s="5"/>
      <c r="SO620" s="5"/>
      <c r="SP620" s="5"/>
      <c r="SQ620" s="5"/>
      <c r="SR620" s="5"/>
      <c r="SS620" s="5"/>
      <c r="ST620" s="5"/>
      <c r="SU620" s="5"/>
      <c r="SV620" s="5"/>
      <c r="SW620" s="5"/>
      <c r="SX620" s="5"/>
      <c r="SY620" s="5"/>
      <c r="SZ620" s="5"/>
      <c r="TA620" s="5"/>
      <c r="TB620" s="5"/>
      <c r="TC620" s="5"/>
      <c r="TD620" s="5"/>
      <c r="TE620" s="5"/>
      <c r="TF620" s="5"/>
      <c r="TG620" s="5"/>
      <c r="TH620" s="5"/>
      <c r="TI620" s="5"/>
      <c r="TJ620" s="5"/>
      <c r="TK620" s="5"/>
      <c r="TL620" s="5"/>
      <c r="TM620" s="5"/>
      <c r="TN620" s="5"/>
      <c r="TO620" s="5"/>
      <c r="TP620" s="5"/>
      <c r="TQ620" s="5"/>
      <c r="TR620" s="5"/>
      <c r="TS620" s="5"/>
      <c r="TT620" s="5"/>
      <c r="TU620" s="5"/>
      <c r="TV620" s="5"/>
      <c r="TW620" s="5"/>
      <c r="TX620" s="5"/>
      <c r="TY620" s="5"/>
      <c r="TZ620" s="5"/>
      <c r="UA620" s="5"/>
      <c r="UB620" s="5"/>
      <c r="UC620" s="5"/>
      <c r="UD620" s="5"/>
      <c r="UE620" s="5"/>
      <c r="UF620" s="5"/>
      <c r="UG620" s="5"/>
      <c r="UH620" s="5"/>
      <c r="UI620" s="5"/>
      <c r="UJ620" s="5"/>
      <c r="UK620" s="5"/>
      <c r="UL620" s="5"/>
      <c r="UM620" s="5"/>
      <c r="UN620" s="5"/>
      <c r="UO620" s="5"/>
      <c r="UP620" s="5"/>
      <c r="UQ620" s="5"/>
      <c r="UR620" s="5"/>
      <c r="US620" s="5"/>
      <c r="UT620" s="5"/>
      <c r="UU620" s="5"/>
      <c r="UV620" s="5"/>
      <c r="UW620" s="5"/>
      <c r="UX620" s="5"/>
      <c r="UY620" s="5"/>
      <c r="UZ620" s="5"/>
      <c r="VA620" s="5"/>
      <c r="VB620" s="5"/>
      <c r="VC620" s="5"/>
      <c r="VD620" s="5"/>
      <c r="VE620" s="5"/>
      <c r="VF620" s="5"/>
      <c r="VG620" s="5"/>
      <c r="VH620" s="5"/>
      <c r="VI620" s="5"/>
      <c r="VJ620" s="5"/>
      <c r="VK620" s="5"/>
      <c r="VL620" s="5"/>
      <c r="VM620" s="5"/>
      <c r="VN620" s="5"/>
      <c r="VO620" s="5"/>
      <c r="VP620" s="5"/>
      <c r="VQ620" s="5"/>
      <c r="VR620" s="5"/>
      <c r="VS620" s="5"/>
      <c r="VT620" s="5"/>
      <c r="VU620" s="5"/>
      <c r="VV620" s="5"/>
      <c r="VW620" s="5"/>
      <c r="VX620" s="5"/>
      <c r="VY620" s="5"/>
      <c r="VZ620" s="5"/>
      <c r="WA620" s="5"/>
      <c r="WB620" s="5"/>
      <c r="WC620" s="5"/>
      <c r="WD620" s="5"/>
      <c r="WE620" s="5"/>
      <c r="WF620" s="5"/>
      <c r="WG620" s="5"/>
      <c r="WH620" s="5"/>
      <c r="WI620" s="5"/>
      <c r="WJ620" s="5"/>
      <c r="WK620" s="5"/>
      <c r="WL620" s="5"/>
      <c r="WM620" s="5"/>
      <c r="WN620" s="5"/>
      <c r="WO620" s="5"/>
      <c r="WP620" s="5"/>
      <c r="WQ620" s="5"/>
      <c r="WR620" s="5"/>
      <c r="WS620" s="5"/>
      <c r="WT620" s="5"/>
      <c r="WU620" s="5"/>
      <c r="WV620" s="5"/>
      <c r="WW620" s="5"/>
      <c r="WX620" s="5"/>
      <c r="WY620" s="5"/>
      <c r="WZ620" s="5"/>
      <c r="XA620" s="5"/>
      <c r="XB620" s="5"/>
      <c r="XC620" s="5"/>
      <c r="XD620" s="5"/>
      <c r="XE620" s="5"/>
      <c r="XF620" s="5"/>
      <c r="XG620" s="5"/>
      <c r="XH620" s="5"/>
      <c r="XI620" s="5"/>
      <c r="XJ620" s="5"/>
      <c r="XK620" s="5"/>
      <c r="XL620" s="5"/>
      <c r="XM620" s="5"/>
      <c r="XN620" s="5"/>
      <c r="XO620" s="5"/>
      <c r="XP620" s="5"/>
      <c r="XQ620" s="5"/>
      <c r="XR620" s="5"/>
      <c r="XS620" s="5"/>
      <c r="XT620" s="5"/>
      <c r="XU620" s="5"/>
      <c r="XV620" s="5"/>
      <c r="XW620" s="5"/>
    </row>
    <row r="621" spans="39:647" x14ac:dyDescent="0.2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c r="PI621" s="5"/>
      <c r="PJ621" s="5"/>
      <c r="PK621" s="5"/>
      <c r="PL621" s="5"/>
      <c r="PM621" s="5"/>
      <c r="PN621" s="5"/>
      <c r="PO621" s="5"/>
      <c r="PP621" s="5"/>
      <c r="PQ621" s="5"/>
      <c r="PR621" s="5"/>
      <c r="PS621" s="5"/>
      <c r="PT621" s="5"/>
      <c r="PU621" s="5"/>
      <c r="PV621" s="5"/>
      <c r="PW621" s="5"/>
      <c r="PX621" s="5"/>
      <c r="PY621" s="5"/>
      <c r="PZ621" s="5"/>
      <c r="QA621" s="5"/>
      <c r="QB621" s="5"/>
      <c r="QC621" s="5"/>
      <c r="QD621" s="5"/>
      <c r="QE621" s="5"/>
      <c r="QF621" s="5"/>
      <c r="QG621" s="5"/>
      <c r="QH621" s="5"/>
      <c r="QI621" s="5"/>
      <c r="QJ621" s="5"/>
      <c r="QK621" s="5"/>
      <c r="QL621" s="5"/>
      <c r="QM621" s="5"/>
      <c r="QN621" s="5"/>
      <c r="QO621" s="5"/>
      <c r="QP621" s="5"/>
      <c r="QQ621" s="5"/>
      <c r="QR621" s="5"/>
      <c r="QS621" s="5"/>
      <c r="QT621" s="5"/>
      <c r="QU621" s="5"/>
      <c r="QV621" s="5"/>
      <c r="QW621" s="5"/>
      <c r="QX621" s="5"/>
      <c r="QY621" s="5"/>
      <c r="QZ621" s="5"/>
      <c r="RA621" s="5"/>
      <c r="RB621" s="5"/>
      <c r="RC621" s="5"/>
      <c r="RD621" s="5"/>
      <c r="RE621" s="5"/>
      <c r="RF621" s="5"/>
      <c r="RG621" s="5"/>
      <c r="RH621" s="5"/>
      <c r="RI621" s="5"/>
      <c r="RJ621" s="5"/>
      <c r="RK621" s="5"/>
      <c r="RL621" s="5"/>
      <c r="RM621" s="5"/>
      <c r="RN621" s="5"/>
      <c r="RO621" s="5"/>
      <c r="RP621" s="5"/>
      <c r="RQ621" s="5"/>
      <c r="RR621" s="5"/>
      <c r="RS621" s="5"/>
      <c r="RT621" s="5"/>
      <c r="RU621" s="5"/>
      <c r="RV621" s="5"/>
      <c r="RW621" s="5"/>
      <c r="RX621" s="5"/>
      <c r="RY621" s="5"/>
      <c r="RZ621" s="5"/>
      <c r="SA621" s="5"/>
      <c r="SB621" s="5"/>
      <c r="SC621" s="5"/>
      <c r="SD621" s="5"/>
      <c r="SE621" s="5"/>
      <c r="SF621" s="5"/>
      <c r="SG621" s="5"/>
      <c r="SH621" s="5"/>
      <c r="SI621" s="5"/>
      <c r="SJ621" s="5"/>
      <c r="SK621" s="5"/>
      <c r="SL621" s="5"/>
      <c r="SM621" s="5"/>
      <c r="SN621" s="5"/>
      <c r="SO621" s="5"/>
      <c r="SP621" s="5"/>
      <c r="SQ621" s="5"/>
      <c r="SR621" s="5"/>
      <c r="SS621" s="5"/>
      <c r="ST621" s="5"/>
      <c r="SU621" s="5"/>
      <c r="SV621" s="5"/>
      <c r="SW621" s="5"/>
      <c r="SX621" s="5"/>
      <c r="SY621" s="5"/>
      <c r="SZ621" s="5"/>
      <c r="TA621" s="5"/>
      <c r="TB621" s="5"/>
      <c r="TC621" s="5"/>
      <c r="TD621" s="5"/>
      <c r="TE621" s="5"/>
      <c r="TF621" s="5"/>
      <c r="TG621" s="5"/>
      <c r="TH621" s="5"/>
      <c r="TI621" s="5"/>
      <c r="TJ621" s="5"/>
      <c r="TK621" s="5"/>
      <c r="TL621" s="5"/>
      <c r="TM621" s="5"/>
      <c r="TN621" s="5"/>
      <c r="TO621" s="5"/>
      <c r="TP621" s="5"/>
      <c r="TQ621" s="5"/>
      <c r="TR621" s="5"/>
      <c r="TS621" s="5"/>
      <c r="TT621" s="5"/>
      <c r="TU621" s="5"/>
      <c r="TV621" s="5"/>
      <c r="TW621" s="5"/>
      <c r="TX621" s="5"/>
      <c r="TY621" s="5"/>
      <c r="TZ621" s="5"/>
      <c r="UA621" s="5"/>
      <c r="UB621" s="5"/>
      <c r="UC621" s="5"/>
      <c r="UD621" s="5"/>
      <c r="UE621" s="5"/>
      <c r="UF621" s="5"/>
      <c r="UG621" s="5"/>
      <c r="UH621" s="5"/>
      <c r="UI621" s="5"/>
      <c r="UJ621" s="5"/>
      <c r="UK621" s="5"/>
      <c r="UL621" s="5"/>
      <c r="UM621" s="5"/>
      <c r="UN621" s="5"/>
      <c r="UO621" s="5"/>
      <c r="UP621" s="5"/>
      <c r="UQ621" s="5"/>
      <c r="UR621" s="5"/>
      <c r="US621" s="5"/>
      <c r="UT621" s="5"/>
      <c r="UU621" s="5"/>
      <c r="UV621" s="5"/>
      <c r="UW621" s="5"/>
      <c r="UX621" s="5"/>
      <c r="UY621" s="5"/>
      <c r="UZ621" s="5"/>
      <c r="VA621" s="5"/>
      <c r="VB621" s="5"/>
      <c r="VC621" s="5"/>
      <c r="VD621" s="5"/>
      <c r="VE621" s="5"/>
      <c r="VF621" s="5"/>
      <c r="VG621" s="5"/>
      <c r="VH621" s="5"/>
      <c r="VI621" s="5"/>
      <c r="VJ621" s="5"/>
      <c r="VK621" s="5"/>
      <c r="VL621" s="5"/>
      <c r="VM621" s="5"/>
      <c r="VN621" s="5"/>
      <c r="VO621" s="5"/>
      <c r="VP621" s="5"/>
      <c r="VQ621" s="5"/>
      <c r="VR621" s="5"/>
      <c r="VS621" s="5"/>
      <c r="VT621" s="5"/>
      <c r="VU621" s="5"/>
      <c r="VV621" s="5"/>
      <c r="VW621" s="5"/>
      <c r="VX621" s="5"/>
      <c r="VY621" s="5"/>
      <c r="VZ621" s="5"/>
      <c r="WA621" s="5"/>
      <c r="WB621" s="5"/>
      <c r="WC621" s="5"/>
      <c r="WD621" s="5"/>
      <c r="WE621" s="5"/>
      <c r="WF621" s="5"/>
      <c r="WG621" s="5"/>
      <c r="WH621" s="5"/>
      <c r="WI621" s="5"/>
      <c r="WJ621" s="5"/>
      <c r="WK621" s="5"/>
      <c r="WL621" s="5"/>
      <c r="WM621" s="5"/>
      <c r="WN621" s="5"/>
      <c r="WO621" s="5"/>
      <c r="WP621" s="5"/>
      <c r="WQ621" s="5"/>
      <c r="WR621" s="5"/>
      <c r="WS621" s="5"/>
      <c r="WT621" s="5"/>
      <c r="WU621" s="5"/>
      <c r="WV621" s="5"/>
      <c r="WW621" s="5"/>
      <c r="WX621" s="5"/>
      <c r="WY621" s="5"/>
      <c r="WZ621" s="5"/>
      <c r="XA621" s="5"/>
      <c r="XB621" s="5"/>
      <c r="XC621" s="5"/>
      <c r="XD621" s="5"/>
      <c r="XE621" s="5"/>
      <c r="XF621" s="5"/>
      <c r="XG621" s="5"/>
      <c r="XH621" s="5"/>
      <c r="XI621" s="5"/>
      <c r="XJ621" s="5"/>
      <c r="XK621" s="5"/>
      <c r="XL621" s="5"/>
      <c r="XM621" s="5"/>
      <c r="XN621" s="5"/>
      <c r="XO621" s="5"/>
      <c r="XP621" s="5"/>
      <c r="XQ621" s="5"/>
      <c r="XR621" s="5"/>
      <c r="XS621" s="5"/>
      <c r="XT621" s="5"/>
      <c r="XU621" s="5"/>
      <c r="XV621" s="5"/>
      <c r="XW621" s="5"/>
    </row>
    <row r="622" spans="39:647" x14ac:dyDescent="0.2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c r="PI622" s="5"/>
      <c r="PJ622" s="5"/>
      <c r="PK622" s="5"/>
      <c r="PL622" s="5"/>
      <c r="PM622" s="5"/>
      <c r="PN622" s="5"/>
      <c r="PO622" s="5"/>
      <c r="PP622" s="5"/>
      <c r="PQ622" s="5"/>
      <c r="PR622" s="5"/>
      <c r="PS622" s="5"/>
      <c r="PT622" s="5"/>
      <c r="PU622" s="5"/>
      <c r="PV622" s="5"/>
      <c r="PW622" s="5"/>
      <c r="PX622" s="5"/>
      <c r="PY622" s="5"/>
      <c r="PZ622" s="5"/>
      <c r="QA622" s="5"/>
      <c r="QB622" s="5"/>
      <c r="QC622" s="5"/>
      <c r="QD622" s="5"/>
      <c r="QE622" s="5"/>
      <c r="QF622" s="5"/>
      <c r="QG622" s="5"/>
      <c r="QH622" s="5"/>
      <c r="QI622" s="5"/>
      <c r="QJ622" s="5"/>
      <c r="QK622" s="5"/>
      <c r="QL622" s="5"/>
      <c r="QM622" s="5"/>
      <c r="QN622" s="5"/>
      <c r="QO622" s="5"/>
      <c r="QP622" s="5"/>
      <c r="QQ622" s="5"/>
      <c r="QR622" s="5"/>
      <c r="QS622" s="5"/>
      <c r="QT622" s="5"/>
      <c r="QU622" s="5"/>
      <c r="QV622" s="5"/>
      <c r="QW622" s="5"/>
      <c r="QX622" s="5"/>
      <c r="QY622" s="5"/>
      <c r="QZ622" s="5"/>
      <c r="RA622" s="5"/>
      <c r="RB622" s="5"/>
      <c r="RC622" s="5"/>
      <c r="RD622" s="5"/>
      <c r="RE622" s="5"/>
      <c r="RF622" s="5"/>
      <c r="RG622" s="5"/>
      <c r="RH622" s="5"/>
      <c r="RI622" s="5"/>
      <c r="RJ622" s="5"/>
      <c r="RK622" s="5"/>
      <c r="RL622" s="5"/>
      <c r="RM622" s="5"/>
      <c r="RN622" s="5"/>
      <c r="RO622" s="5"/>
      <c r="RP622" s="5"/>
      <c r="RQ622" s="5"/>
      <c r="RR622" s="5"/>
      <c r="RS622" s="5"/>
      <c r="RT622" s="5"/>
      <c r="RU622" s="5"/>
      <c r="RV622" s="5"/>
      <c r="RW622" s="5"/>
      <c r="RX622" s="5"/>
      <c r="RY622" s="5"/>
      <c r="RZ622" s="5"/>
      <c r="SA622" s="5"/>
      <c r="SB622" s="5"/>
      <c r="SC622" s="5"/>
      <c r="SD622" s="5"/>
      <c r="SE622" s="5"/>
      <c r="SF622" s="5"/>
      <c r="SG622" s="5"/>
      <c r="SH622" s="5"/>
      <c r="SI622" s="5"/>
      <c r="SJ622" s="5"/>
      <c r="SK622" s="5"/>
      <c r="SL622" s="5"/>
      <c r="SM622" s="5"/>
      <c r="SN622" s="5"/>
      <c r="SO622" s="5"/>
      <c r="SP622" s="5"/>
      <c r="SQ622" s="5"/>
      <c r="SR622" s="5"/>
      <c r="SS622" s="5"/>
      <c r="ST622" s="5"/>
      <c r="SU622" s="5"/>
      <c r="SV622" s="5"/>
      <c r="SW622" s="5"/>
      <c r="SX622" s="5"/>
      <c r="SY622" s="5"/>
      <c r="SZ622" s="5"/>
      <c r="TA622" s="5"/>
      <c r="TB622" s="5"/>
      <c r="TC622" s="5"/>
      <c r="TD622" s="5"/>
      <c r="TE622" s="5"/>
      <c r="TF622" s="5"/>
      <c r="TG622" s="5"/>
      <c r="TH622" s="5"/>
      <c r="TI622" s="5"/>
      <c r="TJ622" s="5"/>
      <c r="TK622" s="5"/>
      <c r="TL622" s="5"/>
      <c r="TM622" s="5"/>
      <c r="TN622" s="5"/>
      <c r="TO622" s="5"/>
      <c r="TP622" s="5"/>
      <c r="TQ622" s="5"/>
      <c r="TR622" s="5"/>
      <c r="TS622" s="5"/>
      <c r="TT622" s="5"/>
      <c r="TU622" s="5"/>
      <c r="TV622" s="5"/>
      <c r="TW622" s="5"/>
      <c r="TX622" s="5"/>
      <c r="TY622" s="5"/>
      <c r="TZ622" s="5"/>
      <c r="UA622" s="5"/>
      <c r="UB622" s="5"/>
      <c r="UC622" s="5"/>
      <c r="UD622" s="5"/>
      <c r="UE622" s="5"/>
      <c r="UF622" s="5"/>
      <c r="UG622" s="5"/>
      <c r="UH622" s="5"/>
      <c r="UI622" s="5"/>
      <c r="UJ622" s="5"/>
      <c r="UK622" s="5"/>
      <c r="UL622" s="5"/>
      <c r="UM622" s="5"/>
      <c r="UN622" s="5"/>
      <c r="UO622" s="5"/>
      <c r="UP622" s="5"/>
      <c r="UQ622" s="5"/>
      <c r="UR622" s="5"/>
      <c r="US622" s="5"/>
      <c r="UT622" s="5"/>
      <c r="UU622" s="5"/>
      <c r="UV622" s="5"/>
      <c r="UW622" s="5"/>
      <c r="UX622" s="5"/>
      <c r="UY622" s="5"/>
      <c r="UZ622" s="5"/>
      <c r="VA622" s="5"/>
      <c r="VB622" s="5"/>
      <c r="VC622" s="5"/>
      <c r="VD622" s="5"/>
      <c r="VE622" s="5"/>
      <c r="VF622" s="5"/>
      <c r="VG622" s="5"/>
      <c r="VH622" s="5"/>
      <c r="VI622" s="5"/>
      <c r="VJ622" s="5"/>
      <c r="VK622" s="5"/>
      <c r="VL622" s="5"/>
      <c r="VM622" s="5"/>
      <c r="VN622" s="5"/>
      <c r="VO622" s="5"/>
      <c r="VP622" s="5"/>
      <c r="VQ622" s="5"/>
      <c r="VR622" s="5"/>
      <c r="VS622" s="5"/>
      <c r="VT622" s="5"/>
      <c r="VU622" s="5"/>
      <c r="VV622" s="5"/>
      <c r="VW622" s="5"/>
      <c r="VX622" s="5"/>
      <c r="VY622" s="5"/>
      <c r="VZ622" s="5"/>
      <c r="WA622" s="5"/>
      <c r="WB622" s="5"/>
      <c r="WC622" s="5"/>
      <c r="WD622" s="5"/>
      <c r="WE622" s="5"/>
      <c r="WF622" s="5"/>
      <c r="WG622" s="5"/>
      <c r="WH622" s="5"/>
      <c r="WI622" s="5"/>
      <c r="WJ622" s="5"/>
      <c r="WK622" s="5"/>
      <c r="WL622" s="5"/>
      <c r="WM622" s="5"/>
      <c r="WN622" s="5"/>
      <c r="WO622" s="5"/>
      <c r="WP622" s="5"/>
      <c r="WQ622" s="5"/>
      <c r="WR622" s="5"/>
      <c r="WS622" s="5"/>
      <c r="WT622" s="5"/>
      <c r="WU622" s="5"/>
      <c r="WV622" s="5"/>
      <c r="WW622" s="5"/>
      <c r="WX622" s="5"/>
      <c r="WY622" s="5"/>
      <c r="WZ622" s="5"/>
      <c r="XA622" s="5"/>
      <c r="XB622" s="5"/>
      <c r="XC622" s="5"/>
      <c r="XD622" s="5"/>
      <c r="XE622" s="5"/>
      <c r="XF622" s="5"/>
      <c r="XG622" s="5"/>
      <c r="XH622" s="5"/>
      <c r="XI622" s="5"/>
      <c r="XJ622" s="5"/>
      <c r="XK622" s="5"/>
      <c r="XL622" s="5"/>
      <c r="XM622" s="5"/>
      <c r="XN622" s="5"/>
      <c r="XO622" s="5"/>
      <c r="XP622" s="5"/>
      <c r="XQ622" s="5"/>
      <c r="XR622" s="5"/>
      <c r="XS622" s="5"/>
      <c r="XT622" s="5"/>
      <c r="XU622" s="5"/>
      <c r="XV622" s="5"/>
      <c r="XW622" s="5"/>
    </row>
    <row r="623" spans="39:647" x14ac:dyDescent="0.2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c r="PI623" s="5"/>
      <c r="PJ623" s="5"/>
      <c r="PK623" s="5"/>
      <c r="PL623" s="5"/>
      <c r="PM623" s="5"/>
      <c r="PN623" s="5"/>
      <c r="PO623" s="5"/>
      <c r="PP623" s="5"/>
      <c r="PQ623" s="5"/>
      <c r="PR623" s="5"/>
      <c r="PS623" s="5"/>
      <c r="PT623" s="5"/>
      <c r="PU623" s="5"/>
      <c r="PV623" s="5"/>
      <c r="PW623" s="5"/>
      <c r="PX623" s="5"/>
      <c r="PY623" s="5"/>
      <c r="PZ623" s="5"/>
      <c r="QA623" s="5"/>
      <c r="QB623" s="5"/>
      <c r="QC623" s="5"/>
      <c r="QD623" s="5"/>
      <c r="QE623" s="5"/>
      <c r="QF623" s="5"/>
      <c r="QG623" s="5"/>
      <c r="QH623" s="5"/>
      <c r="QI623" s="5"/>
      <c r="QJ623" s="5"/>
      <c r="QK623" s="5"/>
      <c r="QL623" s="5"/>
      <c r="QM623" s="5"/>
      <c r="QN623" s="5"/>
      <c r="QO623" s="5"/>
      <c r="QP623" s="5"/>
      <c r="QQ623" s="5"/>
      <c r="QR623" s="5"/>
      <c r="QS623" s="5"/>
      <c r="QT623" s="5"/>
      <c r="QU623" s="5"/>
      <c r="QV623" s="5"/>
      <c r="QW623" s="5"/>
      <c r="QX623" s="5"/>
      <c r="QY623" s="5"/>
      <c r="QZ623" s="5"/>
      <c r="RA623" s="5"/>
      <c r="RB623" s="5"/>
      <c r="RC623" s="5"/>
      <c r="RD623" s="5"/>
      <c r="RE623" s="5"/>
      <c r="RF623" s="5"/>
      <c r="RG623" s="5"/>
      <c r="RH623" s="5"/>
      <c r="RI623" s="5"/>
      <c r="RJ623" s="5"/>
      <c r="RK623" s="5"/>
      <c r="RL623" s="5"/>
      <c r="RM623" s="5"/>
      <c r="RN623" s="5"/>
      <c r="RO623" s="5"/>
      <c r="RP623" s="5"/>
      <c r="RQ623" s="5"/>
      <c r="RR623" s="5"/>
      <c r="RS623" s="5"/>
      <c r="RT623" s="5"/>
      <c r="RU623" s="5"/>
      <c r="RV623" s="5"/>
      <c r="RW623" s="5"/>
      <c r="RX623" s="5"/>
      <c r="RY623" s="5"/>
      <c r="RZ623" s="5"/>
      <c r="SA623" s="5"/>
      <c r="SB623" s="5"/>
      <c r="SC623" s="5"/>
      <c r="SD623" s="5"/>
      <c r="SE623" s="5"/>
      <c r="SF623" s="5"/>
      <c r="SG623" s="5"/>
      <c r="SH623" s="5"/>
      <c r="SI623" s="5"/>
      <c r="SJ623" s="5"/>
      <c r="SK623" s="5"/>
      <c r="SL623" s="5"/>
      <c r="SM623" s="5"/>
      <c r="SN623" s="5"/>
      <c r="SO623" s="5"/>
      <c r="SP623" s="5"/>
      <c r="SQ623" s="5"/>
      <c r="SR623" s="5"/>
      <c r="SS623" s="5"/>
      <c r="ST623" s="5"/>
      <c r="SU623" s="5"/>
      <c r="SV623" s="5"/>
      <c r="SW623" s="5"/>
      <c r="SX623" s="5"/>
      <c r="SY623" s="5"/>
      <c r="SZ623" s="5"/>
      <c r="TA623" s="5"/>
      <c r="TB623" s="5"/>
      <c r="TC623" s="5"/>
      <c r="TD623" s="5"/>
      <c r="TE623" s="5"/>
      <c r="TF623" s="5"/>
      <c r="TG623" s="5"/>
      <c r="TH623" s="5"/>
      <c r="TI623" s="5"/>
      <c r="TJ623" s="5"/>
      <c r="TK623" s="5"/>
      <c r="TL623" s="5"/>
      <c r="TM623" s="5"/>
      <c r="TN623" s="5"/>
      <c r="TO623" s="5"/>
      <c r="TP623" s="5"/>
      <c r="TQ623" s="5"/>
      <c r="TR623" s="5"/>
      <c r="TS623" s="5"/>
      <c r="TT623" s="5"/>
      <c r="TU623" s="5"/>
      <c r="TV623" s="5"/>
      <c r="TW623" s="5"/>
      <c r="TX623" s="5"/>
      <c r="TY623" s="5"/>
      <c r="TZ623" s="5"/>
      <c r="UA623" s="5"/>
      <c r="UB623" s="5"/>
      <c r="UC623" s="5"/>
      <c r="UD623" s="5"/>
      <c r="UE623" s="5"/>
      <c r="UF623" s="5"/>
      <c r="UG623" s="5"/>
      <c r="UH623" s="5"/>
      <c r="UI623" s="5"/>
      <c r="UJ623" s="5"/>
      <c r="UK623" s="5"/>
      <c r="UL623" s="5"/>
      <c r="UM623" s="5"/>
      <c r="UN623" s="5"/>
      <c r="UO623" s="5"/>
      <c r="UP623" s="5"/>
      <c r="UQ623" s="5"/>
      <c r="UR623" s="5"/>
      <c r="US623" s="5"/>
      <c r="UT623" s="5"/>
      <c r="UU623" s="5"/>
      <c r="UV623" s="5"/>
      <c r="UW623" s="5"/>
      <c r="UX623" s="5"/>
      <c r="UY623" s="5"/>
      <c r="UZ623" s="5"/>
      <c r="VA623" s="5"/>
      <c r="VB623" s="5"/>
      <c r="VC623" s="5"/>
      <c r="VD623" s="5"/>
      <c r="VE623" s="5"/>
      <c r="VF623" s="5"/>
      <c r="VG623" s="5"/>
      <c r="VH623" s="5"/>
      <c r="VI623" s="5"/>
      <c r="VJ623" s="5"/>
      <c r="VK623" s="5"/>
      <c r="VL623" s="5"/>
      <c r="VM623" s="5"/>
      <c r="VN623" s="5"/>
      <c r="VO623" s="5"/>
      <c r="VP623" s="5"/>
      <c r="VQ623" s="5"/>
      <c r="VR623" s="5"/>
      <c r="VS623" s="5"/>
      <c r="VT623" s="5"/>
      <c r="VU623" s="5"/>
      <c r="VV623" s="5"/>
      <c r="VW623" s="5"/>
      <c r="VX623" s="5"/>
      <c r="VY623" s="5"/>
      <c r="VZ623" s="5"/>
      <c r="WA623" s="5"/>
      <c r="WB623" s="5"/>
      <c r="WC623" s="5"/>
      <c r="WD623" s="5"/>
      <c r="WE623" s="5"/>
      <c r="WF623" s="5"/>
      <c r="WG623" s="5"/>
      <c r="WH623" s="5"/>
      <c r="WI623" s="5"/>
      <c r="WJ623" s="5"/>
      <c r="WK623" s="5"/>
      <c r="WL623" s="5"/>
      <c r="WM623" s="5"/>
      <c r="WN623" s="5"/>
      <c r="WO623" s="5"/>
      <c r="WP623" s="5"/>
      <c r="WQ623" s="5"/>
      <c r="WR623" s="5"/>
      <c r="WS623" s="5"/>
      <c r="WT623" s="5"/>
      <c r="WU623" s="5"/>
      <c r="WV623" s="5"/>
      <c r="WW623" s="5"/>
      <c r="WX623" s="5"/>
      <c r="WY623" s="5"/>
      <c r="WZ623" s="5"/>
      <c r="XA623" s="5"/>
      <c r="XB623" s="5"/>
      <c r="XC623" s="5"/>
      <c r="XD623" s="5"/>
      <c r="XE623" s="5"/>
      <c r="XF623" s="5"/>
      <c r="XG623" s="5"/>
      <c r="XH623" s="5"/>
      <c r="XI623" s="5"/>
      <c r="XJ623" s="5"/>
      <c r="XK623" s="5"/>
      <c r="XL623" s="5"/>
      <c r="XM623" s="5"/>
      <c r="XN623" s="5"/>
      <c r="XO623" s="5"/>
      <c r="XP623" s="5"/>
      <c r="XQ623" s="5"/>
      <c r="XR623" s="5"/>
      <c r="XS623" s="5"/>
      <c r="XT623" s="5"/>
      <c r="XU623" s="5"/>
      <c r="XV623" s="5"/>
      <c r="XW623" s="5"/>
    </row>
    <row r="624" spans="39:647" x14ac:dyDescent="0.2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c r="PI624" s="5"/>
      <c r="PJ624" s="5"/>
      <c r="PK624" s="5"/>
      <c r="PL624" s="5"/>
      <c r="PM624" s="5"/>
      <c r="PN624" s="5"/>
      <c r="PO624" s="5"/>
      <c r="PP624" s="5"/>
      <c r="PQ624" s="5"/>
      <c r="PR624" s="5"/>
      <c r="PS624" s="5"/>
      <c r="PT624" s="5"/>
      <c r="PU624" s="5"/>
      <c r="PV624" s="5"/>
      <c r="PW624" s="5"/>
      <c r="PX624" s="5"/>
      <c r="PY624" s="5"/>
      <c r="PZ624" s="5"/>
      <c r="QA624" s="5"/>
      <c r="QB624" s="5"/>
      <c r="QC624" s="5"/>
      <c r="QD624" s="5"/>
      <c r="QE624" s="5"/>
      <c r="QF624" s="5"/>
      <c r="QG624" s="5"/>
      <c r="QH624" s="5"/>
      <c r="QI624" s="5"/>
      <c r="QJ624" s="5"/>
      <c r="QK624" s="5"/>
      <c r="QL624" s="5"/>
      <c r="QM624" s="5"/>
      <c r="QN624" s="5"/>
      <c r="QO624" s="5"/>
      <c r="QP624" s="5"/>
      <c r="QQ624" s="5"/>
      <c r="QR624" s="5"/>
      <c r="QS624" s="5"/>
      <c r="QT624" s="5"/>
      <c r="QU624" s="5"/>
      <c r="QV624" s="5"/>
      <c r="QW624" s="5"/>
      <c r="QX624" s="5"/>
      <c r="QY624" s="5"/>
      <c r="QZ624" s="5"/>
      <c r="RA624" s="5"/>
      <c r="RB624" s="5"/>
      <c r="RC624" s="5"/>
      <c r="RD624" s="5"/>
      <c r="RE624" s="5"/>
      <c r="RF624" s="5"/>
      <c r="RG624" s="5"/>
      <c r="RH624" s="5"/>
      <c r="RI624" s="5"/>
      <c r="RJ624" s="5"/>
      <c r="RK624" s="5"/>
      <c r="RL624" s="5"/>
      <c r="RM624" s="5"/>
      <c r="RN624" s="5"/>
      <c r="RO624" s="5"/>
      <c r="RP624" s="5"/>
      <c r="RQ624" s="5"/>
      <c r="RR624" s="5"/>
      <c r="RS624" s="5"/>
      <c r="RT624" s="5"/>
      <c r="RU624" s="5"/>
      <c r="RV624" s="5"/>
      <c r="RW624" s="5"/>
      <c r="RX624" s="5"/>
      <c r="RY624" s="5"/>
      <c r="RZ624" s="5"/>
      <c r="SA624" s="5"/>
      <c r="SB624" s="5"/>
      <c r="SC624" s="5"/>
      <c r="SD624" s="5"/>
      <c r="SE624" s="5"/>
      <c r="SF624" s="5"/>
      <c r="SG624" s="5"/>
      <c r="SH624" s="5"/>
      <c r="SI624" s="5"/>
      <c r="SJ624" s="5"/>
      <c r="SK624" s="5"/>
      <c r="SL624" s="5"/>
      <c r="SM624" s="5"/>
      <c r="SN624" s="5"/>
      <c r="SO624" s="5"/>
      <c r="SP624" s="5"/>
      <c r="SQ624" s="5"/>
      <c r="SR624" s="5"/>
      <c r="SS624" s="5"/>
      <c r="ST624" s="5"/>
      <c r="SU624" s="5"/>
      <c r="SV624" s="5"/>
      <c r="SW624" s="5"/>
      <c r="SX624" s="5"/>
      <c r="SY624" s="5"/>
      <c r="SZ624" s="5"/>
      <c r="TA624" s="5"/>
      <c r="TB624" s="5"/>
      <c r="TC624" s="5"/>
      <c r="TD624" s="5"/>
      <c r="TE624" s="5"/>
      <c r="TF624" s="5"/>
      <c r="TG624" s="5"/>
      <c r="TH624" s="5"/>
      <c r="TI624" s="5"/>
      <c r="TJ624" s="5"/>
      <c r="TK624" s="5"/>
      <c r="TL624" s="5"/>
      <c r="TM624" s="5"/>
      <c r="TN624" s="5"/>
      <c r="TO624" s="5"/>
      <c r="TP624" s="5"/>
      <c r="TQ624" s="5"/>
      <c r="TR624" s="5"/>
      <c r="TS624" s="5"/>
      <c r="TT624" s="5"/>
      <c r="TU624" s="5"/>
      <c r="TV624" s="5"/>
      <c r="TW624" s="5"/>
      <c r="TX624" s="5"/>
      <c r="TY624" s="5"/>
      <c r="TZ624" s="5"/>
      <c r="UA624" s="5"/>
      <c r="UB624" s="5"/>
      <c r="UC624" s="5"/>
      <c r="UD624" s="5"/>
      <c r="UE624" s="5"/>
      <c r="UF624" s="5"/>
      <c r="UG624" s="5"/>
      <c r="UH624" s="5"/>
      <c r="UI624" s="5"/>
      <c r="UJ624" s="5"/>
      <c r="UK624" s="5"/>
      <c r="UL624" s="5"/>
      <c r="UM624" s="5"/>
      <c r="UN624" s="5"/>
      <c r="UO624" s="5"/>
      <c r="UP624" s="5"/>
      <c r="UQ624" s="5"/>
      <c r="UR624" s="5"/>
      <c r="US624" s="5"/>
      <c r="UT624" s="5"/>
      <c r="UU624" s="5"/>
      <c r="UV624" s="5"/>
      <c r="UW624" s="5"/>
      <c r="UX624" s="5"/>
      <c r="UY624" s="5"/>
      <c r="UZ624" s="5"/>
      <c r="VA624" s="5"/>
      <c r="VB624" s="5"/>
      <c r="VC624" s="5"/>
      <c r="VD624" s="5"/>
      <c r="VE624" s="5"/>
      <c r="VF624" s="5"/>
      <c r="VG624" s="5"/>
      <c r="VH624" s="5"/>
      <c r="VI624" s="5"/>
      <c r="VJ624" s="5"/>
      <c r="VK624" s="5"/>
      <c r="VL624" s="5"/>
      <c r="VM624" s="5"/>
      <c r="VN624" s="5"/>
      <c r="VO624" s="5"/>
      <c r="VP624" s="5"/>
      <c r="VQ624" s="5"/>
      <c r="VR624" s="5"/>
      <c r="VS624" s="5"/>
      <c r="VT624" s="5"/>
      <c r="VU624" s="5"/>
      <c r="VV624" s="5"/>
      <c r="VW624" s="5"/>
      <c r="VX624" s="5"/>
      <c r="VY624" s="5"/>
      <c r="VZ624" s="5"/>
      <c r="WA624" s="5"/>
      <c r="WB624" s="5"/>
      <c r="WC624" s="5"/>
      <c r="WD624" s="5"/>
      <c r="WE624" s="5"/>
      <c r="WF624" s="5"/>
      <c r="WG624" s="5"/>
      <c r="WH624" s="5"/>
      <c r="WI624" s="5"/>
      <c r="WJ624" s="5"/>
      <c r="WK624" s="5"/>
      <c r="WL624" s="5"/>
      <c r="WM624" s="5"/>
      <c r="WN624" s="5"/>
      <c r="WO624" s="5"/>
      <c r="WP624" s="5"/>
      <c r="WQ624" s="5"/>
      <c r="WR624" s="5"/>
      <c r="WS624" s="5"/>
      <c r="WT624" s="5"/>
      <c r="WU624" s="5"/>
      <c r="WV624" s="5"/>
      <c r="WW624" s="5"/>
      <c r="WX624" s="5"/>
      <c r="WY624" s="5"/>
      <c r="WZ624" s="5"/>
      <c r="XA624" s="5"/>
      <c r="XB624" s="5"/>
      <c r="XC624" s="5"/>
      <c r="XD624" s="5"/>
      <c r="XE624" s="5"/>
      <c r="XF624" s="5"/>
      <c r="XG624" s="5"/>
      <c r="XH624" s="5"/>
      <c r="XI624" s="5"/>
      <c r="XJ624" s="5"/>
      <c r="XK624" s="5"/>
      <c r="XL624" s="5"/>
      <c r="XM624" s="5"/>
      <c r="XN624" s="5"/>
      <c r="XO624" s="5"/>
      <c r="XP624" s="5"/>
      <c r="XQ624" s="5"/>
      <c r="XR624" s="5"/>
      <c r="XS624" s="5"/>
      <c r="XT624" s="5"/>
      <c r="XU624" s="5"/>
      <c r="XV624" s="5"/>
      <c r="XW624" s="5"/>
    </row>
    <row r="625" spans="39:647" x14ac:dyDescent="0.2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c r="PI625" s="5"/>
      <c r="PJ625" s="5"/>
      <c r="PK625" s="5"/>
      <c r="PL625" s="5"/>
      <c r="PM625" s="5"/>
      <c r="PN625" s="5"/>
      <c r="PO625" s="5"/>
      <c r="PP625" s="5"/>
      <c r="PQ625" s="5"/>
      <c r="PR625" s="5"/>
      <c r="PS625" s="5"/>
      <c r="PT625" s="5"/>
      <c r="PU625" s="5"/>
      <c r="PV625" s="5"/>
      <c r="PW625" s="5"/>
      <c r="PX625" s="5"/>
      <c r="PY625" s="5"/>
      <c r="PZ625" s="5"/>
      <c r="QA625" s="5"/>
      <c r="QB625" s="5"/>
      <c r="QC625" s="5"/>
      <c r="QD625" s="5"/>
      <c r="QE625" s="5"/>
      <c r="QF625" s="5"/>
      <c r="QG625" s="5"/>
      <c r="QH625" s="5"/>
      <c r="QI625" s="5"/>
      <c r="QJ625" s="5"/>
      <c r="QK625" s="5"/>
      <c r="QL625" s="5"/>
      <c r="QM625" s="5"/>
      <c r="QN625" s="5"/>
      <c r="QO625" s="5"/>
      <c r="QP625" s="5"/>
      <c r="QQ625" s="5"/>
      <c r="QR625" s="5"/>
      <c r="QS625" s="5"/>
      <c r="QT625" s="5"/>
      <c r="QU625" s="5"/>
      <c r="QV625" s="5"/>
      <c r="QW625" s="5"/>
      <c r="QX625" s="5"/>
      <c r="QY625" s="5"/>
      <c r="QZ625" s="5"/>
      <c r="RA625" s="5"/>
      <c r="RB625" s="5"/>
      <c r="RC625" s="5"/>
      <c r="RD625" s="5"/>
      <c r="RE625" s="5"/>
      <c r="RF625" s="5"/>
      <c r="RG625" s="5"/>
      <c r="RH625" s="5"/>
      <c r="RI625" s="5"/>
      <c r="RJ625" s="5"/>
      <c r="RK625" s="5"/>
      <c r="RL625" s="5"/>
      <c r="RM625" s="5"/>
      <c r="RN625" s="5"/>
      <c r="RO625" s="5"/>
      <c r="RP625" s="5"/>
      <c r="RQ625" s="5"/>
      <c r="RR625" s="5"/>
      <c r="RS625" s="5"/>
      <c r="RT625" s="5"/>
      <c r="RU625" s="5"/>
      <c r="RV625" s="5"/>
      <c r="RW625" s="5"/>
      <c r="RX625" s="5"/>
      <c r="RY625" s="5"/>
      <c r="RZ625" s="5"/>
      <c r="SA625" s="5"/>
      <c r="SB625" s="5"/>
      <c r="SC625" s="5"/>
      <c r="SD625" s="5"/>
      <c r="SE625" s="5"/>
      <c r="SF625" s="5"/>
      <c r="SG625" s="5"/>
      <c r="SH625" s="5"/>
      <c r="SI625" s="5"/>
      <c r="SJ625" s="5"/>
      <c r="SK625" s="5"/>
      <c r="SL625" s="5"/>
      <c r="SM625" s="5"/>
      <c r="SN625" s="5"/>
      <c r="SO625" s="5"/>
      <c r="SP625" s="5"/>
      <c r="SQ625" s="5"/>
      <c r="SR625" s="5"/>
      <c r="SS625" s="5"/>
      <c r="ST625" s="5"/>
      <c r="SU625" s="5"/>
      <c r="SV625" s="5"/>
      <c r="SW625" s="5"/>
      <c r="SX625" s="5"/>
      <c r="SY625" s="5"/>
      <c r="SZ625" s="5"/>
      <c r="TA625" s="5"/>
      <c r="TB625" s="5"/>
      <c r="TC625" s="5"/>
      <c r="TD625" s="5"/>
      <c r="TE625" s="5"/>
      <c r="TF625" s="5"/>
      <c r="TG625" s="5"/>
      <c r="TH625" s="5"/>
      <c r="TI625" s="5"/>
      <c r="TJ625" s="5"/>
      <c r="TK625" s="5"/>
      <c r="TL625" s="5"/>
      <c r="TM625" s="5"/>
      <c r="TN625" s="5"/>
      <c r="TO625" s="5"/>
      <c r="TP625" s="5"/>
      <c r="TQ625" s="5"/>
      <c r="TR625" s="5"/>
      <c r="TS625" s="5"/>
      <c r="TT625" s="5"/>
      <c r="TU625" s="5"/>
      <c r="TV625" s="5"/>
      <c r="TW625" s="5"/>
      <c r="TX625" s="5"/>
      <c r="TY625" s="5"/>
      <c r="TZ625" s="5"/>
      <c r="UA625" s="5"/>
      <c r="UB625" s="5"/>
      <c r="UC625" s="5"/>
      <c r="UD625" s="5"/>
      <c r="UE625" s="5"/>
      <c r="UF625" s="5"/>
      <c r="UG625" s="5"/>
      <c r="UH625" s="5"/>
      <c r="UI625" s="5"/>
      <c r="UJ625" s="5"/>
      <c r="UK625" s="5"/>
      <c r="UL625" s="5"/>
      <c r="UM625" s="5"/>
      <c r="UN625" s="5"/>
      <c r="UO625" s="5"/>
      <c r="UP625" s="5"/>
      <c r="UQ625" s="5"/>
      <c r="UR625" s="5"/>
      <c r="US625" s="5"/>
      <c r="UT625" s="5"/>
      <c r="UU625" s="5"/>
      <c r="UV625" s="5"/>
      <c r="UW625" s="5"/>
      <c r="UX625" s="5"/>
      <c r="UY625" s="5"/>
      <c r="UZ625" s="5"/>
      <c r="VA625" s="5"/>
      <c r="VB625" s="5"/>
      <c r="VC625" s="5"/>
      <c r="VD625" s="5"/>
      <c r="VE625" s="5"/>
      <c r="VF625" s="5"/>
      <c r="VG625" s="5"/>
      <c r="VH625" s="5"/>
      <c r="VI625" s="5"/>
      <c r="VJ625" s="5"/>
      <c r="VK625" s="5"/>
      <c r="VL625" s="5"/>
      <c r="VM625" s="5"/>
      <c r="VN625" s="5"/>
      <c r="VO625" s="5"/>
      <c r="VP625" s="5"/>
      <c r="VQ625" s="5"/>
      <c r="VR625" s="5"/>
      <c r="VS625" s="5"/>
      <c r="VT625" s="5"/>
      <c r="VU625" s="5"/>
      <c r="VV625" s="5"/>
      <c r="VW625" s="5"/>
      <c r="VX625" s="5"/>
      <c r="VY625" s="5"/>
      <c r="VZ625" s="5"/>
      <c r="WA625" s="5"/>
      <c r="WB625" s="5"/>
      <c r="WC625" s="5"/>
      <c r="WD625" s="5"/>
      <c r="WE625" s="5"/>
      <c r="WF625" s="5"/>
      <c r="WG625" s="5"/>
      <c r="WH625" s="5"/>
      <c r="WI625" s="5"/>
      <c r="WJ625" s="5"/>
      <c r="WK625" s="5"/>
      <c r="WL625" s="5"/>
      <c r="WM625" s="5"/>
      <c r="WN625" s="5"/>
      <c r="WO625" s="5"/>
      <c r="WP625" s="5"/>
      <c r="WQ625" s="5"/>
      <c r="WR625" s="5"/>
      <c r="WS625" s="5"/>
      <c r="WT625" s="5"/>
      <c r="WU625" s="5"/>
      <c r="WV625" s="5"/>
      <c r="WW625" s="5"/>
      <c r="WX625" s="5"/>
      <c r="WY625" s="5"/>
      <c r="WZ625" s="5"/>
      <c r="XA625" s="5"/>
      <c r="XB625" s="5"/>
      <c r="XC625" s="5"/>
      <c r="XD625" s="5"/>
      <c r="XE625" s="5"/>
      <c r="XF625" s="5"/>
      <c r="XG625" s="5"/>
      <c r="XH625" s="5"/>
      <c r="XI625" s="5"/>
      <c r="XJ625" s="5"/>
      <c r="XK625" s="5"/>
      <c r="XL625" s="5"/>
      <c r="XM625" s="5"/>
      <c r="XN625" s="5"/>
      <c r="XO625" s="5"/>
      <c r="XP625" s="5"/>
      <c r="XQ625" s="5"/>
      <c r="XR625" s="5"/>
      <c r="XS625" s="5"/>
      <c r="XT625" s="5"/>
      <c r="XU625" s="5"/>
      <c r="XV625" s="5"/>
      <c r="XW625" s="5"/>
    </row>
    <row r="626" spans="39:647" x14ac:dyDescent="0.2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c r="PI626" s="5"/>
      <c r="PJ626" s="5"/>
      <c r="PK626" s="5"/>
      <c r="PL626" s="5"/>
      <c r="PM626" s="5"/>
      <c r="PN626" s="5"/>
      <c r="PO626" s="5"/>
      <c r="PP626" s="5"/>
      <c r="PQ626" s="5"/>
      <c r="PR626" s="5"/>
      <c r="PS626" s="5"/>
      <c r="PT626" s="5"/>
      <c r="PU626" s="5"/>
      <c r="PV626" s="5"/>
      <c r="PW626" s="5"/>
      <c r="PX626" s="5"/>
      <c r="PY626" s="5"/>
      <c r="PZ626" s="5"/>
      <c r="QA626" s="5"/>
      <c r="QB626" s="5"/>
      <c r="QC626" s="5"/>
      <c r="QD626" s="5"/>
      <c r="QE626" s="5"/>
      <c r="QF626" s="5"/>
      <c r="QG626" s="5"/>
      <c r="QH626" s="5"/>
      <c r="QI626" s="5"/>
      <c r="QJ626" s="5"/>
      <c r="QK626" s="5"/>
      <c r="QL626" s="5"/>
      <c r="QM626" s="5"/>
      <c r="QN626" s="5"/>
      <c r="QO626" s="5"/>
      <c r="QP626" s="5"/>
      <c r="QQ626" s="5"/>
      <c r="QR626" s="5"/>
      <c r="QS626" s="5"/>
      <c r="QT626" s="5"/>
      <c r="QU626" s="5"/>
      <c r="QV626" s="5"/>
      <c r="QW626" s="5"/>
      <c r="QX626" s="5"/>
      <c r="QY626" s="5"/>
      <c r="QZ626" s="5"/>
      <c r="RA626" s="5"/>
      <c r="RB626" s="5"/>
      <c r="RC626" s="5"/>
      <c r="RD626" s="5"/>
      <c r="RE626" s="5"/>
      <c r="RF626" s="5"/>
      <c r="RG626" s="5"/>
      <c r="RH626" s="5"/>
      <c r="RI626" s="5"/>
      <c r="RJ626" s="5"/>
      <c r="RK626" s="5"/>
      <c r="RL626" s="5"/>
      <c r="RM626" s="5"/>
      <c r="RN626" s="5"/>
      <c r="RO626" s="5"/>
      <c r="RP626" s="5"/>
      <c r="RQ626" s="5"/>
      <c r="RR626" s="5"/>
      <c r="RS626" s="5"/>
      <c r="RT626" s="5"/>
      <c r="RU626" s="5"/>
      <c r="RV626" s="5"/>
      <c r="RW626" s="5"/>
      <c r="RX626" s="5"/>
      <c r="RY626" s="5"/>
      <c r="RZ626" s="5"/>
      <c r="SA626" s="5"/>
      <c r="SB626" s="5"/>
      <c r="SC626" s="5"/>
      <c r="SD626" s="5"/>
      <c r="SE626" s="5"/>
      <c r="SF626" s="5"/>
      <c r="SG626" s="5"/>
      <c r="SH626" s="5"/>
      <c r="SI626" s="5"/>
      <c r="SJ626" s="5"/>
      <c r="SK626" s="5"/>
      <c r="SL626" s="5"/>
      <c r="SM626" s="5"/>
      <c r="SN626" s="5"/>
      <c r="SO626" s="5"/>
      <c r="SP626" s="5"/>
      <c r="SQ626" s="5"/>
      <c r="SR626" s="5"/>
      <c r="SS626" s="5"/>
      <c r="ST626" s="5"/>
      <c r="SU626" s="5"/>
      <c r="SV626" s="5"/>
      <c r="SW626" s="5"/>
      <c r="SX626" s="5"/>
      <c r="SY626" s="5"/>
      <c r="SZ626" s="5"/>
      <c r="TA626" s="5"/>
      <c r="TB626" s="5"/>
      <c r="TC626" s="5"/>
      <c r="TD626" s="5"/>
      <c r="TE626" s="5"/>
      <c r="TF626" s="5"/>
      <c r="TG626" s="5"/>
      <c r="TH626" s="5"/>
      <c r="TI626" s="5"/>
      <c r="TJ626" s="5"/>
      <c r="TK626" s="5"/>
      <c r="TL626" s="5"/>
      <c r="TM626" s="5"/>
      <c r="TN626" s="5"/>
      <c r="TO626" s="5"/>
      <c r="TP626" s="5"/>
      <c r="TQ626" s="5"/>
      <c r="TR626" s="5"/>
      <c r="TS626" s="5"/>
      <c r="TT626" s="5"/>
      <c r="TU626" s="5"/>
      <c r="TV626" s="5"/>
      <c r="TW626" s="5"/>
      <c r="TX626" s="5"/>
      <c r="TY626" s="5"/>
      <c r="TZ626" s="5"/>
      <c r="UA626" s="5"/>
      <c r="UB626" s="5"/>
      <c r="UC626" s="5"/>
      <c r="UD626" s="5"/>
      <c r="UE626" s="5"/>
      <c r="UF626" s="5"/>
      <c r="UG626" s="5"/>
      <c r="UH626" s="5"/>
      <c r="UI626" s="5"/>
      <c r="UJ626" s="5"/>
      <c r="UK626" s="5"/>
      <c r="UL626" s="5"/>
      <c r="UM626" s="5"/>
      <c r="UN626" s="5"/>
      <c r="UO626" s="5"/>
      <c r="UP626" s="5"/>
      <c r="UQ626" s="5"/>
      <c r="UR626" s="5"/>
      <c r="US626" s="5"/>
      <c r="UT626" s="5"/>
      <c r="UU626" s="5"/>
      <c r="UV626" s="5"/>
      <c r="UW626" s="5"/>
      <c r="UX626" s="5"/>
      <c r="UY626" s="5"/>
      <c r="UZ626" s="5"/>
      <c r="VA626" s="5"/>
      <c r="VB626" s="5"/>
      <c r="VC626" s="5"/>
      <c r="VD626" s="5"/>
      <c r="VE626" s="5"/>
      <c r="VF626" s="5"/>
      <c r="VG626" s="5"/>
      <c r="VH626" s="5"/>
      <c r="VI626" s="5"/>
      <c r="VJ626" s="5"/>
      <c r="VK626" s="5"/>
      <c r="VL626" s="5"/>
      <c r="VM626" s="5"/>
      <c r="VN626" s="5"/>
      <c r="VO626" s="5"/>
      <c r="VP626" s="5"/>
      <c r="VQ626" s="5"/>
      <c r="VR626" s="5"/>
      <c r="VS626" s="5"/>
      <c r="VT626" s="5"/>
      <c r="VU626" s="5"/>
      <c r="VV626" s="5"/>
      <c r="VW626" s="5"/>
      <c r="VX626" s="5"/>
      <c r="VY626" s="5"/>
      <c r="VZ626" s="5"/>
      <c r="WA626" s="5"/>
      <c r="WB626" s="5"/>
      <c r="WC626" s="5"/>
      <c r="WD626" s="5"/>
      <c r="WE626" s="5"/>
      <c r="WF626" s="5"/>
      <c r="WG626" s="5"/>
      <c r="WH626" s="5"/>
      <c r="WI626" s="5"/>
      <c r="WJ626" s="5"/>
      <c r="WK626" s="5"/>
      <c r="WL626" s="5"/>
      <c r="WM626" s="5"/>
      <c r="WN626" s="5"/>
      <c r="WO626" s="5"/>
      <c r="WP626" s="5"/>
      <c r="WQ626" s="5"/>
      <c r="WR626" s="5"/>
      <c r="WS626" s="5"/>
      <c r="WT626" s="5"/>
      <c r="WU626" s="5"/>
      <c r="WV626" s="5"/>
      <c r="WW626" s="5"/>
      <c r="WX626" s="5"/>
      <c r="WY626" s="5"/>
      <c r="WZ626" s="5"/>
      <c r="XA626" s="5"/>
      <c r="XB626" s="5"/>
      <c r="XC626" s="5"/>
      <c r="XD626" s="5"/>
      <c r="XE626" s="5"/>
      <c r="XF626" s="5"/>
      <c r="XG626" s="5"/>
      <c r="XH626" s="5"/>
      <c r="XI626" s="5"/>
      <c r="XJ626" s="5"/>
      <c r="XK626" s="5"/>
      <c r="XL626" s="5"/>
      <c r="XM626" s="5"/>
      <c r="XN626" s="5"/>
      <c r="XO626" s="5"/>
      <c r="XP626" s="5"/>
      <c r="XQ626" s="5"/>
      <c r="XR626" s="5"/>
      <c r="XS626" s="5"/>
      <c r="XT626" s="5"/>
      <c r="XU626" s="5"/>
      <c r="XV626" s="5"/>
      <c r="XW626" s="5"/>
    </row>
    <row r="627" spans="39:647" x14ac:dyDescent="0.2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c r="PI627" s="5"/>
      <c r="PJ627" s="5"/>
      <c r="PK627" s="5"/>
      <c r="PL627" s="5"/>
      <c r="PM627" s="5"/>
      <c r="PN627" s="5"/>
      <c r="PO627" s="5"/>
      <c r="PP627" s="5"/>
      <c r="PQ627" s="5"/>
      <c r="PR627" s="5"/>
      <c r="PS627" s="5"/>
      <c r="PT627" s="5"/>
      <c r="PU627" s="5"/>
      <c r="PV627" s="5"/>
      <c r="PW627" s="5"/>
      <c r="PX627" s="5"/>
      <c r="PY627" s="5"/>
      <c r="PZ627" s="5"/>
      <c r="QA627" s="5"/>
      <c r="QB627" s="5"/>
      <c r="QC627" s="5"/>
      <c r="QD627" s="5"/>
      <c r="QE627" s="5"/>
      <c r="QF627" s="5"/>
      <c r="QG627" s="5"/>
      <c r="QH627" s="5"/>
      <c r="QI627" s="5"/>
      <c r="QJ627" s="5"/>
      <c r="QK627" s="5"/>
      <c r="QL627" s="5"/>
      <c r="QM627" s="5"/>
      <c r="QN627" s="5"/>
      <c r="QO627" s="5"/>
      <c r="QP627" s="5"/>
      <c r="QQ627" s="5"/>
      <c r="QR627" s="5"/>
      <c r="QS627" s="5"/>
      <c r="QT627" s="5"/>
      <c r="QU627" s="5"/>
      <c r="QV627" s="5"/>
      <c r="QW627" s="5"/>
      <c r="QX627" s="5"/>
      <c r="QY627" s="5"/>
      <c r="QZ627" s="5"/>
      <c r="RA627" s="5"/>
      <c r="RB627" s="5"/>
      <c r="RC627" s="5"/>
      <c r="RD627" s="5"/>
      <c r="RE627" s="5"/>
      <c r="RF627" s="5"/>
      <c r="RG627" s="5"/>
      <c r="RH627" s="5"/>
      <c r="RI627" s="5"/>
      <c r="RJ627" s="5"/>
      <c r="RK627" s="5"/>
      <c r="RL627" s="5"/>
      <c r="RM627" s="5"/>
      <c r="RN627" s="5"/>
      <c r="RO627" s="5"/>
      <c r="RP627" s="5"/>
      <c r="RQ627" s="5"/>
      <c r="RR627" s="5"/>
      <c r="RS627" s="5"/>
      <c r="RT627" s="5"/>
      <c r="RU627" s="5"/>
      <c r="RV627" s="5"/>
      <c r="RW627" s="5"/>
      <c r="RX627" s="5"/>
      <c r="RY627" s="5"/>
      <c r="RZ627" s="5"/>
      <c r="SA627" s="5"/>
      <c r="SB627" s="5"/>
      <c r="SC627" s="5"/>
      <c r="SD627" s="5"/>
      <c r="SE627" s="5"/>
      <c r="SF627" s="5"/>
      <c r="SG627" s="5"/>
      <c r="SH627" s="5"/>
      <c r="SI627" s="5"/>
      <c r="SJ627" s="5"/>
      <c r="SK627" s="5"/>
      <c r="SL627" s="5"/>
      <c r="SM627" s="5"/>
      <c r="SN627" s="5"/>
      <c r="SO627" s="5"/>
      <c r="SP627" s="5"/>
      <c r="SQ627" s="5"/>
      <c r="SR627" s="5"/>
      <c r="SS627" s="5"/>
      <c r="ST627" s="5"/>
      <c r="SU627" s="5"/>
      <c r="SV627" s="5"/>
      <c r="SW627" s="5"/>
      <c r="SX627" s="5"/>
      <c r="SY627" s="5"/>
      <c r="SZ627" s="5"/>
      <c r="TA627" s="5"/>
      <c r="TB627" s="5"/>
      <c r="TC627" s="5"/>
      <c r="TD627" s="5"/>
      <c r="TE627" s="5"/>
      <c r="TF627" s="5"/>
      <c r="TG627" s="5"/>
      <c r="TH627" s="5"/>
      <c r="TI627" s="5"/>
      <c r="TJ627" s="5"/>
      <c r="TK627" s="5"/>
      <c r="TL627" s="5"/>
      <c r="TM627" s="5"/>
      <c r="TN627" s="5"/>
      <c r="TO627" s="5"/>
      <c r="TP627" s="5"/>
      <c r="TQ627" s="5"/>
      <c r="TR627" s="5"/>
      <c r="TS627" s="5"/>
      <c r="TT627" s="5"/>
      <c r="TU627" s="5"/>
      <c r="TV627" s="5"/>
      <c r="TW627" s="5"/>
      <c r="TX627" s="5"/>
      <c r="TY627" s="5"/>
      <c r="TZ627" s="5"/>
      <c r="UA627" s="5"/>
      <c r="UB627" s="5"/>
      <c r="UC627" s="5"/>
      <c r="UD627" s="5"/>
      <c r="UE627" s="5"/>
      <c r="UF627" s="5"/>
      <c r="UG627" s="5"/>
      <c r="UH627" s="5"/>
      <c r="UI627" s="5"/>
      <c r="UJ627" s="5"/>
      <c r="UK627" s="5"/>
      <c r="UL627" s="5"/>
      <c r="UM627" s="5"/>
      <c r="UN627" s="5"/>
      <c r="UO627" s="5"/>
      <c r="UP627" s="5"/>
      <c r="UQ627" s="5"/>
      <c r="UR627" s="5"/>
      <c r="US627" s="5"/>
      <c r="UT627" s="5"/>
      <c r="UU627" s="5"/>
      <c r="UV627" s="5"/>
      <c r="UW627" s="5"/>
      <c r="UX627" s="5"/>
      <c r="UY627" s="5"/>
      <c r="UZ627" s="5"/>
      <c r="VA627" s="5"/>
      <c r="VB627" s="5"/>
      <c r="VC627" s="5"/>
      <c r="VD627" s="5"/>
      <c r="VE627" s="5"/>
      <c r="VF627" s="5"/>
      <c r="VG627" s="5"/>
      <c r="VH627" s="5"/>
      <c r="VI627" s="5"/>
      <c r="VJ627" s="5"/>
      <c r="VK627" s="5"/>
      <c r="VL627" s="5"/>
      <c r="VM627" s="5"/>
      <c r="VN627" s="5"/>
      <c r="VO627" s="5"/>
      <c r="VP627" s="5"/>
      <c r="VQ627" s="5"/>
      <c r="VR627" s="5"/>
      <c r="VS627" s="5"/>
      <c r="VT627" s="5"/>
      <c r="VU627" s="5"/>
      <c r="VV627" s="5"/>
      <c r="VW627" s="5"/>
      <c r="VX627" s="5"/>
      <c r="VY627" s="5"/>
      <c r="VZ627" s="5"/>
      <c r="WA627" s="5"/>
      <c r="WB627" s="5"/>
      <c r="WC627" s="5"/>
      <c r="WD627" s="5"/>
      <c r="WE627" s="5"/>
      <c r="WF627" s="5"/>
      <c r="WG627" s="5"/>
      <c r="WH627" s="5"/>
      <c r="WI627" s="5"/>
      <c r="WJ627" s="5"/>
      <c r="WK627" s="5"/>
      <c r="WL627" s="5"/>
      <c r="WM627" s="5"/>
      <c r="WN627" s="5"/>
      <c r="WO627" s="5"/>
      <c r="WP627" s="5"/>
      <c r="WQ627" s="5"/>
      <c r="WR627" s="5"/>
      <c r="WS627" s="5"/>
      <c r="WT627" s="5"/>
      <c r="WU627" s="5"/>
      <c r="WV627" s="5"/>
      <c r="WW627" s="5"/>
      <c r="WX627" s="5"/>
      <c r="WY627" s="5"/>
      <c r="WZ627" s="5"/>
      <c r="XA627" s="5"/>
      <c r="XB627" s="5"/>
      <c r="XC627" s="5"/>
      <c r="XD627" s="5"/>
      <c r="XE627" s="5"/>
      <c r="XF627" s="5"/>
      <c r="XG627" s="5"/>
      <c r="XH627" s="5"/>
      <c r="XI627" s="5"/>
      <c r="XJ627" s="5"/>
      <c r="XK627" s="5"/>
      <c r="XL627" s="5"/>
      <c r="XM627" s="5"/>
      <c r="XN627" s="5"/>
      <c r="XO627" s="5"/>
      <c r="XP627" s="5"/>
      <c r="XQ627" s="5"/>
      <c r="XR627" s="5"/>
      <c r="XS627" s="5"/>
      <c r="XT627" s="5"/>
      <c r="XU627" s="5"/>
      <c r="XV627" s="5"/>
      <c r="XW627" s="5"/>
    </row>
    <row r="628" spans="39:647" x14ac:dyDescent="0.2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c r="PI628" s="5"/>
      <c r="PJ628" s="5"/>
      <c r="PK628" s="5"/>
      <c r="PL628" s="5"/>
      <c r="PM628" s="5"/>
      <c r="PN628" s="5"/>
      <c r="PO628" s="5"/>
      <c r="PP628" s="5"/>
      <c r="PQ628" s="5"/>
      <c r="PR628" s="5"/>
      <c r="PS628" s="5"/>
      <c r="PT628" s="5"/>
      <c r="PU628" s="5"/>
      <c r="PV628" s="5"/>
      <c r="PW628" s="5"/>
      <c r="PX628" s="5"/>
      <c r="PY628" s="5"/>
      <c r="PZ628" s="5"/>
      <c r="QA628" s="5"/>
      <c r="QB628" s="5"/>
      <c r="QC628" s="5"/>
      <c r="QD628" s="5"/>
      <c r="QE628" s="5"/>
      <c r="QF628" s="5"/>
      <c r="QG628" s="5"/>
      <c r="QH628" s="5"/>
      <c r="QI628" s="5"/>
      <c r="QJ628" s="5"/>
      <c r="QK628" s="5"/>
      <c r="QL628" s="5"/>
      <c r="QM628" s="5"/>
      <c r="QN628" s="5"/>
      <c r="QO628" s="5"/>
      <c r="QP628" s="5"/>
      <c r="QQ628" s="5"/>
      <c r="QR628" s="5"/>
      <c r="QS628" s="5"/>
      <c r="QT628" s="5"/>
      <c r="QU628" s="5"/>
      <c r="QV628" s="5"/>
      <c r="QW628" s="5"/>
      <c r="QX628" s="5"/>
      <c r="QY628" s="5"/>
      <c r="QZ628" s="5"/>
      <c r="RA628" s="5"/>
      <c r="RB628" s="5"/>
      <c r="RC628" s="5"/>
      <c r="RD628" s="5"/>
      <c r="RE628" s="5"/>
      <c r="RF628" s="5"/>
      <c r="RG628" s="5"/>
      <c r="RH628" s="5"/>
      <c r="RI628" s="5"/>
      <c r="RJ628" s="5"/>
      <c r="RK628" s="5"/>
      <c r="RL628" s="5"/>
      <c r="RM628" s="5"/>
      <c r="RN628" s="5"/>
      <c r="RO628" s="5"/>
      <c r="RP628" s="5"/>
      <c r="RQ628" s="5"/>
      <c r="RR628" s="5"/>
      <c r="RS628" s="5"/>
      <c r="RT628" s="5"/>
      <c r="RU628" s="5"/>
      <c r="RV628" s="5"/>
      <c r="RW628" s="5"/>
      <c r="RX628" s="5"/>
      <c r="RY628" s="5"/>
      <c r="RZ628" s="5"/>
      <c r="SA628" s="5"/>
      <c r="SB628" s="5"/>
      <c r="SC628" s="5"/>
      <c r="SD628" s="5"/>
      <c r="SE628" s="5"/>
      <c r="SF628" s="5"/>
      <c r="SG628" s="5"/>
      <c r="SH628" s="5"/>
      <c r="SI628" s="5"/>
      <c r="SJ628" s="5"/>
      <c r="SK628" s="5"/>
      <c r="SL628" s="5"/>
      <c r="SM628" s="5"/>
      <c r="SN628" s="5"/>
      <c r="SO628" s="5"/>
      <c r="SP628" s="5"/>
      <c r="SQ628" s="5"/>
      <c r="SR628" s="5"/>
      <c r="SS628" s="5"/>
      <c r="ST628" s="5"/>
      <c r="SU628" s="5"/>
      <c r="SV628" s="5"/>
      <c r="SW628" s="5"/>
      <c r="SX628" s="5"/>
      <c r="SY628" s="5"/>
      <c r="SZ628" s="5"/>
      <c r="TA628" s="5"/>
      <c r="TB628" s="5"/>
      <c r="TC628" s="5"/>
      <c r="TD628" s="5"/>
      <c r="TE628" s="5"/>
      <c r="TF628" s="5"/>
      <c r="TG628" s="5"/>
      <c r="TH628" s="5"/>
      <c r="TI628" s="5"/>
      <c r="TJ628" s="5"/>
      <c r="TK628" s="5"/>
      <c r="TL628" s="5"/>
      <c r="TM628" s="5"/>
      <c r="TN628" s="5"/>
      <c r="TO628" s="5"/>
      <c r="TP628" s="5"/>
      <c r="TQ628" s="5"/>
      <c r="TR628" s="5"/>
      <c r="TS628" s="5"/>
      <c r="TT628" s="5"/>
      <c r="TU628" s="5"/>
      <c r="TV628" s="5"/>
      <c r="TW628" s="5"/>
      <c r="TX628" s="5"/>
      <c r="TY628" s="5"/>
      <c r="TZ628" s="5"/>
      <c r="UA628" s="5"/>
      <c r="UB628" s="5"/>
      <c r="UC628" s="5"/>
      <c r="UD628" s="5"/>
      <c r="UE628" s="5"/>
      <c r="UF628" s="5"/>
      <c r="UG628" s="5"/>
      <c r="UH628" s="5"/>
      <c r="UI628" s="5"/>
      <c r="UJ628" s="5"/>
      <c r="UK628" s="5"/>
      <c r="UL628" s="5"/>
      <c r="UM628" s="5"/>
      <c r="UN628" s="5"/>
      <c r="UO628" s="5"/>
      <c r="UP628" s="5"/>
      <c r="UQ628" s="5"/>
      <c r="UR628" s="5"/>
      <c r="US628" s="5"/>
      <c r="UT628" s="5"/>
      <c r="UU628" s="5"/>
      <c r="UV628" s="5"/>
      <c r="UW628" s="5"/>
      <c r="UX628" s="5"/>
      <c r="UY628" s="5"/>
      <c r="UZ628" s="5"/>
      <c r="VA628" s="5"/>
      <c r="VB628" s="5"/>
      <c r="VC628" s="5"/>
      <c r="VD628" s="5"/>
      <c r="VE628" s="5"/>
      <c r="VF628" s="5"/>
      <c r="VG628" s="5"/>
      <c r="VH628" s="5"/>
      <c r="VI628" s="5"/>
      <c r="VJ628" s="5"/>
      <c r="VK628" s="5"/>
      <c r="VL628" s="5"/>
      <c r="VM628" s="5"/>
      <c r="VN628" s="5"/>
      <c r="VO628" s="5"/>
      <c r="VP628" s="5"/>
      <c r="VQ628" s="5"/>
      <c r="VR628" s="5"/>
      <c r="VS628" s="5"/>
      <c r="VT628" s="5"/>
      <c r="VU628" s="5"/>
      <c r="VV628" s="5"/>
      <c r="VW628" s="5"/>
      <c r="VX628" s="5"/>
      <c r="VY628" s="5"/>
      <c r="VZ628" s="5"/>
      <c r="WA628" s="5"/>
      <c r="WB628" s="5"/>
      <c r="WC628" s="5"/>
      <c r="WD628" s="5"/>
      <c r="WE628" s="5"/>
      <c r="WF628" s="5"/>
      <c r="WG628" s="5"/>
      <c r="WH628" s="5"/>
      <c r="WI628" s="5"/>
      <c r="WJ628" s="5"/>
      <c r="WK628" s="5"/>
      <c r="WL628" s="5"/>
      <c r="WM628" s="5"/>
      <c r="WN628" s="5"/>
      <c r="WO628" s="5"/>
      <c r="WP628" s="5"/>
      <c r="WQ628" s="5"/>
      <c r="WR628" s="5"/>
      <c r="WS628" s="5"/>
      <c r="WT628" s="5"/>
      <c r="WU628" s="5"/>
      <c r="WV628" s="5"/>
      <c r="WW628" s="5"/>
      <c r="WX628" s="5"/>
      <c r="WY628" s="5"/>
      <c r="WZ628" s="5"/>
      <c r="XA628" s="5"/>
      <c r="XB628" s="5"/>
      <c r="XC628" s="5"/>
      <c r="XD628" s="5"/>
      <c r="XE628" s="5"/>
      <c r="XF628" s="5"/>
      <c r="XG628" s="5"/>
      <c r="XH628" s="5"/>
      <c r="XI628" s="5"/>
      <c r="XJ628" s="5"/>
      <c r="XK628" s="5"/>
      <c r="XL628" s="5"/>
      <c r="XM628" s="5"/>
      <c r="XN628" s="5"/>
      <c r="XO628" s="5"/>
      <c r="XP628" s="5"/>
      <c r="XQ628" s="5"/>
      <c r="XR628" s="5"/>
      <c r="XS628" s="5"/>
      <c r="XT628" s="5"/>
      <c r="XU628" s="5"/>
      <c r="XV628" s="5"/>
      <c r="XW628" s="5"/>
    </row>
    <row r="629" spans="39:647" x14ac:dyDescent="0.2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c r="PI629" s="5"/>
      <c r="PJ629" s="5"/>
      <c r="PK629" s="5"/>
      <c r="PL629" s="5"/>
      <c r="PM629" s="5"/>
      <c r="PN629" s="5"/>
      <c r="PO629" s="5"/>
      <c r="PP629" s="5"/>
      <c r="PQ629" s="5"/>
      <c r="PR629" s="5"/>
      <c r="PS629" s="5"/>
      <c r="PT629" s="5"/>
      <c r="PU629" s="5"/>
      <c r="PV629" s="5"/>
      <c r="PW629" s="5"/>
      <c r="PX629" s="5"/>
      <c r="PY629" s="5"/>
      <c r="PZ629" s="5"/>
      <c r="QA629" s="5"/>
      <c r="QB629" s="5"/>
      <c r="QC629" s="5"/>
      <c r="QD629" s="5"/>
      <c r="QE629" s="5"/>
      <c r="QF629" s="5"/>
      <c r="QG629" s="5"/>
      <c r="QH629" s="5"/>
      <c r="QI629" s="5"/>
      <c r="QJ629" s="5"/>
      <c r="QK629" s="5"/>
      <c r="QL629" s="5"/>
      <c r="QM629" s="5"/>
      <c r="QN629" s="5"/>
      <c r="QO629" s="5"/>
      <c r="QP629" s="5"/>
      <c r="QQ629" s="5"/>
      <c r="QR629" s="5"/>
      <c r="QS629" s="5"/>
      <c r="QT629" s="5"/>
      <c r="QU629" s="5"/>
      <c r="QV629" s="5"/>
      <c r="QW629" s="5"/>
      <c r="QX629" s="5"/>
      <c r="QY629" s="5"/>
      <c r="QZ629" s="5"/>
      <c r="RA629" s="5"/>
      <c r="RB629" s="5"/>
      <c r="RC629" s="5"/>
      <c r="RD629" s="5"/>
      <c r="RE629" s="5"/>
      <c r="RF629" s="5"/>
      <c r="RG629" s="5"/>
      <c r="RH629" s="5"/>
      <c r="RI629" s="5"/>
      <c r="RJ629" s="5"/>
      <c r="RK629" s="5"/>
      <c r="RL629" s="5"/>
      <c r="RM629" s="5"/>
      <c r="RN629" s="5"/>
      <c r="RO629" s="5"/>
      <c r="RP629" s="5"/>
      <c r="RQ629" s="5"/>
      <c r="RR629" s="5"/>
      <c r="RS629" s="5"/>
      <c r="RT629" s="5"/>
      <c r="RU629" s="5"/>
      <c r="RV629" s="5"/>
      <c r="RW629" s="5"/>
      <c r="RX629" s="5"/>
      <c r="RY629" s="5"/>
      <c r="RZ629" s="5"/>
      <c r="SA629" s="5"/>
      <c r="SB629" s="5"/>
      <c r="SC629" s="5"/>
      <c r="SD629" s="5"/>
      <c r="SE629" s="5"/>
      <c r="SF629" s="5"/>
      <c r="SG629" s="5"/>
      <c r="SH629" s="5"/>
      <c r="SI629" s="5"/>
      <c r="SJ629" s="5"/>
      <c r="SK629" s="5"/>
      <c r="SL629" s="5"/>
      <c r="SM629" s="5"/>
      <c r="SN629" s="5"/>
      <c r="SO629" s="5"/>
      <c r="SP629" s="5"/>
      <c r="SQ629" s="5"/>
      <c r="SR629" s="5"/>
      <c r="SS629" s="5"/>
      <c r="ST629" s="5"/>
      <c r="SU629" s="5"/>
      <c r="SV629" s="5"/>
      <c r="SW629" s="5"/>
      <c r="SX629" s="5"/>
      <c r="SY629" s="5"/>
      <c r="SZ629" s="5"/>
      <c r="TA629" s="5"/>
      <c r="TB629" s="5"/>
      <c r="TC629" s="5"/>
      <c r="TD629" s="5"/>
      <c r="TE629" s="5"/>
      <c r="TF629" s="5"/>
      <c r="TG629" s="5"/>
      <c r="TH629" s="5"/>
      <c r="TI629" s="5"/>
      <c r="TJ629" s="5"/>
      <c r="TK629" s="5"/>
      <c r="TL629" s="5"/>
      <c r="TM629" s="5"/>
      <c r="TN629" s="5"/>
      <c r="TO629" s="5"/>
      <c r="TP629" s="5"/>
      <c r="TQ629" s="5"/>
      <c r="TR629" s="5"/>
      <c r="TS629" s="5"/>
      <c r="TT629" s="5"/>
      <c r="TU629" s="5"/>
      <c r="TV629" s="5"/>
      <c r="TW629" s="5"/>
      <c r="TX629" s="5"/>
      <c r="TY629" s="5"/>
      <c r="TZ629" s="5"/>
      <c r="UA629" s="5"/>
      <c r="UB629" s="5"/>
      <c r="UC629" s="5"/>
      <c r="UD629" s="5"/>
      <c r="UE629" s="5"/>
      <c r="UF629" s="5"/>
      <c r="UG629" s="5"/>
      <c r="UH629" s="5"/>
      <c r="UI629" s="5"/>
      <c r="UJ629" s="5"/>
      <c r="UK629" s="5"/>
      <c r="UL629" s="5"/>
      <c r="UM629" s="5"/>
      <c r="UN629" s="5"/>
      <c r="UO629" s="5"/>
      <c r="UP629" s="5"/>
      <c r="UQ629" s="5"/>
      <c r="UR629" s="5"/>
      <c r="US629" s="5"/>
      <c r="UT629" s="5"/>
      <c r="UU629" s="5"/>
      <c r="UV629" s="5"/>
      <c r="UW629" s="5"/>
      <c r="UX629" s="5"/>
      <c r="UY629" s="5"/>
      <c r="UZ629" s="5"/>
      <c r="VA629" s="5"/>
      <c r="VB629" s="5"/>
      <c r="VC629" s="5"/>
      <c r="VD629" s="5"/>
      <c r="VE629" s="5"/>
      <c r="VF629" s="5"/>
      <c r="VG629" s="5"/>
      <c r="VH629" s="5"/>
      <c r="VI629" s="5"/>
      <c r="VJ629" s="5"/>
      <c r="VK629" s="5"/>
      <c r="VL629" s="5"/>
      <c r="VM629" s="5"/>
      <c r="VN629" s="5"/>
      <c r="VO629" s="5"/>
      <c r="VP629" s="5"/>
      <c r="VQ629" s="5"/>
      <c r="VR629" s="5"/>
      <c r="VS629" s="5"/>
      <c r="VT629" s="5"/>
      <c r="VU629" s="5"/>
      <c r="VV629" s="5"/>
      <c r="VW629" s="5"/>
      <c r="VX629" s="5"/>
      <c r="VY629" s="5"/>
      <c r="VZ629" s="5"/>
      <c r="WA629" s="5"/>
      <c r="WB629" s="5"/>
      <c r="WC629" s="5"/>
      <c r="WD629" s="5"/>
      <c r="WE629" s="5"/>
      <c r="WF629" s="5"/>
      <c r="WG629" s="5"/>
      <c r="WH629" s="5"/>
      <c r="WI629" s="5"/>
      <c r="WJ629" s="5"/>
      <c r="WK629" s="5"/>
      <c r="WL629" s="5"/>
      <c r="WM629" s="5"/>
      <c r="WN629" s="5"/>
      <c r="WO629" s="5"/>
      <c r="WP629" s="5"/>
      <c r="WQ629" s="5"/>
      <c r="WR629" s="5"/>
      <c r="WS629" s="5"/>
      <c r="WT629" s="5"/>
      <c r="WU629" s="5"/>
      <c r="WV629" s="5"/>
      <c r="WW629" s="5"/>
      <c r="WX629" s="5"/>
      <c r="WY629" s="5"/>
      <c r="WZ629" s="5"/>
      <c r="XA629" s="5"/>
      <c r="XB629" s="5"/>
      <c r="XC629" s="5"/>
      <c r="XD629" s="5"/>
      <c r="XE629" s="5"/>
      <c r="XF629" s="5"/>
      <c r="XG629" s="5"/>
      <c r="XH629" s="5"/>
      <c r="XI629" s="5"/>
      <c r="XJ629" s="5"/>
      <c r="XK629" s="5"/>
      <c r="XL629" s="5"/>
      <c r="XM629" s="5"/>
      <c r="XN629" s="5"/>
      <c r="XO629" s="5"/>
      <c r="XP629" s="5"/>
      <c r="XQ629" s="5"/>
      <c r="XR629" s="5"/>
      <c r="XS629" s="5"/>
      <c r="XT629" s="5"/>
      <c r="XU629" s="5"/>
      <c r="XV629" s="5"/>
      <c r="XW629" s="5"/>
    </row>
    <row r="630" spans="39:647" x14ac:dyDescent="0.2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c r="PI630" s="5"/>
      <c r="PJ630" s="5"/>
      <c r="PK630" s="5"/>
      <c r="PL630" s="5"/>
      <c r="PM630" s="5"/>
      <c r="PN630" s="5"/>
      <c r="PO630" s="5"/>
      <c r="PP630" s="5"/>
      <c r="PQ630" s="5"/>
      <c r="PR630" s="5"/>
      <c r="PS630" s="5"/>
      <c r="PT630" s="5"/>
      <c r="PU630" s="5"/>
      <c r="PV630" s="5"/>
      <c r="PW630" s="5"/>
      <c r="PX630" s="5"/>
      <c r="PY630" s="5"/>
      <c r="PZ630" s="5"/>
      <c r="QA630" s="5"/>
      <c r="QB630" s="5"/>
      <c r="QC630" s="5"/>
      <c r="QD630" s="5"/>
      <c r="QE630" s="5"/>
      <c r="QF630" s="5"/>
      <c r="QG630" s="5"/>
      <c r="QH630" s="5"/>
      <c r="QI630" s="5"/>
      <c r="QJ630" s="5"/>
      <c r="QK630" s="5"/>
      <c r="QL630" s="5"/>
      <c r="QM630" s="5"/>
      <c r="QN630" s="5"/>
      <c r="QO630" s="5"/>
      <c r="QP630" s="5"/>
      <c r="QQ630" s="5"/>
      <c r="QR630" s="5"/>
      <c r="QS630" s="5"/>
      <c r="QT630" s="5"/>
      <c r="QU630" s="5"/>
      <c r="QV630" s="5"/>
      <c r="QW630" s="5"/>
      <c r="QX630" s="5"/>
      <c r="QY630" s="5"/>
      <c r="QZ630" s="5"/>
      <c r="RA630" s="5"/>
      <c r="RB630" s="5"/>
      <c r="RC630" s="5"/>
      <c r="RD630" s="5"/>
      <c r="RE630" s="5"/>
      <c r="RF630" s="5"/>
      <c r="RG630" s="5"/>
      <c r="RH630" s="5"/>
      <c r="RI630" s="5"/>
      <c r="RJ630" s="5"/>
      <c r="RK630" s="5"/>
      <c r="RL630" s="5"/>
      <c r="RM630" s="5"/>
      <c r="RN630" s="5"/>
      <c r="RO630" s="5"/>
      <c r="RP630" s="5"/>
      <c r="RQ630" s="5"/>
      <c r="RR630" s="5"/>
      <c r="RS630" s="5"/>
      <c r="RT630" s="5"/>
      <c r="RU630" s="5"/>
      <c r="RV630" s="5"/>
      <c r="RW630" s="5"/>
      <c r="RX630" s="5"/>
      <c r="RY630" s="5"/>
      <c r="RZ630" s="5"/>
      <c r="SA630" s="5"/>
      <c r="SB630" s="5"/>
      <c r="SC630" s="5"/>
      <c r="SD630" s="5"/>
      <c r="SE630" s="5"/>
      <c r="SF630" s="5"/>
      <c r="SG630" s="5"/>
      <c r="SH630" s="5"/>
      <c r="SI630" s="5"/>
      <c r="SJ630" s="5"/>
      <c r="SK630" s="5"/>
      <c r="SL630" s="5"/>
      <c r="SM630" s="5"/>
      <c r="SN630" s="5"/>
      <c r="SO630" s="5"/>
      <c r="SP630" s="5"/>
      <c r="SQ630" s="5"/>
      <c r="SR630" s="5"/>
      <c r="SS630" s="5"/>
      <c r="ST630" s="5"/>
      <c r="SU630" s="5"/>
      <c r="SV630" s="5"/>
      <c r="SW630" s="5"/>
      <c r="SX630" s="5"/>
      <c r="SY630" s="5"/>
      <c r="SZ630" s="5"/>
      <c r="TA630" s="5"/>
      <c r="TB630" s="5"/>
      <c r="TC630" s="5"/>
      <c r="TD630" s="5"/>
      <c r="TE630" s="5"/>
      <c r="TF630" s="5"/>
      <c r="TG630" s="5"/>
      <c r="TH630" s="5"/>
      <c r="TI630" s="5"/>
      <c r="TJ630" s="5"/>
      <c r="TK630" s="5"/>
      <c r="TL630" s="5"/>
      <c r="TM630" s="5"/>
      <c r="TN630" s="5"/>
      <c r="TO630" s="5"/>
      <c r="TP630" s="5"/>
      <c r="TQ630" s="5"/>
      <c r="TR630" s="5"/>
      <c r="TS630" s="5"/>
      <c r="TT630" s="5"/>
      <c r="TU630" s="5"/>
      <c r="TV630" s="5"/>
      <c r="TW630" s="5"/>
      <c r="TX630" s="5"/>
      <c r="TY630" s="5"/>
      <c r="TZ630" s="5"/>
      <c r="UA630" s="5"/>
      <c r="UB630" s="5"/>
      <c r="UC630" s="5"/>
      <c r="UD630" s="5"/>
      <c r="UE630" s="5"/>
      <c r="UF630" s="5"/>
      <c r="UG630" s="5"/>
      <c r="UH630" s="5"/>
      <c r="UI630" s="5"/>
      <c r="UJ630" s="5"/>
      <c r="UK630" s="5"/>
      <c r="UL630" s="5"/>
      <c r="UM630" s="5"/>
      <c r="UN630" s="5"/>
      <c r="UO630" s="5"/>
      <c r="UP630" s="5"/>
      <c r="UQ630" s="5"/>
      <c r="UR630" s="5"/>
      <c r="US630" s="5"/>
      <c r="UT630" s="5"/>
      <c r="UU630" s="5"/>
      <c r="UV630" s="5"/>
      <c r="UW630" s="5"/>
      <c r="UX630" s="5"/>
      <c r="UY630" s="5"/>
      <c r="UZ630" s="5"/>
      <c r="VA630" s="5"/>
      <c r="VB630" s="5"/>
      <c r="VC630" s="5"/>
      <c r="VD630" s="5"/>
      <c r="VE630" s="5"/>
      <c r="VF630" s="5"/>
      <c r="VG630" s="5"/>
      <c r="VH630" s="5"/>
      <c r="VI630" s="5"/>
      <c r="VJ630" s="5"/>
      <c r="VK630" s="5"/>
      <c r="VL630" s="5"/>
      <c r="VM630" s="5"/>
      <c r="VN630" s="5"/>
      <c r="VO630" s="5"/>
      <c r="VP630" s="5"/>
      <c r="VQ630" s="5"/>
      <c r="VR630" s="5"/>
      <c r="VS630" s="5"/>
      <c r="VT630" s="5"/>
      <c r="VU630" s="5"/>
      <c r="VV630" s="5"/>
      <c r="VW630" s="5"/>
      <c r="VX630" s="5"/>
      <c r="VY630" s="5"/>
      <c r="VZ630" s="5"/>
      <c r="WA630" s="5"/>
      <c r="WB630" s="5"/>
      <c r="WC630" s="5"/>
      <c r="WD630" s="5"/>
      <c r="WE630" s="5"/>
      <c r="WF630" s="5"/>
      <c r="WG630" s="5"/>
      <c r="WH630" s="5"/>
      <c r="WI630" s="5"/>
      <c r="WJ630" s="5"/>
      <c r="WK630" s="5"/>
      <c r="WL630" s="5"/>
      <c r="WM630" s="5"/>
      <c r="WN630" s="5"/>
      <c r="WO630" s="5"/>
      <c r="WP630" s="5"/>
      <c r="WQ630" s="5"/>
      <c r="WR630" s="5"/>
      <c r="WS630" s="5"/>
      <c r="WT630" s="5"/>
      <c r="WU630" s="5"/>
      <c r="WV630" s="5"/>
      <c r="WW630" s="5"/>
      <c r="WX630" s="5"/>
      <c r="WY630" s="5"/>
      <c r="WZ630" s="5"/>
      <c r="XA630" s="5"/>
      <c r="XB630" s="5"/>
      <c r="XC630" s="5"/>
      <c r="XD630" s="5"/>
      <c r="XE630" s="5"/>
      <c r="XF630" s="5"/>
      <c r="XG630" s="5"/>
      <c r="XH630" s="5"/>
      <c r="XI630" s="5"/>
      <c r="XJ630" s="5"/>
      <c r="XK630" s="5"/>
      <c r="XL630" s="5"/>
      <c r="XM630" s="5"/>
      <c r="XN630" s="5"/>
      <c r="XO630" s="5"/>
      <c r="XP630" s="5"/>
      <c r="XQ630" s="5"/>
      <c r="XR630" s="5"/>
      <c r="XS630" s="5"/>
      <c r="XT630" s="5"/>
      <c r="XU630" s="5"/>
      <c r="XV630" s="5"/>
      <c r="XW630" s="5"/>
    </row>
    <row r="631" spans="39:647" x14ac:dyDescent="0.2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c r="PI631" s="5"/>
      <c r="PJ631" s="5"/>
      <c r="PK631" s="5"/>
      <c r="PL631" s="5"/>
      <c r="PM631" s="5"/>
      <c r="PN631" s="5"/>
      <c r="PO631" s="5"/>
      <c r="PP631" s="5"/>
      <c r="PQ631" s="5"/>
      <c r="PR631" s="5"/>
      <c r="PS631" s="5"/>
      <c r="PT631" s="5"/>
      <c r="PU631" s="5"/>
      <c r="PV631" s="5"/>
      <c r="PW631" s="5"/>
      <c r="PX631" s="5"/>
      <c r="PY631" s="5"/>
      <c r="PZ631" s="5"/>
      <c r="QA631" s="5"/>
      <c r="QB631" s="5"/>
      <c r="QC631" s="5"/>
      <c r="QD631" s="5"/>
      <c r="QE631" s="5"/>
      <c r="QF631" s="5"/>
      <c r="QG631" s="5"/>
      <c r="QH631" s="5"/>
      <c r="QI631" s="5"/>
      <c r="QJ631" s="5"/>
      <c r="QK631" s="5"/>
      <c r="QL631" s="5"/>
      <c r="QM631" s="5"/>
      <c r="QN631" s="5"/>
      <c r="QO631" s="5"/>
      <c r="QP631" s="5"/>
      <c r="QQ631" s="5"/>
      <c r="QR631" s="5"/>
      <c r="QS631" s="5"/>
      <c r="QT631" s="5"/>
      <c r="QU631" s="5"/>
      <c r="QV631" s="5"/>
      <c r="QW631" s="5"/>
      <c r="QX631" s="5"/>
      <c r="QY631" s="5"/>
      <c r="QZ631" s="5"/>
      <c r="RA631" s="5"/>
      <c r="RB631" s="5"/>
      <c r="RC631" s="5"/>
      <c r="RD631" s="5"/>
      <c r="RE631" s="5"/>
      <c r="RF631" s="5"/>
      <c r="RG631" s="5"/>
      <c r="RH631" s="5"/>
      <c r="RI631" s="5"/>
      <c r="RJ631" s="5"/>
      <c r="RK631" s="5"/>
      <c r="RL631" s="5"/>
      <c r="RM631" s="5"/>
      <c r="RN631" s="5"/>
      <c r="RO631" s="5"/>
      <c r="RP631" s="5"/>
      <c r="RQ631" s="5"/>
      <c r="RR631" s="5"/>
      <c r="RS631" s="5"/>
      <c r="RT631" s="5"/>
      <c r="RU631" s="5"/>
      <c r="RV631" s="5"/>
      <c r="RW631" s="5"/>
      <c r="RX631" s="5"/>
      <c r="RY631" s="5"/>
      <c r="RZ631" s="5"/>
      <c r="SA631" s="5"/>
      <c r="SB631" s="5"/>
      <c r="SC631" s="5"/>
      <c r="SD631" s="5"/>
      <c r="SE631" s="5"/>
      <c r="SF631" s="5"/>
      <c r="SG631" s="5"/>
      <c r="SH631" s="5"/>
      <c r="SI631" s="5"/>
      <c r="SJ631" s="5"/>
      <c r="SK631" s="5"/>
      <c r="SL631" s="5"/>
      <c r="SM631" s="5"/>
      <c r="SN631" s="5"/>
      <c r="SO631" s="5"/>
      <c r="SP631" s="5"/>
      <c r="SQ631" s="5"/>
      <c r="SR631" s="5"/>
      <c r="SS631" s="5"/>
      <c r="ST631" s="5"/>
      <c r="SU631" s="5"/>
      <c r="SV631" s="5"/>
      <c r="SW631" s="5"/>
      <c r="SX631" s="5"/>
      <c r="SY631" s="5"/>
      <c r="SZ631" s="5"/>
      <c r="TA631" s="5"/>
      <c r="TB631" s="5"/>
      <c r="TC631" s="5"/>
      <c r="TD631" s="5"/>
      <c r="TE631" s="5"/>
      <c r="TF631" s="5"/>
      <c r="TG631" s="5"/>
      <c r="TH631" s="5"/>
      <c r="TI631" s="5"/>
      <c r="TJ631" s="5"/>
      <c r="TK631" s="5"/>
      <c r="TL631" s="5"/>
      <c r="TM631" s="5"/>
      <c r="TN631" s="5"/>
      <c r="TO631" s="5"/>
      <c r="TP631" s="5"/>
      <c r="TQ631" s="5"/>
      <c r="TR631" s="5"/>
      <c r="TS631" s="5"/>
      <c r="TT631" s="5"/>
      <c r="TU631" s="5"/>
      <c r="TV631" s="5"/>
      <c r="TW631" s="5"/>
      <c r="TX631" s="5"/>
      <c r="TY631" s="5"/>
      <c r="TZ631" s="5"/>
      <c r="UA631" s="5"/>
      <c r="UB631" s="5"/>
      <c r="UC631" s="5"/>
      <c r="UD631" s="5"/>
      <c r="UE631" s="5"/>
      <c r="UF631" s="5"/>
      <c r="UG631" s="5"/>
      <c r="UH631" s="5"/>
      <c r="UI631" s="5"/>
      <c r="UJ631" s="5"/>
      <c r="UK631" s="5"/>
      <c r="UL631" s="5"/>
      <c r="UM631" s="5"/>
      <c r="UN631" s="5"/>
      <c r="UO631" s="5"/>
      <c r="UP631" s="5"/>
      <c r="UQ631" s="5"/>
      <c r="UR631" s="5"/>
      <c r="US631" s="5"/>
      <c r="UT631" s="5"/>
      <c r="UU631" s="5"/>
      <c r="UV631" s="5"/>
      <c r="UW631" s="5"/>
      <c r="UX631" s="5"/>
      <c r="UY631" s="5"/>
      <c r="UZ631" s="5"/>
      <c r="VA631" s="5"/>
      <c r="VB631" s="5"/>
      <c r="VC631" s="5"/>
      <c r="VD631" s="5"/>
      <c r="VE631" s="5"/>
      <c r="VF631" s="5"/>
      <c r="VG631" s="5"/>
      <c r="VH631" s="5"/>
      <c r="VI631" s="5"/>
      <c r="VJ631" s="5"/>
      <c r="VK631" s="5"/>
      <c r="VL631" s="5"/>
      <c r="VM631" s="5"/>
      <c r="VN631" s="5"/>
      <c r="VO631" s="5"/>
      <c r="VP631" s="5"/>
      <c r="VQ631" s="5"/>
      <c r="VR631" s="5"/>
      <c r="VS631" s="5"/>
      <c r="VT631" s="5"/>
      <c r="VU631" s="5"/>
      <c r="VV631" s="5"/>
      <c r="VW631" s="5"/>
      <c r="VX631" s="5"/>
      <c r="VY631" s="5"/>
      <c r="VZ631" s="5"/>
      <c r="WA631" s="5"/>
      <c r="WB631" s="5"/>
      <c r="WC631" s="5"/>
      <c r="WD631" s="5"/>
      <c r="WE631" s="5"/>
      <c r="WF631" s="5"/>
      <c r="WG631" s="5"/>
      <c r="WH631" s="5"/>
      <c r="WI631" s="5"/>
      <c r="WJ631" s="5"/>
      <c r="WK631" s="5"/>
      <c r="WL631" s="5"/>
      <c r="WM631" s="5"/>
      <c r="WN631" s="5"/>
      <c r="WO631" s="5"/>
      <c r="WP631" s="5"/>
      <c r="WQ631" s="5"/>
      <c r="WR631" s="5"/>
      <c r="WS631" s="5"/>
      <c r="WT631" s="5"/>
      <c r="WU631" s="5"/>
      <c r="WV631" s="5"/>
      <c r="WW631" s="5"/>
      <c r="WX631" s="5"/>
      <c r="WY631" s="5"/>
      <c r="WZ631" s="5"/>
      <c r="XA631" s="5"/>
      <c r="XB631" s="5"/>
      <c r="XC631" s="5"/>
      <c r="XD631" s="5"/>
      <c r="XE631" s="5"/>
      <c r="XF631" s="5"/>
      <c r="XG631" s="5"/>
      <c r="XH631" s="5"/>
      <c r="XI631" s="5"/>
      <c r="XJ631" s="5"/>
      <c r="XK631" s="5"/>
      <c r="XL631" s="5"/>
      <c r="XM631" s="5"/>
      <c r="XN631" s="5"/>
      <c r="XO631" s="5"/>
      <c r="XP631" s="5"/>
      <c r="XQ631" s="5"/>
      <c r="XR631" s="5"/>
      <c r="XS631" s="5"/>
      <c r="XT631" s="5"/>
      <c r="XU631" s="5"/>
      <c r="XV631" s="5"/>
      <c r="XW631" s="5"/>
    </row>
    <row r="632" spans="39:647" x14ac:dyDescent="0.2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c r="PI632" s="5"/>
      <c r="PJ632" s="5"/>
      <c r="PK632" s="5"/>
      <c r="PL632" s="5"/>
      <c r="PM632" s="5"/>
      <c r="PN632" s="5"/>
      <c r="PO632" s="5"/>
      <c r="PP632" s="5"/>
      <c r="PQ632" s="5"/>
      <c r="PR632" s="5"/>
      <c r="PS632" s="5"/>
      <c r="PT632" s="5"/>
      <c r="PU632" s="5"/>
      <c r="PV632" s="5"/>
      <c r="PW632" s="5"/>
      <c r="PX632" s="5"/>
      <c r="PY632" s="5"/>
      <c r="PZ632" s="5"/>
      <c r="QA632" s="5"/>
      <c r="QB632" s="5"/>
      <c r="QC632" s="5"/>
      <c r="QD632" s="5"/>
      <c r="QE632" s="5"/>
      <c r="QF632" s="5"/>
      <c r="QG632" s="5"/>
      <c r="QH632" s="5"/>
      <c r="QI632" s="5"/>
      <c r="QJ632" s="5"/>
      <c r="QK632" s="5"/>
      <c r="QL632" s="5"/>
      <c r="QM632" s="5"/>
      <c r="QN632" s="5"/>
      <c r="QO632" s="5"/>
      <c r="QP632" s="5"/>
      <c r="QQ632" s="5"/>
      <c r="QR632" s="5"/>
      <c r="QS632" s="5"/>
      <c r="QT632" s="5"/>
      <c r="QU632" s="5"/>
      <c r="QV632" s="5"/>
      <c r="QW632" s="5"/>
      <c r="QX632" s="5"/>
      <c r="QY632" s="5"/>
      <c r="QZ632" s="5"/>
      <c r="RA632" s="5"/>
      <c r="RB632" s="5"/>
      <c r="RC632" s="5"/>
      <c r="RD632" s="5"/>
      <c r="RE632" s="5"/>
      <c r="RF632" s="5"/>
      <c r="RG632" s="5"/>
      <c r="RH632" s="5"/>
      <c r="RI632" s="5"/>
      <c r="RJ632" s="5"/>
      <c r="RK632" s="5"/>
      <c r="RL632" s="5"/>
      <c r="RM632" s="5"/>
      <c r="RN632" s="5"/>
      <c r="RO632" s="5"/>
      <c r="RP632" s="5"/>
      <c r="RQ632" s="5"/>
      <c r="RR632" s="5"/>
      <c r="RS632" s="5"/>
      <c r="RT632" s="5"/>
      <c r="RU632" s="5"/>
      <c r="RV632" s="5"/>
      <c r="RW632" s="5"/>
      <c r="RX632" s="5"/>
      <c r="RY632" s="5"/>
      <c r="RZ632" s="5"/>
      <c r="SA632" s="5"/>
      <c r="SB632" s="5"/>
      <c r="SC632" s="5"/>
      <c r="SD632" s="5"/>
      <c r="SE632" s="5"/>
      <c r="SF632" s="5"/>
      <c r="SG632" s="5"/>
      <c r="SH632" s="5"/>
      <c r="SI632" s="5"/>
      <c r="SJ632" s="5"/>
      <c r="SK632" s="5"/>
      <c r="SL632" s="5"/>
      <c r="SM632" s="5"/>
      <c r="SN632" s="5"/>
      <c r="SO632" s="5"/>
      <c r="SP632" s="5"/>
      <c r="SQ632" s="5"/>
      <c r="SR632" s="5"/>
      <c r="SS632" s="5"/>
      <c r="ST632" s="5"/>
      <c r="SU632" s="5"/>
      <c r="SV632" s="5"/>
      <c r="SW632" s="5"/>
      <c r="SX632" s="5"/>
      <c r="SY632" s="5"/>
      <c r="SZ632" s="5"/>
      <c r="TA632" s="5"/>
      <c r="TB632" s="5"/>
      <c r="TC632" s="5"/>
      <c r="TD632" s="5"/>
      <c r="TE632" s="5"/>
      <c r="TF632" s="5"/>
      <c r="TG632" s="5"/>
      <c r="TH632" s="5"/>
      <c r="TI632" s="5"/>
      <c r="TJ632" s="5"/>
      <c r="TK632" s="5"/>
      <c r="TL632" s="5"/>
      <c r="TM632" s="5"/>
      <c r="TN632" s="5"/>
      <c r="TO632" s="5"/>
      <c r="TP632" s="5"/>
      <c r="TQ632" s="5"/>
      <c r="TR632" s="5"/>
      <c r="TS632" s="5"/>
      <c r="TT632" s="5"/>
      <c r="TU632" s="5"/>
      <c r="TV632" s="5"/>
      <c r="TW632" s="5"/>
      <c r="TX632" s="5"/>
      <c r="TY632" s="5"/>
      <c r="TZ632" s="5"/>
      <c r="UA632" s="5"/>
      <c r="UB632" s="5"/>
      <c r="UC632" s="5"/>
      <c r="UD632" s="5"/>
      <c r="UE632" s="5"/>
      <c r="UF632" s="5"/>
      <c r="UG632" s="5"/>
      <c r="UH632" s="5"/>
      <c r="UI632" s="5"/>
      <c r="UJ632" s="5"/>
      <c r="UK632" s="5"/>
      <c r="UL632" s="5"/>
      <c r="UM632" s="5"/>
      <c r="UN632" s="5"/>
      <c r="UO632" s="5"/>
      <c r="UP632" s="5"/>
      <c r="UQ632" s="5"/>
      <c r="UR632" s="5"/>
      <c r="US632" s="5"/>
      <c r="UT632" s="5"/>
      <c r="UU632" s="5"/>
      <c r="UV632" s="5"/>
      <c r="UW632" s="5"/>
      <c r="UX632" s="5"/>
      <c r="UY632" s="5"/>
      <c r="UZ632" s="5"/>
      <c r="VA632" s="5"/>
      <c r="VB632" s="5"/>
      <c r="VC632" s="5"/>
      <c r="VD632" s="5"/>
      <c r="VE632" s="5"/>
      <c r="VF632" s="5"/>
      <c r="VG632" s="5"/>
      <c r="VH632" s="5"/>
      <c r="VI632" s="5"/>
      <c r="VJ632" s="5"/>
      <c r="VK632" s="5"/>
      <c r="VL632" s="5"/>
      <c r="VM632" s="5"/>
      <c r="VN632" s="5"/>
      <c r="VO632" s="5"/>
      <c r="VP632" s="5"/>
      <c r="VQ632" s="5"/>
      <c r="VR632" s="5"/>
      <c r="VS632" s="5"/>
      <c r="VT632" s="5"/>
      <c r="VU632" s="5"/>
      <c r="VV632" s="5"/>
      <c r="VW632" s="5"/>
      <c r="VX632" s="5"/>
      <c r="VY632" s="5"/>
      <c r="VZ632" s="5"/>
      <c r="WA632" s="5"/>
      <c r="WB632" s="5"/>
      <c r="WC632" s="5"/>
      <c r="WD632" s="5"/>
      <c r="WE632" s="5"/>
      <c r="WF632" s="5"/>
      <c r="WG632" s="5"/>
      <c r="WH632" s="5"/>
      <c r="WI632" s="5"/>
      <c r="WJ632" s="5"/>
      <c r="WK632" s="5"/>
      <c r="WL632" s="5"/>
      <c r="WM632" s="5"/>
      <c r="WN632" s="5"/>
      <c r="WO632" s="5"/>
      <c r="WP632" s="5"/>
      <c r="WQ632" s="5"/>
      <c r="WR632" s="5"/>
      <c r="WS632" s="5"/>
      <c r="WT632" s="5"/>
      <c r="WU632" s="5"/>
      <c r="WV632" s="5"/>
      <c r="WW632" s="5"/>
      <c r="WX632" s="5"/>
      <c r="WY632" s="5"/>
      <c r="WZ632" s="5"/>
      <c r="XA632" s="5"/>
      <c r="XB632" s="5"/>
      <c r="XC632" s="5"/>
      <c r="XD632" s="5"/>
      <c r="XE632" s="5"/>
      <c r="XF632" s="5"/>
      <c r="XG632" s="5"/>
      <c r="XH632" s="5"/>
      <c r="XI632" s="5"/>
      <c r="XJ632" s="5"/>
      <c r="XK632" s="5"/>
      <c r="XL632" s="5"/>
      <c r="XM632" s="5"/>
      <c r="XN632" s="5"/>
      <c r="XO632" s="5"/>
      <c r="XP632" s="5"/>
      <c r="XQ632" s="5"/>
      <c r="XR632" s="5"/>
      <c r="XS632" s="5"/>
      <c r="XT632" s="5"/>
      <c r="XU632" s="5"/>
      <c r="XV632" s="5"/>
      <c r="XW632" s="5"/>
    </row>
    <row r="633" spans="39:647" x14ac:dyDescent="0.2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c r="PI633" s="5"/>
      <c r="PJ633" s="5"/>
      <c r="PK633" s="5"/>
      <c r="PL633" s="5"/>
      <c r="PM633" s="5"/>
      <c r="PN633" s="5"/>
      <c r="PO633" s="5"/>
      <c r="PP633" s="5"/>
      <c r="PQ633" s="5"/>
      <c r="PR633" s="5"/>
      <c r="PS633" s="5"/>
      <c r="PT633" s="5"/>
      <c r="PU633" s="5"/>
      <c r="PV633" s="5"/>
      <c r="PW633" s="5"/>
      <c r="PX633" s="5"/>
      <c r="PY633" s="5"/>
      <c r="PZ633" s="5"/>
      <c r="QA633" s="5"/>
      <c r="QB633" s="5"/>
      <c r="QC633" s="5"/>
      <c r="QD633" s="5"/>
      <c r="QE633" s="5"/>
      <c r="QF633" s="5"/>
      <c r="QG633" s="5"/>
      <c r="QH633" s="5"/>
      <c r="QI633" s="5"/>
      <c r="QJ633" s="5"/>
      <c r="QK633" s="5"/>
      <c r="QL633" s="5"/>
      <c r="QM633" s="5"/>
      <c r="QN633" s="5"/>
      <c r="QO633" s="5"/>
      <c r="QP633" s="5"/>
      <c r="QQ633" s="5"/>
      <c r="QR633" s="5"/>
      <c r="QS633" s="5"/>
      <c r="QT633" s="5"/>
      <c r="QU633" s="5"/>
      <c r="QV633" s="5"/>
      <c r="QW633" s="5"/>
      <c r="QX633" s="5"/>
      <c r="QY633" s="5"/>
      <c r="QZ633" s="5"/>
      <c r="RA633" s="5"/>
      <c r="RB633" s="5"/>
      <c r="RC633" s="5"/>
      <c r="RD633" s="5"/>
      <c r="RE633" s="5"/>
      <c r="RF633" s="5"/>
      <c r="RG633" s="5"/>
      <c r="RH633" s="5"/>
      <c r="RI633" s="5"/>
      <c r="RJ633" s="5"/>
      <c r="RK633" s="5"/>
      <c r="RL633" s="5"/>
      <c r="RM633" s="5"/>
      <c r="RN633" s="5"/>
      <c r="RO633" s="5"/>
      <c r="RP633" s="5"/>
      <c r="RQ633" s="5"/>
      <c r="RR633" s="5"/>
      <c r="RS633" s="5"/>
      <c r="RT633" s="5"/>
      <c r="RU633" s="5"/>
      <c r="RV633" s="5"/>
      <c r="RW633" s="5"/>
      <c r="RX633" s="5"/>
      <c r="RY633" s="5"/>
      <c r="RZ633" s="5"/>
      <c r="SA633" s="5"/>
      <c r="SB633" s="5"/>
      <c r="SC633" s="5"/>
      <c r="SD633" s="5"/>
      <c r="SE633" s="5"/>
      <c r="SF633" s="5"/>
      <c r="SG633" s="5"/>
      <c r="SH633" s="5"/>
      <c r="SI633" s="5"/>
      <c r="SJ633" s="5"/>
      <c r="SK633" s="5"/>
      <c r="SL633" s="5"/>
      <c r="SM633" s="5"/>
      <c r="SN633" s="5"/>
      <c r="SO633" s="5"/>
      <c r="SP633" s="5"/>
      <c r="SQ633" s="5"/>
      <c r="SR633" s="5"/>
      <c r="SS633" s="5"/>
      <c r="ST633" s="5"/>
      <c r="SU633" s="5"/>
      <c r="SV633" s="5"/>
      <c r="SW633" s="5"/>
      <c r="SX633" s="5"/>
      <c r="SY633" s="5"/>
      <c r="SZ633" s="5"/>
      <c r="TA633" s="5"/>
      <c r="TB633" s="5"/>
      <c r="TC633" s="5"/>
      <c r="TD633" s="5"/>
      <c r="TE633" s="5"/>
      <c r="TF633" s="5"/>
      <c r="TG633" s="5"/>
      <c r="TH633" s="5"/>
      <c r="TI633" s="5"/>
      <c r="TJ633" s="5"/>
      <c r="TK633" s="5"/>
      <c r="TL633" s="5"/>
      <c r="TM633" s="5"/>
      <c r="TN633" s="5"/>
      <c r="TO633" s="5"/>
      <c r="TP633" s="5"/>
      <c r="TQ633" s="5"/>
      <c r="TR633" s="5"/>
      <c r="TS633" s="5"/>
      <c r="TT633" s="5"/>
      <c r="TU633" s="5"/>
      <c r="TV633" s="5"/>
      <c r="TW633" s="5"/>
      <c r="TX633" s="5"/>
      <c r="TY633" s="5"/>
      <c r="TZ633" s="5"/>
      <c r="UA633" s="5"/>
      <c r="UB633" s="5"/>
      <c r="UC633" s="5"/>
      <c r="UD633" s="5"/>
      <c r="UE633" s="5"/>
      <c r="UF633" s="5"/>
      <c r="UG633" s="5"/>
      <c r="UH633" s="5"/>
      <c r="UI633" s="5"/>
      <c r="UJ633" s="5"/>
      <c r="UK633" s="5"/>
      <c r="UL633" s="5"/>
      <c r="UM633" s="5"/>
      <c r="UN633" s="5"/>
      <c r="UO633" s="5"/>
      <c r="UP633" s="5"/>
      <c r="UQ633" s="5"/>
      <c r="UR633" s="5"/>
      <c r="US633" s="5"/>
      <c r="UT633" s="5"/>
      <c r="UU633" s="5"/>
      <c r="UV633" s="5"/>
      <c r="UW633" s="5"/>
      <c r="UX633" s="5"/>
      <c r="UY633" s="5"/>
      <c r="UZ633" s="5"/>
      <c r="VA633" s="5"/>
      <c r="VB633" s="5"/>
      <c r="VC633" s="5"/>
      <c r="VD633" s="5"/>
      <c r="VE633" s="5"/>
      <c r="VF633" s="5"/>
      <c r="VG633" s="5"/>
      <c r="VH633" s="5"/>
      <c r="VI633" s="5"/>
      <c r="VJ633" s="5"/>
      <c r="VK633" s="5"/>
      <c r="VL633" s="5"/>
      <c r="VM633" s="5"/>
      <c r="VN633" s="5"/>
      <c r="VO633" s="5"/>
      <c r="VP633" s="5"/>
      <c r="VQ633" s="5"/>
      <c r="VR633" s="5"/>
      <c r="VS633" s="5"/>
      <c r="VT633" s="5"/>
      <c r="VU633" s="5"/>
      <c r="VV633" s="5"/>
      <c r="VW633" s="5"/>
      <c r="VX633" s="5"/>
      <c r="VY633" s="5"/>
      <c r="VZ633" s="5"/>
      <c r="WA633" s="5"/>
      <c r="WB633" s="5"/>
      <c r="WC633" s="5"/>
      <c r="WD633" s="5"/>
      <c r="WE633" s="5"/>
      <c r="WF633" s="5"/>
      <c r="WG633" s="5"/>
      <c r="WH633" s="5"/>
      <c r="WI633" s="5"/>
      <c r="WJ633" s="5"/>
      <c r="WK633" s="5"/>
      <c r="WL633" s="5"/>
      <c r="WM633" s="5"/>
      <c r="WN633" s="5"/>
      <c r="WO633" s="5"/>
      <c r="WP633" s="5"/>
      <c r="WQ633" s="5"/>
      <c r="WR633" s="5"/>
      <c r="WS633" s="5"/>
      <c r="WT633" s="5"/>
      <c r="WU633" s="5"/>
      <c r="WV633" s="5"/>
      <c r="WW633" s="5"/>
      <c r="WX633" s="5"/>
      <c r="WY633" s="5"/>
      <c r="WZ633" s="5"/>
      <c r="XA633" s="5"/>
      <c r="XB633" s="5"/>
      <c r="XC633" s="5"/>
      <c r="XD633" s="5"/>
      <c r="XE633" s="5"/>
      <c r="XF633" s="5"/>
      <c r="XG633" s="5"/>
      <c r="XH633" s="5"/>
      <c r="XI633" s="5"/>
      <c r="XJ633" s="5"/>
      <c r="XK633" s="5"/>
      <c r="XL633" s="5"/>
      <c r="XM633" s="5"/>
      <c r="XN633" s="5"/>
      <c r="XO633" s="5"/>
      <c r="XP633" s="5"/>
      <c r="XQ633" s="5"/>
      <c r="XR633" s="5"/>
      <c r="XS633" s="5"/>
      <c r="XT633" s="5"/>
      <c r="XU633" s="5"/>
      <c r="XV633" s="5"/>
      <c r="XW633" s="5"/>
    </row>
    <row r="634" spans="39:647" x14ac:dyDescent="0.2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c r="PI634" s="5"/>
      <c r="PJ634" s="5"/>
      <c r="PK634" s="5"/>
      <c r="PL634" s="5"/>
      <c r="PM634" s="5"/>
      <c r="PN634" s="5"/>
      <c r="PO634" s="5"/>
      <c r="PP634" s="5"/>
      <c r="PQ634" s="5"/>
      <c r="PR634" s="5"/>
      <c r="PS634" s="5"/>
      <c r="PT634" s="5"/>
      <c r="PU634" s="5"/>
      <c r="PV634" s="5"/>
      <c r="PW634" s="5"/>
      <c r="PX634" s="5"/>
      <c r="PY634" s="5"/>
      <c r="PZ634" s="5"/>
      <c r="QA634" s="5"/>
      <c r="QB634" s="5"/>
      <c r="QC634" s="5"/>
      <c r="QD634" s="5"/>
      <c r="QE634" s="5"/>
      <c r="QF634" s="5"/>
      <c r="QG634" s="5"/>
      <c r="QH634" s="5"/>
      <c r="QI634" s="5"/>
      <c r="QJ634" s="5"/>
      <c r="QK634" s="5"/>
      <c r="QL634" s="5"/>
      <c r="QM634" s="5"/>
      <c r="QN634" s="5"/>
      <c r="QO634" s="5"/>
      <c r="QP634" s="5"/>
      <c r="QQ634" s="5"/>
      <c r="QR634" s="5"/>
      <c r="QS634" s="5"/>
      <c r="QT634" s="5"/>
      <c r="QU634" s="5"/>
      <c r="QV634" s="5"/>
      <c r="QW634" s="5"/>
      <c r="QX634" s="5"/>
      <c r="QY634" s="5"/>
      <c r="QZ634" s="5"/>
      <c r="RA634" s="5"/>
      <c r="RB634" s="5"/>
      <c r="RC634" s="5"/>
      <c r="RD634" s="5"/>
      <c r="RE634" s="5"/>
      <c r="RF634" s="5"/>
      <c r="RG634" s="5"/>
      <c r="RH634" s="5"/>
      <c r="RI634" s="5"/>
      <c r="RJ634" s="5"/>
      <c r="RK634" s="5"/>
      <c r="RL634" s="5"/>
      <c r="RM634" s="5"/>
      <c r="RN634" s="5"/>
      <c r="RO634" s="5"/>
      <c r="RP634" s="5"/>
      <c r="RQ634" s="5"/>
      <c r="RR634" s="5"/>
      <c r="RS634" s="5"/>
      <c r="RT634" s="5"/>
      <c r="RU634" s="5"/>
      <c r="RV634" s="5"/>
      <c r="RW634" s="5"/>
      <c r="RX634" s="5"/>
      <c r="RY634" s="5"/>
      <c r="RZ634" s="5"/>
      <c r="SA634" s="5"/>
      <c r="SB634" s="5"/>
      <c r="SC634" s="5"/>
      <c r="SD634" s="5"/>
      <c r="SE634" s="5"/>
      <c r="SF634" s="5"/>
      <c r="SG634" s="5"/>
      <c r="SH634" s="5"/>
      <c r="SI634" s="5"/>
      <c r="SJ634" s="5"/>
      <c r="SK634" s="5"/>
      <c r="SL634" s="5"/>
      <c r="SM634" s="5"/>
      <c r="SN634" s="5"/>
      <c r="SO634" s="5"/>
      <c r="SP634" s="5"/>
      <c r="SQ634" s="5"/>
      <c r="SR634" s="5"/>
      <c r="SS634" s="5"/>
      <c r="ST634" s="5"/>
      <c r="SU634" s="5"/>
      <c r="SV634" s="5"/>
      <c r="SW634" s="5"/>
      <c r="SX634" s="5"/>
      <c r="SY634" s="5"/>
      <c r="SZ634" s="5"/>
      <c r="TA634" s="5"/>
      <c r="TB634" s="5"/>
      <c r="TC634" s="5"/>
      <c r="TD634" s="5"/>
      <c r="TE634" s="5"/>
      <c r="TF634" s="5"/>
      <c r="TG634" s="5"/>
      <c r="TH634" s="5"/>
      <c r="TI634" s="5"/>
      <c r="TJ634" s="5"/>
      <c r="TK634" s="5"/>
      <c r="TL634" s="5"/>
      <c r="TM634" s="5"/>
      <c r="TN634" s="5"/>
      <c r="TO634" s="5"/>
      <c r="TP634" s="5"/>
      <c r="TQ634" s="5"/>
      <c r="TR634" s="5"/>
      <c r="TS634" s="5"/>
      <c r="TT634" s="5"/>
      <c r="TU634" s="5"/>
      <c r="TV634" s="5"/>
      <c r="TW634" s="5"/>
      <c r="TX634" s="5"/>
      <c r="TY634" s="5"/>
      <c r="TZ634" s="5"/>
      <c r="UA634" s="5"/>
      <c r="UB634" s="5"/>
      <c r="UC634" s="5"/>
      <c r="UD634" s="5"/>
      <c r="UE634" s="5"/>
      <c r="UF634" s="5"/>
      <c r="UG634" s="5"/>
      <c r="UH634" s="5"/>
      <c r="UI634" s="5"/>
      <c r="UJ634" s="5"/>
      <c r="UK634" s="5"/>
      <c r="UL634" s="5"/>
      <c r="UM634" s="5"/>
      <c r="UN634" s="5"/>
      <c r="UO634" s="5"/>
      <c r="UP634" s="5"/>
      <c r="UQ634" s="5"/>
      <c r="UR634" s="5"/>
      <c r="US634" s="5"/>
      <c r="UT634" s="5"/>
      <c r="UU634" s="5"/>
      <c r="UV634" s="5"/>
      <c r="UW634" s="5"/>
      <c r="UX634" s="5"/>
      <c r="UY634" s="5"/>
      <c r="UZ634" s="5"/>
      <c r="VA634" s="5"/>
      <c r="VB634" s="5"/>
      <c r="VC634" s="5"/>
      <c r="VD634" s="5"/>
      <c r="VE634" s="5"/>
      <c r="VF634" s="5"/>
      <c r="VG634" s="5"/>
      <c r="VH634" s="5"/>
      <c r="VI634" s="5"/>
      <c r="VJ634" s="5"/>
      <c r="VK634" s="5"/>
      <c r="VL634" s="5"/>
      <c r="VM634" s="5"/>
      <c r="VN634" s="5"/>
      <c r="VO634" s="5"/>
      <c r="VP634" s="5"/>
      <c r="VQ634" s="5"/>
      <c r="VR634" s="5"/>
      <c r="VS634" s="5"/>
      <c r="VT634" s="5"/>
      <c r="VU634" s="5"/>
      <c r="VV634" s="5"/>
      <c r="VW634" s="5"/>
      <c r="VX634" s="5"/>
      <c r="VY634" s="5"/>
      <c r="VZ634" s="5"/>
      <c r="WA634" s="5"/>
      <c r="WB634" s="5"/>
      <c r="WC634" s="5"/>
      <c r="WD634" s="5"/>
      <c r="WE634" s="5"/>
      <c r="WF634" s="5"/>
      <c r="WG634" s="5"/>
      <c r="WH634" s="5"/>
      <c r="WI634" s="5"/>
      <c r="WJ634" s="5"/>
      <c r="WK634" s="5"/>
      <c r="WL634" s="5"/>
      <c r="WM634" s="5"/>
      <c r="WN634" s="5"/>
      <c r="WO634" s="5"/>
      <c r="WP634" s="5"/>
      <c r="WQ634" s="5"/>
      <c r="WR634" s="5"/>
      <c r="WS634" s="5"/>
      <c r="WT634" s="5"/>
      <c r="WU634" s="5"/>
      <c r="WV634" s="5"/>
      <c r="WW634" s="5"/>
      <c r="WX634" s="5"/>
      <c r="WY634" s="5"/>
      <c r="WZ634" s="5"/>
      <c r="XA634" s="5"/>
      <c r="XB634" s="5"/>
      <c r="XC634" s="5"/>
      <c r="XD634" s="5"/>
      <c r="XE634" s="5"/>
      <c r="XF634" s="5"/>
      <c r="XG634" s="5"/>
      <c r="XH634" s="5"/>
      <c r="XI634" s="5"/>
      <c r="XJ634" s="5"/>
      <c r="XK634" s="5"/>
      <c r="XL634" s="5"/>
      <c r="XM634" s="5"/>
      <c r="XN634" s="5"/>
      <c r="XO634" s="5"/>
      <c r="XP634" s="5"/>
      <c r="XQ634" s="5"/>
      <c r="XR634" s="5"/>
      <c r="XS634" s="5"/>
      <c r="XT634" s="5"/>
      <c r="XU634" s="5"/>
      <c r="XV634" s="5"/>
      <c r="XW634" s="5"/>
    </row>
    <row r="635" spans="39:647" x14ac:dyDescent="0.2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c r="PI635" s="5"/>
      <c r="PJ635" s="5"/>
      <c r="PK635" s="5"/>
      <c r="PL635" s="5"/>
      <c r="PM635" s="5"/>
      <c r="PN635" s="5"/>
      <c r="PO635" s="5"/>
      <c r="PP635" s="5"/>
      <c r="PQ635" s="5"/>
      <c r="PR635" s="5"/>
      <c r="PS635" s="5"/>
      <c r="PT635" s="5"/>
      <c r="PU635" s="5"/>
      <c r="PV635" s="5"/>
      <c r="PW635" s="5"/>
      <c r="PX635" s="5"/>
      <c r="PY635" s="5"/>
      <c r="PZ635" s="5"/>
      <c r="QA635" s="5"/>
      <c r="QB635" s="5"/>
      <c r="QC635" s="5"/>
      <c r="QD635" s="5"/>
      <c r="QE635" s="5"/>
      <c r="QF635" s="5"/>
      <c r="QG635" s="5"/>
      <c r="QH635" s="5"/>
      <c r="QI635" s="5"/>
      <c r="QJ635" s="5"/>
      <c r="QK635" s="5"/>
      <c r="QL635" s="5"/>
      <c r="QM635" s="5"/>
      <c r="QN635" s="5"/>
      <c r="QO635" s="5"/>
      <c r="QP635" s="5"/>
      <c r="QQ635" s="5"/>
      <c r="QR635" s="5"/>
      <c r="QS635" s="5"/>
      <c r="QT635" s="5"/>
      <c r="QU635" s="5"/>
      <c r="QV635" s="5"/>
      <c r="QW635" s="5"/>
      <c r="QX635" s="5"/>
      <c r="QY635" s="5"/>
      <c r="QZ635" s="5"/>
      <c r="RA635" s="5"/>
      <c r="RB635" s="5"/>
      <c r="RC635" s="5"/>
      <c r="RD635" s="5"/>
      <c r="RE635" s="5"/>
      <c r="RF635" s="5"/>
      <c r="RG635" s="5"/>
      <c r="RH635" s="5"/>
      <c r="RI635" s="5"/>
      <c r="RJ635" s="5"/>
      <c r="RK635" s="5"/>
      <c r="RL635" s="5"/>
      <c r="RM635" s="5"/>
      <c r="RN635" s="5"/>
      <c r="RO635" s="5"/>
      <c r="RP635" s="5"/>
      <c r="RQ635" s="5"/>
      <c r="RR635" s="5"/>
      <c r="RS635" s="5"/>
      <c r="RT635" s="5"/>
      <c r="RU635" s="5"/>
      <c r="RV635" s="5"/>
      <c r="RW635" s="5"/>
      <c r="RX635" s="5"/>
      <c r="RY635" s="5"/>
      <c r="RZ635" s="5"/>
      <c r="SA635" s="5"/>
      <c r="SB635" s="5"/>
      <c r="SC635" s="5"/>
      <c r="SD635" s="5"/>
      <c r="SE635" s="5"/>
      <c r="SF635" s="5"/>
      <c r="SG635" s="5"/>
      <c r="SH635" s="5"/>
      <c r="SI635" s="5"/>
      <c r="SJ635" s="5"/>
      <c r="SK635" s="5"/>
      <c r="SL635" s="5"/>
      <c r="SM635" s="5"/>
      <c r="SN635" s="5"/>
      <c r="SO635" s="5"/>
      <c r="SP635" s="5"/>
      <c r="SQ635" s="5"/>
      <c r="SR635" s="5"/>
      <c r="SS635" s="5"/>
      <c r="ST635" s="5"/>
      <c r="SU635" s="5"/>
      <c r="SV635" s="5"/>
      <c r="SW635" s="5"/>
      <c r="SX635" s="5"/>
      <c r="SY635" s="5"/>
      <c r="SZ635" s="5"/>
      <c r="TA635" s="5"/>
      <c r="TB635" s="5"/>
      <c r="TC635" s="5"/>
      <c r="TD635" s="5"/>
      <c r="TE635" s="5"/>
      <c r="TF635" s="5"/>
      <c r="TG635" s="5"/>
      <c r="TH635" s="5"/>
      <c r="TI635" s="5"/>
      <c r="TJ635" s="5"/>
      <c r="TK635" s="5"/>
      <c r="TL635" s="5"/>
      <c r="TM635" s="5"/>
      <c r="TN635" s="5"/>
      <c r="TO635" s="5"/>
      <c r="TP635" s="5"/>
      <c r="TQ635" s="5"/>
      <c r="TR635" s="5"/>
      <c r="TS635" s="5"/>
      <c r="TT635" s="5"/>
      <c r="TU635" s="5"/>
      <c r="TV635" s="5"/>
      <c r="TW635" s="5"/>
      <c r="TX635" s="5"/>
      <c r="TY635" s="5"/>
      <c r="TZ635" s="5"/>
      <c r="UA635" s="5"/>
      <c r="UB635" s="5"/>
      <c r="UC635" s="5"/>
      <c r="UD635" s="5"/>
      <c r="UE635" s="5"/>
      <c r="UF635" s="5"/>
      <c r="UG635" s="5"/>
      <c r="UH635" s="5"/>
      <c r="UI635" s="5"/>
      <c r="UJ635" s="5"/>
      <c r="UK635" s="5"/>
      <c r="UL635" s="5"/>
      <c r="UM635" s="5"/>
      <c r="UN635" s="5"/>
      <c r="UO635" s="5"/>
      <c r="UP635" s="5"/>
      <c r="UQ635" s="5"/>
      <c r="UR635" s="5"/>
      <c r="US635" s="5"/>
      <c r="UT635" s="5"/>
      <c r="UU635" s="5"/>
      <c r="UV635" s="5"/>
      <c r="UW635" s="5"/>
      <c r="UX635" s="5"/>
      <c r="UY635" s="5"/>
      <c r="UZ635" s="5"/>
      <c r="VA635" s="5"/>
      <c r="VB635" s="5"/>
      <c r="VC635" s="5"/>
      <c r="VD635" s="5"/>
      <c r="VE635" s="5"/>
      <c r="VF635" s="5"/>
      <c r="VG635" s="5"/>
      <c r="VH635" s="5"/>
      <c r="VI635" s="5"/>
      <c r="VJ635" s="5"/>
      <c r="VK635" s="5"/>
      <c r="VL635" s="5"/>
      <c r="VM635" s="5"/>
      <c r="VN635" s="5"/>
      <c r="VO635" s="5"/>
      <c r="VP635" s="5"/>
      <c r="VQ635" s="5"/>
      <c r="VR635" s="5"/>
      <c r="VS635" s="5"/>
      <c r="VT635" s="5"/>
      <c r="VU635" s="5"/>
      <c r="VV635" s="5"/>
      <c r="VW635" s="5"/>
      <c r="VX635" s="5"/>
      <c r="VY635" s="5"/>
      <c r="VZ635" s="5"/>
      <c r="WA635" s="5"/>
      <c r="WB635" s="5"/>
      <c r="WC635" s="5"/>
      <c r="WD635" s="5"/>
      <c r="WE635" s="5"/>
      <c r="WF635" s="5"/>
      <c r="WG635" s="5"/>
      <c r="WH635" s="5"/>
      <c r="WI635" s="5"/>
      <c r="WJ635" s="5"/>
      <c r="WK635" s="5"/>
      <c r="WL635" s="5"/>
      <c r="WM635" s="5"/>
      <c r="WN635" s="5"/>
      <c r="WO635" s="5"/>
      <c r="WP635" s="5"/>
      <c r="WQ635" s="5"/>
      <c r="WR635" s="5"/>
      <c r="WS635" s="5"/>
      <c r="WT635" s="5"/>
      <c r="WU635" s="5"/>
      <c r="WV635" s="5"/>
      <c r="WW635" s="5"/>
      <c r="WX635" s="5"/>
      <c r="WY635" s="5"/>
      <c r="WZ635" s="5"/>
      <c r="XA635" s="5"/>
      <c r="XB635" s="5"/>
      <c r="XC635" s="5"/>
      <c r="XD635" s="5"/>
      <c r="XE635" s="5"/>
      <c r="XF635" s="5"/>
      <c r="XG635" s="5"/>
      <c r="XH635" s="5"/>
      <c r="XI635" s="5"/>
      <c r="XJ635" s="5"/>
      <c r="XK635" s="5"/>
      <c r="XL635" s="5"/>
      <c r="XM635" s="5"/>
      <c r="XN635" s="5"/>
      <c r="XO635" s="5"/>
      <c r="XP635" s="5"/>
      <c r="XQ635" s="5"/>
      <c r="XR635" s="5"/>
      <c r="XS635" s="5"/>
      <c r="XT635" s="5"/>
      <c r="XU635" s="5"/>
      <c r="XV635" s="5"/>
      <c r="XW635" s="5"/>
    </row>
    <row r="636" spans="39:647" x14ac:dyDescent="0.2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c r="PI636" s="5"/>
      <c r="PJ636" s="5"/>
      <c r="PK636" s="5"/>
      <c r="PL636" s="5"/>
      <c r="PM636" s="5"/>
      <c r="PN636" s="5"/>
      <c r="PO636" s="5"/>
      <c r="PP636" s="5"/>
      <c r="PQ636" s="5"/>
      <c r="PR636" s="5"/>
      <c r="PS636" s="5"/>
      <c r="PT636" s="5"/>
      <c r="PU636" s="5"/>
      <c r="PV636" s="5"/>
      <c r="PW636" s="5"/>
      <c r="PX636" s="5"/>
      <c r="PY636" s="5"/>
      <c r="PZ636" s="5"/>
      <c r="QA636" s="5"/>
      <c r="QB636" s="5"/>
      <c r="QC636" s="5"/>
      <c r="QD636" s="5"/>
      <c r="QE636" s="5"/>
      <c r="QF636" s="5"/>
      <c r="QG636" s="5"/>
      <c r="QH636" s="5"/>
      <c r="QI636" s="5"/>
      <c r="QJ636" s="5"/>
      <c r="QK636" s="5"/>
      <c r="QL636" s="5"/>
      <c r="QM636" s="5"/>
      <c r="QN636" s="5"/>
      <c r="QO636" s="5"/>
      <c r="QP636" s="5"/>
      <c r="QQ636" s="5"/>
      <c r="QR636" s="5"/>
      <c r="QS636" s="5"/>
      <c r="QT636" s="5"/>
      <c r="QU636" s="5"/>
      <c r="QV636" s="5"/>
      <c r="QW636" s="5"/>
      <c r="QX636" s="5"/>
      <c r="QY636" s="5"/>
      <c r="QZ636" s="5"/>
      <c r="RA636" s="5"/>
      <c r="RB636" s="5"/>
      <c r="RC636" s="5"/>
      <c r="RD636" s="5"/>
      <c r="RE636" s="5"/>
      <c r="RF636" s="5"/>
      <c r="RG636" s="5"/>
      <c r="RH636" s="5"/>
      <c r="RI636" s="5"/>
      <c r="RJ636" s="5"/>
      <c r="RK636" s="5"/>
      <c r="RL636" s="5"/>
      <c r="RM636" s="5"/>
      <c r="RN636" s="5"/>
      <c r="RO636" s="5"/>
      <c r="RP636" s="5"/>
      <c r="RQ636" s="5"/>
      <c r="RR636" s="5"/>
      <c r="RS636" s="5"/>
      <c r="RT636" s="5"/>
      <c r="RU636" s="5"/>
      <c r="RV636" s="5"/>
      <c r="RW636" s="5"/>
      <c r="RX636" s="5"/>
      <c r="RY636" s="5"/>
      <c r="RZ636" s="5"/>
      <c r="SA636" s="5"/>
      <c r="SB636" s="5"/>
      <c r="SC636" s="5"/>
      <c r="SD636" s="5"/>
      <c r="SE636" s="5"/>
      <c r="SF636" s="5"/>
      <c r="SG636" s="5"/>
      <c r="SH636" s="5"/>
      <c r="SI636" s="5"/>
      <c r="SJ636" s="5"/>
      <c r="SK636" s="5"/>
      <c r="SL636" s="5"/>
      <c r="SM636" s="5"/>
      <c r="SN636" s="5"/>
      <c r="SO636" s="5"/>
      <c r="SP636" s="5"/>
      <c r="SQ636" s="5"/>
      <c r="SR636" s="5"/>
      <c r="SS636" s="5"/>
      <c r="ST636" s="5"/>
      <c r="SU636" s="5"/>
      <c r="SV636" s="5"/>
      <c r="SW636" s="5"/>
      <c r="SX636" s="5"/>
      <c r="SY636" s="5"/>
      <c r="SZ636" s="5"/>
      <c r="TA636" s="5"/>
      <c r="TB636" s="5"/>
      <c r="TC636" s="5"/>
      <c r="TD636" s="5"/>
      <c r="TE636" s="5"/>
      <c r="TF636" s="5"/>
      <c r="TG636" s="5"/>
      <c r="TH636" s="5"/>
      <c r="TI636" s="5"/>
      <c r="TJ636" s="5"/>
      <c r="TK636" s="5"/>
      <c r="TL636" s="5"/>
      <c r="TM636" s="5"/>
      <c r="TN636" s="5"/>
      <c r="TO636" s="5"/>
      <c r="TP636" s="5"/>
      <c r="TQ636" s="5"/>
      <c r="TR636" s="5"/>
      <c r="TS636" s="5"/>
      <c r="TT636" s="5"/>
      <c r="TU636" s="5"/>
      <c r="TV636" s="5"/>
      <c r="TW636" s="5"/>
      <c r="TX636" s="5"/>
      <c r="TY636" s="5"/>
      <c r="TZ636" s="5"/>
      <c r="UA636" s="5"/>
      <c r="UB636" s="5"/>
      <c r="UC636" s="5"/>
      <c r="UD636" s="5"/>
      <c r="UE636" s="5"/>
      <c r="UF636" s="5"/>
      <c r="UG636" s="5"/>
      <c r="UH636" s="5"/>
      <c r="UI636" s="5"/>
      <c r="UJ636" s="5"/>
      <c r="UK636" s="5"/>
      <c r="UL636" s="5"/>
      <c r="UM636" s="5"/>
      <c r="UN636" s="5"/>
      <c r="UO636" s="5"/>
      <c r="UP636" s="5"/>
      <c r="UQ636" s="5"/>
      <c r="UR636" s="5"/>
      <c r="US636" s="5"/>
      <c r="UT636" s="5"/>
      <c r="UU636" s="5"/>
      <c r="UV636" s="5"/>
      <c r="UW636" s="5"/>
      <c r="UX636" s="5"/>
      <c r="UY636" s="5"/>
      <c r="UZ636" s="5"/>
      <c r="VA636" s="5"/>
      <c r="VB636" s="5"/>
      <c r="VC636" s="5"/>
      <c r="VD636" s="5"/>
      <c r="VE636" s="5"/>
      <c r="VF636" s="5"/>
      <c r="VG636" s="5"/>
      <c r="VH636" s="5"/>
      <c r="VI636" s="5"/>
      <c r="VJ636" s="5"/>
      <c r="VK636" s="5"/>
      <c r="VL636" s="5"/>
      <c r="VM636" s="5"/>
      <c r="VN636" s="5"/>
      <c r="VO636" s="5"/>
      <c r="VP636" s="5"/>
      <c r="VQ636" s="5"/>
      <c r="VR636" s="5"/>
      <c r="VS636" s="5"/>
      <c r="VT636" s="5"/>
      <c r="VU636" s="5"/>
      <c r="VV636" s="5"/>
      <c r="VW636" s="5"/>
      <c r="VX636" s="5"/>
      <c r="VY636" s="5"/>
      <c r="VZ636" s="5"/>
      <c r="WA636" s="5"/>
      <c r="WB636" s="5"/>
      <c r="WC636" s="5"/>
      <c r="WD636" s="5"/>
      <c r="WE636" s="5"/>
      <c r="WF636" s="5"/>
      <c r="WG636" s="5"/>
      <c r="WH636" s="5"/>
      <c r="WI636" s="5"/>
      <c r="WJ636" s="5"/>
      <c r="WK636" s="5"/>
      <c r="WL636" s="5"/>
      <c r="WM636" s="5"/>
      <c r="WN636" s="5"/>
      <c r="WO636" s="5"/>
      <c r="WP636" s="5"/>
      <c r="WQ636" s="5"/>
      <c r="WR636" s="5"/>
      <c r="WS636" s="5"/>
      <c r="WT636" s="5"/>
      <c r="WU636" s="5"/>
      <c r="WV636" s="5"/>
      <c r="WW636" s="5"/>
      <c r="WX636" s="5"/>
      <c r="WY636" s="5"/>
      <c r="WZ636" s="5"/>
      <c r="XA636" s="5"/>
      <c r="XB636" s="5"/>
      <c r="XC636" s="5"/>
      <c r="XD636" s="5"/>
      <c r="XE636" s="5"/>
      <c r="XF636" s="5"/>
      <c r="XG636" s="5"/>
      <c r="XH636" s="5"/>
      <c r="XI636" s="5"/>
      <c r="XJ636" s="5"/>
      <c r="XK636" s="5"/>
      <c r="XL636" s="5"/>
      <c r="XM636" s="5"/>
      <c r="XN636" s="5"/>
      <c r="XO636" s="5"/>
      <c r="XP636" s="5"/>
      <c r="XQ636" s="5"/>
      <c r="XR636" s="5"/>
      <c r="XS636" s="5"/>
      <c r="XT636" s="5"/>
      <c r="XU636" s="5"/>
      <c r="XV636" s="5"/>
      <c r="XW636" s="5"/>
    </row>
    <row r="637" spans="39:647" x14ac:dyDescent="0.2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c r="PI637" s="5"/>
      <c r="PJ637" s="5"/>
      <c r="PK637" s="5"/>
      <c r="PL637" s="5"/>
      <c r="PM637" s="5"/>
      <c r="PN637" s="5"/>
      <c r="PO637" s="5"/>
      <c r="PP637" s="5"/>
      <c r="PQ637" s="5"/>
      <c r="PR637" s="5"/>
      <c r="PS637" s="5"/>
      <c r="PT637" s="5"/>
      <c r="PU637" s="5"/>
      <c r="PV637" s="5"/>
      <c r="PW637" s="5"/>
      <c r="PX637" s="5"/>
      <c r="PY637" s="5"/>
      <c r="PZ637" s="5"/>
      <c r="QA637" s="5"/>
      <c r="QB637" s="5"/>
      <c r="QC637" s="5"/>
      <c r="QD637" s="5"/>
      <c r="QE637" s="5"/>
      <c r="QF637" s="5"/>
      <c r="QG637" s="5"/>
      <c r="QH637" s="5"/>
      <c r="QI637" s="5"/>
      <c r="QJ637" s="5"/>
      <c r="QK637" s="5"/>
      <c r="QL637" s="5"/>
      <c r="QM637" s="5"/>
      <c r="QN637" s="5"/>
      <c r="QO637" s="5"/>
      <c r="QP637" s="5"/>
      <c r="QQ637" s="5"/>
      <c r="QR637" s="5"/>
      <c r="QS637" s="5"/>
      <c r="QT637" s="5"/>
      <c r="QU637" s="5"/>
      <c r="QV637" s="5"/>
      <c r="QW637" s="5"/>
      <c r="QX637" s="5"/>
      <c r="QY637" s="5"/>
      <c r="QZ637" s="5"/>
      <c r="RA637" s="5"/>
      <c r="RB637" s="5"/>
      <c r="RC637" s="5"/>
      <c r="RD637" s="5"/>
      <c r="RE637" s="5"/>
      <c r="RF637" s="5"/>
      <c r="RG637" s="5"/>
      <c r="RH637" s="5"/>
      <c r="RI637" s="5"/>
      <c r="RJ637" s="5"/>
      <c r="RK637" s="5"/>
      <c r="RL637" s="5"/>
      <c r="RM637" s="5"/>
      <c r="RN637" s="5"/>
      <c r="RO637" s="5"/>
      <c r="RP637" s="5"/>
      <c r="RQ637" s="5"/>
      <c r="RR637" s="5"/>
      <c r="RS637" s="5"/>
      <c r="RT637" s="5"/>
      <c r="RU637" s="5"/>
      <c r="RV637" s="5"/>
      <c r="RW637" s="5"/>
      <c r="RX637" s="5"/>
      <c r="RY637" s="5"/>
      <c r="RZ637" s="5"/>
      <c r="SA637" s="5"/>
      <c r="SB637" s="5"/>
      <c r="SC637" s="5"/>
      <c r="SD637" s="5"/>
      <c r="SE637" s="5"/>
      <c r="SF637" s="5"/>
      <c r="SG637" s="5"/>
      <c r="SH637" s="5"/>
      <c r="SI637" s="5"/>
      <c r="SJ637" s="5"/>
      <c r="SK637" s="5"/>
      <c r="SL637" s="5"/>
      <c r="SM637" s="5"/>
      <c r="SN637" s="5"/>
      <c r="SO637" s="5"/>
      <c r="SP637" s="5"/>
      <c r="SQ637" s="5"/>
      <c r="SR637" s="5"/>
      <c r="SS637" s="5"/>
      <c r="ST637" s="5"/>
      <c r="SU637" s="5"/>
      <c r="SV637" s="5"/>
      <c r="SW637" s="5"/>
      <c r="SX637" s="5"/>
      <c r="SY637" s="5"/>
      <c r="SZ637" s="5"/>
      <c r="TA637" s="5"/>
      <c r="TB637" s="5"/>
      <c r="TC637" s="5"/>
      <c r="TD637" s="5"/>
      <c r="TE637" s="5"/>
      <c r="TF637" s="5"/>
      <c r="TG637" s="5"/>
      <c r="TH637" s="5"/>
      <c r="TI637" s="5"/>
      <c r="TJ637" s="5"/>
      <c r="TK637" s="5"/>
      <c r="TL637" s="5"/>
      <c r="TM637" s="5"/>
      <c r="TN637" s="5"/>
      <c r="TO637" s="5"/>
      <c r="TP637" s="5"/>
      <c r="TQ637" s="5"/>
      <c r="TR637" s="5"/>
      <c r="TS637" s="5"/>
      <c r="TT637" s="5"/>
      <c r="TU637" s="5"/>
      <c r="TV637" s="5"/>
      <c r="TW637" s="5"/>
      <c r="TX637" s="5"/>
      <c r="TY637" s="5"/>
      <c r="TZ637" s="5"/>
      <c r="UA637" s="5"/>
      <c r="UB637" s="5"/>
      <c r="UC637" s="5"/>
      <c r="UD637" s="5"/>
      <c r="UE637" s="5"/>
      <c r="UF637" s="5"/>
      <c r="UG637" s="5"/>
      <c r="UH637" s="5"/>
      <c r="UI637" s="5"/>
      <c r="UJ637" s="5"/>
      <c r="UK637" s="5"/>
      <c r="UL637" s="5"/>
      <c r="UM637" s="5"/>
      <c r="UN637" s="5"/>
      <c r="UO637" s="5"/>
      <c r="UP637" s="5"/>
      <c r="UQ637" s="5"/>
      <c r="UR637" s="5"/>
      <c r="US637" s="5"/>
      <c r="UT637" s="5"/>
      <c r="UU637" s="5"/>
      <c r="UV637" s="5"/>
      <c r="UW637" s="5"/>
      <c r="UX637" s="5"/>
      <c r="UY637" s="5"/>
      <c r="UZ637" s="5"/>
      <c r="VA637" s="5"/>
      <c r="VB637" s="5"/>
      <c r="VC637" s="5"/>
      <c r="VD637" s="5"/>
      <c r="VE637" s="5"/>
      <c r="VF637" s="5"/>
      <c r="VG637" s="5"/>
      <c r="VH637" s="5"/>
      <c r="VI637" s="5"/>
      <c r="VJ637" s="5"/>
      <c r="VK637" s="5"/>
      <c r="VL637" s="5"/>
      <c r="VM637" s="5"/>
      <c r="VN637" s="5"/>
      <c r="VO637" s="5"/>
      <c r="VP637" s="5"/>
      <c r="VQ637" s="5"/>
      <c r="VR637" s="5"/>
      <c r="VS637" s="5"/>
      <c r="VT637" s="5"/>
      <c r="VU637" s="5"/>
      <c r="VV637" s="5"/>
      <c r="VW637" s="5"/>
      <c r="VX637" s="5"/>
      <c r="VY637" s="5"/>
      <c r="VZ637" s="5"/>
      <c r="WA637" s="5"/>
      <c r="WB637" s="5"/>
      <c r="WC637" s="5"/>
      <c r="WD637" s="5"/>
      <c r="WE637" s="5"/>
      <c r="WF637" s="5"/>
      <c r="WG637" s="5"/>
      <c r="WH637" s="5"/>
      <c r="WI637" s="5"/>
      <c r="WJ637" s="5"/>
      <c r="WK637" s="5"/>
      <c r="WL637" s="5"/>
      <c r="WM637" s="5"/>
      <c r="WN637" s="5"/>
      <c r="WO637" s="5"/>
      <c r="WP637" s="5"/>
      <c r="WQ637" s="5"/>
      <c r="WR637" s="5"/>
      <c r="WS637" s="5"/>
      <c r="WT637" s="5"/>
      <c r="WU637" s="5"/>
      <c r="WV637" s="5"/>
      <c r="WW637" s="5"/>
      <c r="WX637" s="5"/>
      <c r="WY637" s="5"/>
      <c r="WZ637" s="5"/>
      <c r="XA637" s="5"/>
      <c r="XB637" s="5"/>
      <c r="XC637" s="5"/>
      <c r="XD637" s="5"/>
      <c r="XE637" s="5"/>
      <c r="XF637" s="5"/>
      <c r="XG637" s="5"/>
      <c r="XH637" s="5"/>
      <c r="XI637" s="5"/>
      <c r="XJ637" s="5"/>
      <c r="XK637" s="5"/>
      <c r="XL637" s="5"/>
      <c r="XM637" s="5"/>
      <c r="XN637" s="5"/>
      <c r="XO637" s="5"/>
      <c r="XP637" s="5"/>
      <c r="XQ637" s="5"/>
      <c r="XR637" s="5"/>
      <c r="XS637" s="5"/>
      <c r="XT637" s="5"/>
      <c r="XU637" s="5"/>
      <c r="XV637" s="5"/>
      <c r="XW637" s="5"/>
    </row>
    <row r="638" spans="39:647" x14ac:dyDescent="0.2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c r="PI638" s="5"/>
      <c r="PJ638" s="5"/>
      <c r="PK638" s="5"/>
      <c r="PL638" s="5"/>
      <c r="PM638" s="5"/>
      <c r="PN638" s="5"/>
      <c r="PO638" s="5"/>
      <c r="PP638" s="5"/>
      <c r="PQ638" s="5"/>
      <c r="PR638" s="5"/>
      <c r="PS638" s="5"/>
      <c r="PT638" s="5"/>
      <c r="PU638" s="5"/>
      <c r="PV638" s="5"/>
      <c r="PW638" s="5"/>
      <c r="PX638" s="5"/>
      <c r="PY638" s="5"/>
      <c r="PZ638" s="5"/>
      <c r="QA638" s="5"/>
      <c r="QB638" s="5"/>
      <c r="QC638" s="5"/>
      <c r="QD638" s="5"/>
      <c r="QE638" s="5"/>
      <c r="QF638" s="5"/>
      <c r="QG638" s="5"/>
      <c r="QH638" s="5"/>
      <c r="QI638" s="5"/>
      <c r="QJ638" s="5"/>
      <c r="QK638" s="5"/>
      <c r="QL638" s="5"/>
      <c r="QM638" s="5"/>
      <c r="QN638" s="5"/>
      <c r="QO638" s="5"/>
      <c r="QP638" s="5"/>
      <c r="QQ638" s="5"/>
      <c r="QR638" s="5"/>
      <c r="QS638" s="5"/>
      <c r="QT638" s="5"/>
      <c r="QU638" s="5"/>
      <c r="QV638" s="5"/>
      <c r="QW638" s="5"/>
      <c r="QX638" s="5"/>
      <c r="QY638" s="5"/>
      <c r="QZ638" s="5"/>
      <c r="RA638" s="5"/>
      <c r="RB638" s="5"/>
      <c r="RC638" s="5"/>
      <c r="RD638" s="5"/>
      <c r="RE638" s="5"/>
      <c r="RF638" s="5"/>
      <c r="RG638" s="5"/>
      <c r="RH638" s="5"/>
      <c r="RI638" s="5"/>
      <c r="RJ638" s="5"/>
      <c r="RK638" s="5"/>
      <c r="RL638" s="5"/>
      <c r="RM638" s="5"/>
      <c r="RN638" s="5"/>
      <c r="RO638" s="5"/>
      <c r="RP638" s="5"/>
      <c r="RQ638" s="5"/>
      <c r="RR638" s="5"/>
      <c r="RS638" s="5"/>
      <c r="RT638" s="5"/>
      <c r="RU638" s="5"/>
      <c r="RV638" s="5"/>
      <c r="RW638" s="5"/>
      <c r="RX638" s="5"/>
      <c r="RY638" s="5"/>
      <c r="RZ638" s="5"/>
      <c r="SA638" s="5"/>
      <c r="SB638" s="5"/>
      <c r="SC638" s="5"/>
      <c r="SD638" s="5"/>
      <c r="SE638" s="5"/>
      <c r="SF638" s="5"/>
      <c r="SG638" s="5"/>
      <c r="SH638" s="5"/>
      <c r="SI638" s="5"/>
      <c r="SJ638" s="5"/>
      <c r="SK638" s="5"/>
      <c r="SL638" s="5"/>
      <c r="SM638" s="5"/>
      <c r="SN638" s="5"/>
      <c r="SO638" s="5"/>
      <c r="SP638" s="5"/>
      <c r="SQ638" s="5"/>
      <c r="SR638" s="5"/>
      <c r="SS638" s="5"/>
      <c r="ST638" s="5"/>
      <c r="SU638" s="5"/>
      <c r="SV638" s="5"/>
      <c r="SW638" s="5"/>
      <c r="SX638" s="5"/>
      <c r="SY638" s="5"/>
      <c r="SZ638" s="5"/>
      <c r="TA638" s="5"/>
      <c r="TB638" s="5"/>
      <c r="TC638" s="5"/>
      <c r="TD638" s="5"/>
      <c r="TE638" s="5"/>
      <c r="TF638" s="5"/>
      <c r="TG638" s="5"/>
      <c r="TH638" s="5"/>
      <c r="TI638" s="5"/>
      <c r="TJ638" s="5"/>
      <c r="TK638" s="5"/>
      <c r="TL638" s="5"/>
      <c r="TM638" s="5"/>
      <c r="TN638" s="5"/>
      <c r="TO638" s="5"/>
      <c r="TP638" s="5"/>
      <c r="TQ638" s="5"/>
      <c r="TR638" s="5"/>
      <c r="TS638" s="5"/>
      <c r="TT638" s="5"/>
      <c r="TU638" s="5"/>
      <c r="TV638" s="5"/>
      <c r="TW638" s="5"/>
      <c r="TX638" s="5"/>
      <c r="TY638" s="5"/>
      <c r="TZ638" s="5"/>
      <c r="UA638" s="5"/>
      <c r="UB638" s="5"/>
      <c r="UC638" s="5"/>
      <c r="UD638" s="5"/>
      <c r="UE638" s="5"/>
      <c r="UF638" s="5"/>
      <c r="UG638" s="5"/>
      <c r="UH638" s="5"/>
      <c r="UI638" s="5"/>
      <c r="UJ638" s="5"/>
      <c r="UK638" s="5"/>
      <c r="UL638" s="5"/>
      <c r="UM638" s="5"/>
      <c r="UN638" s="5"/>
      <c r="UO638" s="5"/>
      <c r="UP638" s="5"/>
      <c r="UQ638" s="5"/>
      <c r="UR638" s="5"/>
      <c r="US638" s="5"/>
      <c r="UT638" s="5"/>
      <c r="UU638" s="5"/>
      <c r="UV638" s="5"/>
      <c r="UW638" s="5"/>
      <c r="UX638" s="5"/>
      <c r="UY638" s="5"/>
      <c r="UZ638" s="5"/>
      <c r="VA638" s="5"/>
      <c r="VB638" s="5"/>
      <c r="VC638" s="5"/>
      <c r="VD638" s="5"/>
      <c r="VE638" s="5"/>
      <c r="VF638" s="5"/>
      <c r="VG638" s="5"/>
      <c r="VH638" s="5"/>
      <c r="VI638" s="5"/>
      <c r="VJ638" s="5"/>
      <c r="VK638" s="5"/>
      <c r="VL638" s="5"/>
      <c r="VM638" s="5"/>
      <c r="VN638" s="5"/>
      <c r="VO638" s="5"/>
      <c r="VP638" s="5"/>
      <c r="VQ638" s="5"/>
      <c r="VR638" s="5"/>
      <c r="VS638" s="5"/>
      <c r="VT638" s="5"/>
      <c r="VU638" s="5"/>
      <c r="VV638" s="5"/>
      <c r="VW638" s="5"/>
      <c r="VX638" s="5"/>
      <c r="VY638" s="5"/>
      <c r="VZ638" s="5"/>
      <c r="WA638" s="5"/>
      <c r="WB638" s="5"/>
      <c r="WC638" s="5"/>
      <c r="WD638" s="5"/>
      <c r="WE638" s="5"/>
      <c r="WF638" s="5"/>
      <c r="WG638" s="5"/>
      <c r="WH638" s="5"/>
      <c r="WI638" s="5"/>
      <c r="WJ638" s="5"/>
      <c r="WK638" s="5"/>
      <c r="WL638" s="5"/>
      <c r="WM638" s="5"/>
      <c r="WN638" s="5"/>
      <c r="WO638" s="5"/>
      <c r="WP638" s="5"/>
      <c r="WQ638" s="5"/>
      <c r="WR638" s="5"/>
      <c r="WS638" s="5"/>
      <c r="WT638" s="5"/>
      <c r="WU638" s="5"/>
      <c r="WV638" s="5"/>
      <c r="WW638" s="5"/>
      <c r="WX638" s="5"/>
      <c r="WY638" s="5"/>
      <c r="WZ638" s="5"/>
      <c r="XA638" s="5"/>
      <c r="XB638" s="5"/>
      <c r="XC638" s="5"/>
      <c r="XD638" s="5"/>
      <c r="XE638" s="5"/>
      <c r="XF638" s="5"/>
      <c r="XG638" s="5"/>
      <c r="XH638" s="5"/>
      <c r="XI638" s="5"/>
      <c r="XJ638" s="5"/>
      <c r="XK638" s="5"/>
      <c r="XL638" s="5"/>
      <c r="XM638" s="5"/>
      <c r="XN638" s="5"/>
      <c r="XO638" s="5"/>
      <c r="XP638" s="5"/>
      <c r="XQ638" s="5"/>
      <c r="XR638" s="5"/>
      <c r="XS638" s="5"/>
      <c r="XT638" s="5"/>
      <c r="XU638" s="5"/>
      <c r="XV638" s="5"/>
      <c r="XW638" s="5"/>
    </row>
    <row r="639" spans="39:647" x14ac:dyDescent="0.2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c r="PI639" s="5"/>
      <c r="PJ639" s="5"/>
      <c r="PK639" s="5"/>
      <c r="PL639" s="5"/>
      <c r="PM639" s="5"/>
      <c r="PN639" s="5"/>
      <c r="PO639" s="5"/>
      <c r="PP639" s="5"/>
      <c r="PQ639" s="5"/>
      <c r="PR639" s="5"/>
      <c r="PS639" s="5"/>
      <c r="PT639" s="5"/>
      <c r="PU639" s="5"/>
      <c r="PV639" s="5"/>
      <c r="PW639" s="5"/>
      <c r="PX639" s="5"/>
      <c r="PY639" s="5"/>
      <c r="PZ639" s="5"/>
      <c r="QA639" s="5"/>
      <c r="QB639" s="5"/>
      <c r="QC639" s="5"/>
      <c r="QD639" s="5"/>
      <c r="QE639" s="5"/>
      <c r="QF639" s="5"/>
      <c r="QG639" s="5"/>
      <c r="QH639" s="5"/>
      <c r="QI639" s="5"/>
      <c r="QJ639" s="5"/>
      <c r="QK639" s="5"/>
      <c r="QL639" s="5"/>
      <c r="QM639" s="5"/>
      <c r="QN639" s="5"/>
      <c r="QO639" s="5"/>
      <c r="QP639" s="5"/>
      <c r="QQ639" s="5"/>
      <c r="QR639" s="5"/>
      <c r="QS639" s="5"/>
      <c r="QT639" s="5"/>
      <c r="QU639" s="5"/>
      <c r="QV639" s="5"/>
      <c r="QW639" s="5"/>
      <c r="QX639" s="5"/>
      <c r="QY639" s="5"/>
      <c r="QZ639" s="5"/>
      <c r="RA639" s="5"/>
      <c r="RB639" s="5"/>
      <c r="RC639" s="5"/>
      <c r="RD639" s="5"/>
      <c r="RE639" s="5"/>
      <c r="RF639" s="5"/>
      <c r="RG639" s="5"/>
      <c r="RH639" s="5"/>
      <c r="RI639" s="5"/>
      <c r="RJ639" s="5"/>
      <c r="RK639" s="5"/>
      <c r="RL639" s="5"/>
      <c r="RM639" s="5"/>
      <c r="RN639" s="5"/>
      <c r="RO639" s="5"/>
      <c r="RP639" s="5"/>
      <c r="RQ639" s="5"/>
      <c r="RR639" s="5"/>
      <c r="RS639" s="5"/>
      <c r="RT639" s="5"/>
      <c r="RU639" s="5"/>
      <c r="RV639" s="5"/>
      <c r="RW639" s="5"/>
      <c r="RX639" s="5"/>
      <c r="RY639" s="5"/>
      <c r="RZ639" s="5"/>
      <c r="SA639" s="5"/>
      <c r="SB639" s="5"/>
      <c r="SC639" s="5"/>
      <c r="SD639" s="5"/>
      <c r="SE639" s="5"/>
      <c r="SF639" s="5"/>
      <c r="SG639" s="5"/>
      <c r="SH639" s="5"/>
      <c r="SI639" s="5"/>
      <c r="SJ639" s="5"/>
      <c r="SK639" s="5"/>
      <c r="SL639" s="5"/>
      <c r="SM639" s="5"/>
      <c r="SN639" s="5"/>
      <c r="SO639" s="5"/>
      <c r="SP639" s="5"/>
      <c r="SQ639" s="5"/>
      <c r="SR639" s="5"/>
      <c r="SS639" s="5"/>
      <c r="ST639" s="5"/>
      <c r="SU639" s="5"/>
      <c r="SV639" s="5"/>
      <c r="SW639" s="5"/>
      <c r="SX639" s="5"/>
      <c r="SY639" s="5"/>
      <c r="SZ639" s="5"/>
      <c r="TA639" s="5"/>
      <c r="TB639" s="5"/>
      <c r="TC639" s="5"/>
      <c r="TD639" s="5"/>
      <c r="TE639" s="5"/>
      <c r="TF639" s="5"/>
      <c r="TG639" s="5"/>
      <c r="TH639" s="5"/>
      <c r="TI639" s="5"/>
      <c r="TJ639" s="5"/>
      <c r="TK639" s="5"/>
      <c r="TL639" s="5"/>
      <c r="TM639" s="5"/>
      <c r="TN639" s="5"/>
      <c r="TO639" s="5"/>
      <c r="TP639" s="5"/>
      <c r="TQ639" s="5"/>
      <c r="TR639" s="5"/>
      <c r="TS639" s="5"/>
      <c r="TT639" s="5"/>
      <c r="TU639" s="5"/>
      <c r="TV639" s="5"/>
      <c r="TW639" s="5"/>
      <c r="TX639" s="5"/>
      <c r="TY639" s="5"/>
      <c r="TZ639" s="5"/>
      <c r="UA639" s="5"/>
      <c r="UB639" s="5"/>
      <c r="UC639" s="5"/>
      <c r="UD639" s="5"/>
      <c r="UE639" s="5"/>
      <c r="UF639" s="5"/>
      <c r="UG639" s="5"/>
      <c r="UH639" s="5"/>
      <c r="UI639" s="5"/>
      <c r="UJ639" s="5"/>
      <c r="UK639" s="5"/>
      <c r="UL639" s="5"/>
      <c r="UM639" s="5"/>
      <c r="UN639" s="5"/>
      <c r="UO639" s="5"/>
      <c r="UP639" s="5"/>
      <c r="UQ639" s="5"/>
      <c r="UR639" s="5"/>
      <c r="US639" s="5"/>
      <c r="UT639" s="5"/>
      <c r="UU639" s="5"/>
      <c r="UV639" s="5"/>
      <c r="UW639" s="5"/>
      <c r="UX639" s="5"/>
      <c r="UY639" s="5"/>
      <c r="UZ639" s="5"/>
      <c r="VA639" s="5"/>
      <c r="VB639" s="5"/>
      <c r="VC639" s="5"/>
      <c r="VD639" s="5"/>
      <c r="VE639" s="5"/>
      <c r="VF639" s="5"/>
      <c r="VG639" s="5"/>
      <c r="VH639" s="5"/>
      <c r="VI639" s="5"/>
      <c r="VJ639" s="5"/>
      <c r="VK639" s="5"/>
      <c r="VL639" s="5"/>
      <c r="VM639" s="5"/>
      <c r="VN639" s="5"/>
      <c r="VO639" s="5"/>
      <c r="VP639" s="5"/>
      <c r="VQ639" s="5"/>
      <c r="VR639" s="5"/>
      <c r="VS639" s="5"/>
      <c r="VT639" s="5"/>
      <c r="VU639" s="5"/>
      <c r="VV639" s="5"/>
      <c r="VW639" s="5"/>
      <c r="VX639" s="5"/>
      <c r="VY639" s="5"/>
      <c r="VZ639" s="5"/>
      <c r="WA639" s="5"/>
      <c r="WB639" s="5"/>
      <c r="WC639" s="5"/>
      <c r="WD639" s="5"/>
      <c r="WE639" s="5"/>
      <c r="WF639" s="5"/>
      <c r="WG639" s="5"/>
      <c r="WH639" s="5"/>
      <c r="WI639" s="5"/>
      <c r="WJ639" s="5"/>
      <c r="WK639" s="5"/>
      <c r="WL639" s="5"/>
      <c r="WM639" s="5"/>
      <c r="WN639" s="5"/>
      <c r="WO639" s="5"/>
      <c r="WP639" s="5"/>
      <c r="WQ639" s="5"/>
      <c r="WR639" s="5"/>
      <c r="WS639" s="5"/>
      <c r="WT639" s="5"/>
      <c r="WU639" s="5"/>
      <c r="WV639" s="5"/>
      <c r="WW639" s="5"/>
      <c r="WX639" s="5"/>
      <c r="WY639" s="5"/>
      <c r="WZ639" s="5"/>
      <c r="XA639" s="5"/>
      <c r="XB639" s="5"/>
      <c r="XC639" s="5"/>
      <c r="XD639" s="5"/>
      <c r="XE639" s="5"/>
      <c r="XF639" s="5"/>
      <c r="XG639" s="5"/>
      <c r="XH639" s="5"/>
      <c r="XI639" s="5"/>
      <c r="XJ639" s="5"/>
      <c r="XK639" s="5"/>
      <c r="XL639" s="5"/>
      <c r="XM639" s="5"/>
      <c r="XN639" s="5"/>
      <c r="XO639" s="5"/>
      <c r="XP639" s="5"/>
      <c r="XQ639" s="5"/>
      <c r="XR639" s="5"/>
      <c r="XS639" s="5"/>
      <c r="XT639" s="5"/>
      <c r="XU639" s="5"/>
      <c r="XV639" s="5"/>
      <c r="XW639" s="5"/>
    </row>
    <row r="640" spans="39:647" x14ac:dyDescent="0.2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c r="PI640" s="5"/>
      <c r="PJ640" s="5"/>
      <c r="PK640" s="5"/>
      <c r="PL640" s="5"/>
      <c r="PM640" s="5"/>
      <c r="PN640" s="5"/>
      <c r="PO640" s="5"/>
      <c r="PP640" s="5"/>
      <c r="PQ640" s="5"/>
      <c r="PR640" s="5"/>
      <c r="PS640" s="5"/>
      <c r="PT640" s="5"/>
      <c r="PU640" s="5"/>
      <c r="PV640" s="5"/>
      <c r="PW640" s="5"/>
      <c r="PX640" s="5"/>
      <c r="PY640" s="5"/>
      <c r="PZ640" s="5"/>
      <c r="QA640" s="5"/>
      <c r="QB640" s="5"/>
      <c r="QC640" s="5"/>
      <c r="QD640" s="5"/>
      <c r="QE640" s="5"/>
      <c r="QF640" s="5"/>
      <c r="QG640" s="5"/>
      <c r="QH640" s="5"/>
      <c r="QI640" s="5"/>
      <c r="QJ640" s="5"/>
      <c r="QK640" s="5"/>
      <c r="QL640" s="5"/>
      <c r="QM640" s="5"/>
      <c r="QN640" s="5"/>
      <c r="QO640" s="5"/>
      <c r="QP640" s="5"/>
      <c r="QQ640" s="5"/>
      <c r="QR640" s="5"/>
      <c r="QS640" s="5"/>
      <c r="QT640" s="5"/>
      <c r="QU640" s="5"/>
      <c r="QV640" s="5"/>
      <c r="QW640" s="5"/>
      <c r="QX640" s="5"/>
      <c r="QY640" s="5"/>
      <c r="QZ640" s="5"/>
      <c r="RA640" s="5"/>
      <c r="RB640" s="5"/>
      <c r="RC640" s="5"/>
      <c r="RD640" s="5"/>
      <c r="RE640" s="5"/>
      <c r="RF640" s="5"/>
      <c r="RG640" s="5"/>
      <c r="RH640" s="5"/>
      <c r="RI640" s="5"/>
      <c r="RJ640" s="5"/>
      <c r="RK640" s="5"/>
      <c r="RL640" s="5"/>
      <c r="RM640" s="5"/>
      <c r="RN640" s="5"/>
      <c r="RO640" s="5"/>
      <c r="RP640" s="5"/>
      <c r="RQ640" s="5"/>
      <c r="RR640" s="5"/>
      <c r="RS640" s="5"/>
      <c r="RT640" s="5"/>
      <c r="RU640" s="5"/>
      <c r="RV640" s="5"/>
      <c r="RW640" s="5"/>
      <c r="RX640" s="5"/>
      <c r="RY640" s="5"/>
      <c r="RZ640" s="5"/>
      <c r="SA640" s="5"/>
      <c r="SB640" s="5"/>
      <c r="SC640" s="5"/>
      <c r="SD640" s="5"/>
      <c r="SE640" s="5"/>
      <c r="SF640" s="5"/>
      <c r="SG640" s="5"/>
      <c r="SH640" s="5"/>
      <c r="SI640" s="5"/>
      <c r="SJ640" s="5"/>
      <c r="SK640" s="5"/>
      <c r="SL640" s="5"/>
      <c r="SM640" s="5"/>
      <c r="SN640" s="5"/>
      <c r="SO640" s="5"/>
      <c r="SP640" s="5"/>
      <c r="SQ640" s="5"/>
      <c r="SR640" s="5"/>
      <c r="SS640" s="5"/>
      <c r="ST640" s="5"/>
      <c r="SU640" s="5"/>
      <c r="SV640" s="5"/>
      <c r="SW640" s="5"/>
      <c r="SX640" s="5"/>
      <c r="SY640" s="5"/>
      <c r="SZ640" s="5"/>
      <c r="TA640" s="5"/>
      <c r="TB640" s="5"/>
      <c r="TC640" s="5"/>
      <c r="TD640" s="5"/>
      <c r="TE640" s="5"/>
      <c r="TF640" s="5"/>
      <c r="TG640" s="5"/>
      <c r="TH640" s="5"/>
      <c r="TI640" s="5"/>
      <c r="TJ640" s="5"/>
      <c r="TK640" s="5"/>
      <c r="TL640" s="5"/>
      <c r="TM640" s="5"/>
      <c r="TN640" s="5"/>
      <c r="TO640" s="5"/>
      <c r="TP640" s="5"/>
      <c r="TQ640" s="5"/>
      <c r="TR640" s="5"/>
      <c r="TS640" s="5"/>
      <c r="TT640" s="5"/>
      <c r="TU640" s="5"/>
      <c r="TV640" s="5"/>
      <c r="TW640" s="5"/>
      <c r="TX640" s="5"/>
      <c r="TY640" s="5"/>
      <c r="TZ640" s="5"/>
      <c r="UA640" s="5"/>
      <c r="UB640" s="5"/>
      <c r="UC640" s="5"/>
      <c r="UD640" s="5"/>
      <c r="UE640" s="5"/>
      <c r="UF640" s="5"/>
      <c r="UG640" s="5"/>
      <c r="UH640" s="5"/>
      <c r="UI640" s="5"/>
      <c r="UJ640" s="5"/>
      <c r="UK640" s="5"/>
      <c r="UL640" s="5"/>
      <c r="UM640" s="5"/>
      <c r="UN640" s="5"/>
      <c r="UO640" s="5"/>
      <c r="UP640" s="5"/>
      <c r="UQ640" s="5"/>
      <c r="UR640" s="5"/>
      <c r="US640" s="5"/>
      <c r="UT640" s="5"/>
      <c r="UU640" s="5"/>
      <c r="UV640" s="5"/>
      <c r="UW640" s="5"/>
      <c r="UX640" s="5"/>
      <c r="UY640" s="5"/>
      <c r="UZ640" s="5"/>
      <c r="VA640" s="5"/>
      <c r="VB640" s="5"/>
      <c r="VC640" s="5"/>
      <c r="VD640" s="5"/>
      <c r="VE640" s="5"/>
      <c r="VF640" s="5"/>
      <c r="VG640" s="5"/>
      <c r="VH640" s="5"/>
      <c r="VI640" s="5"/>
      <c r="VJ640" s="5"/>
      <c r="VK640" s="5"/>
      <c r="VL640" s="5"/>
      <c r="VM640" s="5"/>
      <c r="VN640" s="5"/>
      <c r="VO640" s="5"/>
      <c r="VP640" s="5"/>
      <c r="VQ640" s="5"/>
      <c r="VR640" s="5"/>
      <c r="VS640" s="5"/>
      <c r="VT640" s="5"/>
      <c r="VU640" s="5"/>
      <c r="VV640" s="5"/>
      <c r="VW640" s="5"/>
      <c r="VX640" s="5"/>
      <c r="VY640" s="5"/>
      <c r="VZ640" s="5"/>
      <c r="WA640" s="5"/>
      <c r="WB640" s="5"/>
      <c r="WC640" s="5"/>
      <c r="WD640" s="5"/>
      <c r="WE640" s="5"/>
      <c r="WF640" s="5"/>
      <c r="WG640" s="5"/>
      <c r="WH640" s="5"/>
      <c r="WI640" s="5"/>
      <c r="WJ640" s="5"/>
      <c r="WK640" s="5"/>
      <c r="WL640" s="5"/>
      <c r="WM640" s="5"/>
      <c r="WN640" s="5"/>
      <c r="WO640" s="5"/>
      <c r="WP640" s="5"/>
      <c r="WQ640" s="5"/>
      <c r="WR640" s="5"/>
      <c r="WS640" s="5"/>
      <c r="WT640" s="5"/>
      <c r="WU640" s="5"/>
      <c r="WV640" s="5"/>
      <c r="WW640" s="5"/>
      <c r="WX640" s="5"/>
      <c r="WY640" s="5"/>
      <c r="WZ640" s="5"/>
      <c r="XA640" s="5"/>
      <c r="XB640" s="5"/>
      <c r="XC640" s="5"/>
      <c r="XD640" s="5"/>
      <c r="XE640" s="5"/>
      <c r="XF640" s="5"/>
      <c r="XG640" s="5"/>
      <c r="XH640" s="5"/>
      <c r="XI640" s="5"/>
      <c r="XJ640" s="5"/>
      <c r="XK640" s="5"/>
      <c r="XL640" s="5"/>
      <c r="XM640" s="5"/>
      <c r="XN640" s="5"/>
      <c r="XO640" s="5"/>
      <c r="XP640" s="5"/>
      <c r="XQ640" s="5"/>
      <c r="XR640" s="5"/>
      <c r="XS640" s="5"/>
      <c r="XT640" s="5"/>
      <c r="XU640" s="5"/>
      <c r="XV640" s="5"/>
      <c r="XW640" s="5"/>
    </row>
    <row r="641" spans="39:647" x14ac:dyDescent="0.2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c r="PI641" s="5"/>
      <c r="PJ641" s="5"/>
      <c r="PK641" s="5"/>
      <c r="PL641" s="5"/>
      <c r="PM641" s="5"/>
      <c r="PN641" s="5"/>
      <c r="PO641" s="5"/>
      <c r="PP641" s="5"/>
      <c r="PQ641" s="5"/>
      <c r="PR641" s="5"/>
      <c r="PS641" s="5"/>
      <c r="PT641" s="5"/>
      <c r="PU641" s="5"/>
      <c r="PV641" s="5"/>
      <c r="PW641" s="5"/>
      <c r="PX641" s="5"/>
      <c r="PY641" s="5"/>
      <c r="PZ641" s="5"/>
      <c r="QA641" s="5"/>
      <c r="QB641" s="5"/>
      <c r="QC641" s="5"/>
      <c r="QD641" s="5"/>
      <c r="QE641" s="5"/>
      <c r="QF641" s="5"/>
      <c r="QG641" s="5"/>
      <c r="QH641" s="5"/>
      <c r="QI641" s="5"/>
      <c r="QJ641" s="5"/>
      <c r="QK641" s="5"/>
      <c r="QL641" s="5"/>
      <c r="QM641" s="5"/>
      <c r="QN641" s="5"/>
      <c r="QO641" s="5"/>
      <c r="QP641" s="5"/>
      <c r="QQ641" s="5"/>
      <c r="QR641" s="5"/>
      <c r="QS641" s="5"/>
      <c r="QT641" s="5"/>
      <c r="QU641" s="5"/>
      <c r="QV641" s="5"/>
      <c r="QW641" s="5"/>
      <c r="QX641" s="5"/>
      <c r="QY641" s="5"/>
      <c r="QZ641" s="5"/>
      <c r="RA641" s="5"/>
      <c r="RB641" s="5"/>
      <c r="RC641" s="5"/>
      <c r="RD641" s="5"/>
      <c r="RE641" s="5"/>
      <c r="RF641" s="5"/>
      <c r="RG641" s="5"/>
      <c r="RH641" s="5"/>
      <c r="RI641" s="5"/>
      <c r="RJ641" s="5"/>
      <c r="RK641" s="5"/>
      <c r="RL641" s="5"/>
      <c r="RM641" s="5"/>
      <c r="RN641" s="5"/>
      <c r="RO641" s="5"/>
      <c r="RP641" s="5"/>
      <c r="RQ641" s="5"/>
      <c r="RR641" s="5"/>
      <c r="RS641" s="5"/>
      <c r="RT641" s="5"/>
      <c r="RU641" s="5"/>
      <c r="RV641" s="5"/>
      <c r="RW641" s="5"/>
      <c r="RX641" s="5"/>
      <c r="RY641" s="5"/>
      <c r="RZ641" s="5"/>
      <c r="SA641" s="5"/>
      <c r="SB641" s="5"/>
      <c r="SC641" s="5"/>
      <c r="SD641" s="5"/>
      <c r="SE641" s="5"/>
      <c r="SF641" s="5"/>
      <c r="SG641" s="5"/>
      <c r="SH641" s="5"/>
      <c r="SI641" s="5"/>
      <c r="SJ641" s="5"/>
      <c r="SK641" s="5"/>
      <c r="SL641" s="5"/>
      <c r="SM641" s="5"/>
      <c r="SN641" s="5"/>
      <c r="SO641" s="5"/>
      <c r="SP641" s="5"/>
      <c r="SQ641" s="5"/>
      <c r="SR641" s="5"/>
      <c r="SS641" s="5"/>
      <c r="ST641" s="5"/>
      <c r="SU641" s="5"/>
      <c r="SV641" s="5"/>
      <c r="SW641" s="5"/>
      <c r="SX641" s="5"/>
      <c r="SY641" s="5"/>
      <c r="SZ641" s="5"/>
      <c r="TA641" s="5"/>
      <c r="TB641" s="5"/>
      <c r="TC641" s="5"/>
      <c r="TD641" s="5"/>
      <c r="TE641" s="5"/>
      <c r="TF641" s="5"/>
      <c r="TG641" s="5"/>
      <c r="TH641" s="5"/>
      <c r="TI641" s="5"/>
      <c r="TJ641" s="5"/>
      <c r="TK641" s="5"/>
      <c r="TL641" s="5"/>
      <c r="TM641" s="5"/>
      <c r="TN641" s="5"/>
      <c r="TO641" s="5"/>
      <c r="TP641" s="5"/>
      <c r="TQ641" s="5"/>
      <c r="TR641" s="5"/>
      <c r="TS641" s="5"/>
      <c r="TT641" s="5"/>
      <c r="TU641" s="5"/>
      <c r="TV641" s="5"/>
      <c r="TW641" s="5"/>
      <c r="TX641" s="5"/>
      <c r="TY641" s="5"/>
      <c r="TZ641" s="5"/>
      <c r="UA641" s="5"/>
      <c r="UB641" s="5"/>
      <c r="UC641" s="5"/>
      <c r="UD641" s="5"/>
      <c r="UE641" s="5"/>
      <c r="UF641" s="5"/>
      <c r="UG641" s="5"/>
      <c r="UH641" s="5"/>
      <c r="UI641" s="5"/>
      <c r="UJ641" s="5"/>
      <c r="UK641" s="5"/>
      <c r="UL641" s="5"/>
      <c r="UM641" s="5"/>
      <c r="UN641" s="5"/>
      <c r="UO641" s="5"/>
      <c r="UP641" s="5"/>
      <c r="UQ641" s="5"/>
      <c r="UR641" s="5"/>
      <c r="US641" s="5"/>
      <c r="UT641" s="5"/>
      <c r="UU641" s="5"/>
      <c r="UV641" s="5"/>
      <c r="UW641" s="5"/>
      <c r="UX641" s="5"/>
      <c r="UY641" s="5"/>
      <c r="UZ641" s="5"/>
      <c r="VA641" s="5"/>
      <c r="VB641" s="5"/>
      <c r="VC641" s="5"/>
      <c r="VD641" s="5"/>
      <c r="VE641" s="5"/>
      <c r="VF641" s="5"/>
      <c r="VG641" s="5"/>
      <c r="VH641" s="5"/>
      <c r="VI641" s="5"/>
      <c r="VJ641" s="5"/>
      <c r="VK641" s="5"/>
      <c r="VL641" s="5"/>
      <c r="VM641" s="5"/>
      <c r="VN641" s="5"/>
      <c r="VO641" s="5"/>
      <c r="VP641" s="5"/>
      <c r="VQ641" s="5"/>
      <c r="VR641" s="5"/>
      <c r="VS641" s="5"/>
      <c r="VT641" s="5"/>
      <c r="VU641" s="5"/>
      <c r="VV641" s="5"/>
      <c r="VW641" s="5"/>
      <c r="VX641" s="5"/>
      <c r="VY641" s="5"/>
      <c r="VZ641" s="5"/>
      <c r="WA641" s="5"/>
      <c r="WB641" s="5"/>
      <c r="WC641" s="5"/>
      <c r="WD641" s="5"/>
      <c r="WE641" s="5"/>
      <c r="WF641" s="5"/>
      <c r="WG641" s="5"/>
      <c r="WH641" s="5"/>
      <c r="WI641" s="5"/>
      <c r="WJ641" s="5"/>
      <c r="WK641" s="5"/>
      <c r="WL641" s="5"/>
      <c r="WM641" s="5"/>
      <c r="WN641" s="5"/>
      <c r="WO641" s="5"/>
      <c r="WP641" s="5"/>
      <c r="WQ641" s="5"/>
      <c r="WR641" s="5"/>
      <c r="WS641" s="5"/>
      <c r="WT641" s="5"/>
      <c r="WU641" s="5"/>
      <c r="WV641" s="5"/>
      <c r="WW641" s="5"/>
      <c r="WX641" s="5"/>
      <c r="WY641" s="5"/>
      <c r="WZ641" s="5"/>
      <c r="XA641" s="5"/>
      <c r="XB641" s="5"/>
      <c r="XC641" s="5"/>
      <c r="XD641" s="5"/>
      <c r="XE641" s="5"/>
      <c r="XF641" s="5"/>
      <c r="XG641" s="5"/>
      <c r="XH641" s="5"/>
      <c r="XI641" s="5"/>
      <c r="XJ641" s="5"/>
      <c r="XK641" s="5"/>
      <c r="XL641" s="5"/>
      <c r="XM641" s="5"/>
      <c r="XN641" s="5"/>
      <c r="XO641" s="5"/>
      <c r="XP641" s="5"/>
      <c r="XQ641" s="5"/>
      <c r="XR641" s="5"/>
      <c r="XS641" s="5"/>
      <c r="XT641" s="5"/>
      <c r="XU641" s="5"/>
      <c r="XV641" s="5"/>
      <c r="XW641" s="5"/>
    </row>
    <row r="642" spans="39:647" x14ac:dyDescent="0.2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c r="PI642" s="5"/>
      <c r="PJ642" s="5"/>
      <c r="PK642" s="5"/>
      <c r="PL642" s="5"/>
      <c r="PM642" s="5"/>
      <c r="PN642" s="5"/>
      <c r="PO642" s="5"/>
      <c r="PP642" s="5"/>
      <c r="PQ642" s="5"/>
      <c r="PR642" s="5"/>
      <c r="PS642" s="5"/>
      <c r="PT642" s="5"/>
      <c r="PU642" s="5"/>
      <c r="PV642" s="5"/>
      <c r="PW642" s="5"/>
      <c r="PX642" s="5"/>
      <c r="PY642" s="5"/>
      <c r="PZ642" s="5"/>
      <c r="QA642" s="5"/>
      <c r="QB642" s="5"/>
      <c r="QC642" s="5"/>
      <c r="QD642" s="5"/>
      <c r="QE642" s="5"/>
      <c r="QF642" s="5"/>
      <c r="QG642" s="5"/>
      <c r="QH642" s="5"/>
      <c r="QI642" s="5"/>
      <c r="QJ642" s="5"/>
      <c r="QK642" s="5"/>
      <c r="QL642" s="5"/>
      <c r="QM642" s="5"/>
      <c r="QN642" s="5"/>
      <c r="QO642" s="5"/>
      <c r="QP642" s="5"/>
      <c r="QQ642" s="5"/>
      <c r="QR642" s="5"/>
      <c r="QS642" s="5"/>
      <c r="QT642" s="5"/>
      <c r="QU642" s="5"/>
      <c r="QV642" s="5"/>
      <c r="QW642" s="5"/>
      <c r="QX642" s="5"/>
      <c r="QY642" s="5"/>
      <c r="QZ642" s="5"/>
      <c r="RA642" s="5"/>
      <c r="RB642" s="5"/>
      <c r="RC642" s="5"/>
      <c r="RD642" s="5"/>
      <c r="RE642" s="5"/>
      <c r="RF642" s="5"/>
      <c r="RG642" s="5"/>
      <c r="RH642" s="5"/>
      <c r="RI642" s="5"/>
      <c r="RJ642" s="5"/>
      <c r="RK642" s="5"/>
      <c r="RL642" s="5"/>
      <c r="RM642" s="5"/>
      <c r="RN642" s="5"/>
      <c r="RO642" s="5"/>
      <c r="RP642" s="5"/>
      <c r="RQ642" s="5"/>
      <c r="RR642" s="5"/>
      <c r="RS642" s="5"/>
      <c r="RT642" s="5"/>
      <c r="RU642" s="5"/>
      <c r="RV642" s="5"/>
      <c r="RW642" s="5"/>
      <c r="RX642" s="5"/>
      <c r="RY642" s="5"/>
      <c r="RZ642" s="5"/>
      <c r="SA642" s="5"/>
      <c r="SB642" s="5"/>
      <c r="SC642" s="5"/>
      <c r="SD642" s="5"/>
      <c r="SE642" s="5"/>
      <c r="SF642" s="5"/>
      <c r="SG642" s="5"/>
      <c r="SH642" s="5"/>
      <c r="SI642" s="5"/>
      <c r="SJ642" s="5"/>
      <c r="SK642" s="5"/>
      <c r="SL642" s="5"/>
      <c r="SM642" s="5"/>
      <c r="SN642" s="5"/>
      <c r="SO642" s="5"/>
      <c r="SP642" s="5"/>
      <c r="SQ642" s="5"/>
      <c r="SR642" s="5"/>
      <c r="SS642" s="5"/>
      <c r="ST642" s="5"/>
      <c r="SU642" s="5"/>
      <c r="SV642" s="5"/>
      <c r="SW642" s="5"/>
      <c r="SX642" s="5"/>
      <c r="SY642" s="5"/>
      <c r="SZ642" s="5"/>
      <c r="TA642" s="5"/>
      <c r="TB642" s="5"/>
      <c r="TC642" s="5"/>
      <c r="TD642" s="5"/>
      <c r="TE642" s="5"/>
      <c r="TF642" s="5"/>
      <c r="TG642" s="5"/>
      <c r="TH642" s="5"/>
      <c r="TI642" s="5"/>
      <c r="TJ642" s="5"/>
      <c r="TK642" s="5"/>
      <c r="TL642" s="5"/>
      <c r="TM642" s="5"/>
      <c r="TN642" s="5"/>
      <c r="TO642" s="5"/>
      <c r="TP642" s="5"/>
      <c r="TQ642" s="5"/>
      <c r="TR642" s="5"/>
      <c r="TS642" s="5"/>
      <c r="TT642" s="5"/>
      <c r="TU642" s="5"/>
      <c r="TV642" s="5"/>
      <c r="TW642" s="5"/>
      <c r="TX642" s="5"/>
      <c r="TY642" s="5"/>
      <c r="TZ642" s="5"/>
      <c r="UA642" s="5"/>
      <c r="UB642" s="5"/>
      <c r="UC642" s="5"/>
      <c r="UD642" s="5"/>
      <c r="UE642" s="5"/>
      <c r="UF642" s="5"/>
      <c r="UG642" s="5"/>
      <c r="UH642" s="5"/>
      <c r="UI642" s="5"/>
      <c r="UJ642" s="5"/>
      <c r="UK642" s="5"/>
      <c r="UL642" s="5"/>
      <c r="UM642" s="5"/>
      <c r="UN642" s="5"/>
      <c r="UO642" s="5"/>
      <c r="UP642" s="5"/>
      <c r="UQ642" s="5"/>
      <c r="UR642" s="5"/>
      <c r="US642" s="5"/>
      <c r="UT642" s="5"/>
      <c r="UU642" s="5"/>
      <c r="UV642" s="5"/>
      <c r="UW642" s="5"/>
      <c r="UX642" s="5"/>
      <c r="UY642" s="5"/>
      <c r="UZ642" s="5"/>
      <c r="VA642" s="5"/>
      <c r="VB642" s="5"/>
      <c r="VC642" s="5"/>
      <c r="VD642" s="5"/>
      <c r="VE642" s="5"/>
      <c r="VF642" s="5"/>
      <c r="VG642" s="5"/>
      <c r="VH642" s="5"/>
      <c r="VI642" s="5"/>
      <c r="VJ642" s="5"/>
      <c r="VK642" s="5"/>
      <c r="VL642" s="5"/>
      <c r="VM642" s="5"/>
      <c r="VN642" s="5"/>
      <c r="VO642" s="5"/>
      <c r="VP642" s="5"/>
      <c r="VQ642" s="5"/>
      <c r="VR642" s="5"/>
      <c r="VS642" s="5"/>
      <c r="VT642" s="5"/>
      <c r="VU642" s="5"/>
      <c r="VV642" s="5"/>
      <c r="VW642" s="5"/>
      <c r="VX642" s="5"/>
      <c r="VY642" s="5"/>
      <c r="VZ642" s="5"/>
      <c r="WA642" s="5"/>
      <c r="WB642" s="5"/>
      <c r="WC642" s="5"/>
      <c r="WD642" s="5"/>
      <c r="WE642" s="5"/>
      <c r="WF642" s="5"/>
      <c r="WG642" s="5"/>
      <c r="WH642" s="5"/>
      <c r="WI642" s="5"/>
      <c r="WJ642" s="5"/>
      <c r="WK642" s="5"/>
      <c r="WL642" s="5"/>
      <c r="WM642" s="5"/>
      <c r="WN642" s="5"/>
      <c r="WO642" s="5"/>
      <c r="WP642" s="5"/>
      <c r="WQ642" s="5"/>
      <c r="WR642" s="5"/>
      <c r="WS642" s="5"/>
      <c r="WT642" s="5"/>
      <c r="WU642" s="5"/>
      <c r="WV642" s="5"/>
      <c r="WW642" s="5"/>
      <c r="WX642" s="5"/>
      <c r="WY642" s="5"/>
      <c r="WZ642" s="5"/>
      <c r="XA642" s="5"/>
      <c r="XB642" s="5"/>
      <c r="XC642" s="5"/>
      <c r="XD642" s="5"/>
      <c r="XE642" s="5"/>
      <c r="XF642" s="5"/>
      <c r="XG642" s="5"/>
      <c r="XH642" s="5"/>
      <c r="XI642" s="5"/>
      <c r="XJ642" s="5"/>
      <c r="XK642" s="5"/>
      <c r="XL642" s="5"/>
      <c r="XM642" s="5"/>
      <c r="XN642" s="5"/>
      <c r="XO642" s="5"/>
      <c r="XP642" s="5"/>
      <c r="XQ642" s="5"/>
      <c r="XR642" s="5"/>
      <c r="XS642" s="5"/>
      <c r="XT642" s="5"/>
      <c r="XU642" s="5"/>
      <c r="XV642" s="5"/>
      <c r="XW642" s="5"/>
    </row>
    <row r="643" spans="39:647" x14ac:dyDescent="0.2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c r="PI643" s="5"/>
      <c r="PJ643" s="5"/>
      <c r="PK643" s="5"/>
      <c r="PL643" s="5"/>
      <c r="PM643" s="5"/>
      <c r="PN643" s="5"/>
      <c r="PO643" s="5"/>
      <c r="PP643" s="5"/>
      <c r="PQ643" s="5"/>
      <c r="PR643" s="5"/>
      <c r="PS643" s="5"/>
      <c r="PT643" s="5"/>
      <c r="PU643" s="5"/>
      <c r="PV643" s="5"/>
      <c r="PW643" s="5"/>
      <c r="PX643" s="5"/>
      <c r="PY643" s="5"/>
      <c r="PZ643" s="5"/>
      <c r="QA643" s="5"/>
      <c r="QB643" s="5"/>
      <c r="QC643" s="5"/>
      <c r="QD643" s="5"/>
      <c r="QE643" s="5"/>
      <c r="QF643" s="5"/>
      <c r="QG643" s="5"/>
      <c r="QH643" s="5"/>
      <c r="QI643" s="5"/>
      <c r="QJ643" s="5"/>
      <c r="QK643" s="5"/>
      <c r="QL643" s="5"/>
      <c r="QM643" s="5"/>
      <c r="QN643" s="5"/>
      <c r="QO643" s="5"/>
      <c r="QP643" s="5"/>
      <c r="QQ643" s="5"/>
      <c r="QR643" s="5"/>
      <c r="QS643" s="5"/>
      <c r="QT643" s="5"/>
      <c r="QU643" s="5"/>
      <c r="QV643" s="5"/>
      <c r="QW643" s="5"/>
      <c r="QX643" s="5"/>
      <c r="QY643" s="5"/>
      <c r="QZ643" s="5"/>
      <c r="RA643" s="5"/>
      <c r="RB643" s="5"/>
      <c r="RC643" s="5"/>
      <c r="RD643" s="5"/>
      <c r="RE643" s="5"/>
      <c r="RF643" s="5"/>
      <c r="RG643" s="5"/>
      <c r="RH643" s="5"/>
      <c r="RI643" s="5"/>
      <c r="RJ643" s="5"/>
      <c r="RK643" s="5"/>
      <c r="RL643" s="5"/>
      <c r="RM643" s="5"/>
      <c r="RN643" s="5"/>
      <c r="RO643" s="5"/>
      <c r="RP643" s="5"/>
      <c r="RQ643" s="5"/>
      <c r="RR643" s="5"/>
      <c r="RS643" s="5"/>
      <c r="RT643" s="5"/>
      <c r="RU643" s="5"/>
      <c r="RV643" s="5"/>
      <c r="RW643" s="5"/>
      <c r="RX643" s="5"/>
      <c r="RY643" s="5"/>
      <c r="RZ643" s="5"/>
      <c r="SA643" s="5"/>
      <c r="SB643" s="5"/>
      <c r="SC643" s="5"/>
      <c r="SD643" s="5"/>
      <c r="SE643" s="5"/>
      <c r="SF643" s="5"/>
      <c r="SG643" s="5"/>
      <c r="SH643" s="5"/>
      <c r="SI643" s="5"/>
      <c r="SJ643" s="5"/>
      <c r="SK643" s="5"/>
      <c r="SL643" s="5"/>
      <c r="SM643" s="5"/>
      <c r="SN643" s="5"/>
      <c r="SO643" s="5"/>
      <c r="SP643" s="5"/>
      <c r="SQ643" s="5"/>
      <c r="SR643" s="5"/>
      <c r="SS643" s="5"/>
      <c r="ST643" s="5"/>
      <c r="SU643" s="5"/>
      <c r="SV643" s="5"/>
      <c r="SW643" s="5"/>
      <c r="SX643" s="5"/>
      <c r="SY643" s="5"/>
      <c r="SZ643" s="5"/>
      <c r="TA643" s="5"/>
      <c r="TB643" s="5"/>
      <c r="TC643" s="5"/>
      <c r="TD643" s="5"/>
      <c r="TE643" s="5"/>
      <c r="TF643" s="5"/>
      <c r="TG643" s="5"/>
      <c r="TH643" s="5"/>
      <c r="TI643" s="5"/>
      <c r="TJ643" s="5"/>
      <c r="TK643" s="5"/>
      <c r="TL643" s="5"/>
      <c r="TM643" s="5"/>
      <c r="TN643" s="5"/>
      <c r="TO643" s="5"/>
      <c r="TP643" s="5"/>
      <c r="TQ643" s="5"/>
      <c r="TR643" s="5"/>
      <c r="TS643" s="5"/>
      <c r="TT643" s="5"/>
      <c r="TU643" s="5"/>
      <c r="TV643" s="5"/>
      <c r="TW643" s="5"/>
      <c r="TX643" s="5"/>
      <c r="TY643" s="5"/>
      <c r="TZ643" s="5"/>
      <c r="UA643" s="5"/>
      <c r="UB643" s="5"/>
      <c r="UC643" s="5"/>
      <c r="UD643" s="5"/>
      <c r="UE643" s="5"/>
      <c r="UF643" s="5"/>
      <c r="UG643" s="5"/>
      <c r="UH643" s="5"/>
      <c r="UI643" s="5"/>
      <c r="UJ643" s="5"/>
      <c r="UK643" s="5"/>
      <c r="UL643" s="5"/>
      <c r="UM643" s="5"/>
      <c r="UN643" s="5"/>
      <c r="UO643" s="5"/>
      <c r="UP643" s="5"/>
      <c r="UQ643" s="5"/>
      <c r="UR643" s="5"/>
      <c r="US643" s="5"/>
      <c r="UT643" s="5"/>
      <c r="UU643" s="5"/>
      <c r="UV643" s="5"/>
      <c r="UW643" s="5"/>
      <c r="UX643" s="5"/>
      <c r="UY643" s="5"/>
      <c r="UZ643" s="5"/>
      <c r="VA643" s="5"/>
      <c r="VB643" s="5"/>
      <c r="VC643" s="5"/>
      <c r="VD643" s="5"/>
      <c r="VE643" s="5"/>
      <c r="VF643" s="5"/>
      <c r="VG643" s="5"/>
      <c r="VH643" s="5"/>
      <c r="VI643" s="5"/>
      <c r="VJ643" s="5"/>
      <c r="VK643" s="5"/>
      <c r="VL643" s="5"/>
      <c r="VM643" s="5"/>
      <c r="VN643" s="5"/>
      <c r="VO643" s="5"/>
      <c r="VP643" s="5"/>
      <c r="VQ643" s="5"/>
      <c r="VR643" s="5"/>
      <c r="VS643" s="5"/>
      <c r="VT643" s="5"/>
      <c r="VU643" s="5"/>
      <c r="VV643" s="5"/>
      <c r="VW643" s="5"/>
      <c r="VX643" s="5"/>
      <c r="VY643" s="5"/>
      <c r="VZ643" s="5"/>
      <c r="WA643" s="5"/>
      <c r="WB643" s="5"/>
      <c r="WC643" s="5"/>
      <c r="WD643" s="5"/>
      <c r="WE643" s="5"/>
      <c r="WF643" s="5"/>
      <c r="WG643" s="5"/>
      <c r="WH643" s="5"/>
      <c r="WI643" s="5"/>
      <c r="WJ643" s="5"/>
      <c r="WK643" s="5"/>
      <c r="WL643" s="5"/>
      <c r="WM643" s="5"/>
      <c r="WN643" s="5"/>
      <c r="WO643" s="5"/>
      <c r="WP643" s="5"/>
      <c r="WQ643" s="5"/>
      <c r="WR643" s="5"/>
      <c r="WS643" s="5"/>
      <c r="WT643" s="5"/>
      <c r="WU643" s="5"/>
      <c r="WV643" s="5"/>
      <c r="WW643" s="5"/>
      <c r="WX643" s="5"/>
      <c r="WY643" s="5"/>
      <c r="WZ643" s="5"/>
      <c r="XA643" s="5"/>
      <c r="XB643" s="5"/>
      <c r="XC643" s="5"/>
      <c r="XD643" s="5"/>
      <c r="XE643" s="5"/>
      <c r="XF643" s="5"/>
      <c r="XG643" s="5"/>
      <c r="XH643" s="5"/>
      <c r="XI643" s="5"/>
      <c r="XJ643" s="5"/>
      <c r="XK643" s="5"/>
      <c r="XL643" s="5"/>
      <c r="XM643" s="5"/>
      <c r="XN643" s="5"/>
      <c r="XO643" s="5"/>
      <c r="XP643" s="5"/>
      <c r="XQ643" s="5"/>
      <c r="XR643" s="5"/>
      <c r="XS643" s="5"/>
      <c r="XT643" s="5"/>
      <c r="XU643" s="5"/>
      <c r="XV643" s="5"/>
      <c r="XW643" s="5"/>
    </row>
    <row r="644" spans="39:647" x14ac:dyDescent="0.2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c r="PI644" s="5"/>
      <c r="PJ644" s="5"/>
      <c r="PK644" s="5"/>
      <c r="PL644" s="5"/>
      <c r="PM644" s="5"/>
      <c r="PN644" s="5"/>
      <c r="PO644" s="5"/>
      <c r="PP644" s="5"/>
      <c r="PQ644" s="5"/>
      <c r="PR644" s="5"/>
      <c r="PS644" s="5"/>
      <c r="PT644" s="5"/>
      <c r="PU644" s="5"/>
      <c r="PV644" s="5"/>
      <c r="PW644" s="5"/>
      <c r="PX644" s="5"/>
      <c r="PY644" s="5"/>
      <c r="PZ644" s="5"/>
      <c r="QA644" s="5"/>
      <c r="QB644" s="5"/>
      <c r="QC644" s="5"/>
      <c r="QD644" s="5"/>
      <c r="QE644" s="5"/>
      <c r="QF644" s="5"/>
      <c r="QG644" s="5"/>
      <c r="QH644" s="5"/>
      <c r="QI644" s="5"/>
      <c r="QJ644" s="5"/>
      <c r="QK644" s="5"/>
      <c r="QL644" s="5"/>
      <c r="QM644" s="5"/>
      <c r="QN644" s="5"/>
      <c r="QO644" s="5"/>
      <c r="QP644" s="5"/>
      <c r="QQ644" s="5"/>
      <c r="QR644" s="5"/>
      <c r="QS644" s="5"/>
      <c r="QT644" s="5"/>
      <c r="QU644" s="5"/>
      <c r="QV644" s="5"/>
      <c r="QW644" s="5"/>
      <c r="QX644" s="5"/>
      <c r="QY644" s="5"/>
      <c r="QZ644" s="5"/>
      <c r="RA644" s="5"/>
      <c r="RB644" s="5"/>
      <c r="RC644" s="5"/>
      <c r="RD644" s="5"/>
      <c r="RE644" s="5"/>
      <c r="RF644" s="5"/>
      <c r="RG644" s="5"/>
      <c r="RH644" s="5"/>
      <c r="RI644" s="5"/>
      <c r="RJ644" s="5"/>
      <c r="RK644" s="5"/>
      <c r="RL644" s="5"/>
      <c r="RM644" s="5"/>
      <c r="RN644" s="5"/>
      <c r="RO644" s="5"/>
      <c r="RP644" s="5"/>
      <c r="RQ644" s="5"/>
      <c r="RR644" s="5"/>
      <c r="RS644" s="5"/>
      <c r="RT644" s="5"/>
      <c r="RU644" s="5"/>
      <c r="RV644" s="5"/>
      <c r="RW644" s="5"/>
      <c r="RX644" s="5"/>
      <c r="RY644" s="5"/>
      <c r="RZ644" s="5"/>
      <c r="SA644" s="5"/>
      <c r="SB644" s="5"/>
      <c r="SC644" s="5"/>
      <c r="SD644" s="5"/>
      <c r="SE644" s="5"/>
      <c r="SF644" s="5"/>
      <c r="SG644" s="5"/>
      <c r="SH644" s="5"/>
      <c r="SI644" s="5"/>
      <c r="SJ644" s="5"/>
      <c r="SK644" s="5"/>
      <c r="SL644" s="5"/>
      <c r="SM644" s="5"/>
      <c r="SN644" s="5"/>
      <c r="SO644" s="5"/>
      <c r="SP644" s="5"/>
      <c r="SQ644" s="5"/>
      <c r="SR644" s="5"/>
      <c r="SS644" s="5"/>
      <c r="ST644" s="5"/>
      <c r="SU644" s="5"/>
      <c r="SV644" s="5"/>
      <c r="SW644" s="5"/>
      <c r="SX644" s="5"/>
      <c r="SY644" s="5"/>
      <c r="SZ644" s="5"/>
      <c r="TA644" s="5"/>
      <c r="TB644" s="5"/>
      <c r="TC644" s="5"/>
      <c r="TD644" s="5"/>
      <c r="TE644" s="5"/>
      <c r="TF644" s="5"/>
      <c r="TG644" s="5"/>
      <c r="TH644" s="5"/>
      <c r="TI644" s="5"/>
      <c r="TJ644" s="5"/>
      <c r="TK644" s="5"/>
      <c r="TL644" s="5"/>
      <c r="TM644" s="5"/>
      <c r="TN644" s="5"/>
      <c r="TO644" s="5"/>
      <c r="TP644" s="5"/>
      <c r="TQ644" s="5"/>
      <c r="TR644" s="5"/>
      <c r="TS644" s="5"/>
      <c r="TT644" s="5"/>
      <c r="TU644" s="5"/>
      <c r="TV644" s="5"/>
      <c r="TW644" s="5"/>
      <c r="TX644" s="5"/>
      <c r="TY644" s="5"/>
      <c r="TZ644" s="5"/>
      <c r="UA644" s="5"/>
      <c r="UB644" s="5"/>
      <c r="UC644" s="5"/>
      <c r="UD644" s="5"/>
      <c r="UE644" s="5"/>
      <c r="UF644" s="5"/>
      <c r="UG644" s="5"/>
      <c r="UH644" s="5"/>
      <c r="UI644" s="5"/>
      <c r="UJ644" s="5"/>
      <c r="UK644" s="5"/>
      <c r="UL644" s="5"/>
      <c r="UM644" s="5"/>
      <c r="UN644" s="5"/>
      <c r="UO644" s="5"/>
      <c r="UP644" s="5"/>
      <c r="UQ644" s="5"/>
      <c r="UR644" s="5"/>
      <c r="US644" s="5"/>
      <c r="UT644" s="5"/>
      <c r="UU644" s="5"/>
      <c r="UV644" s="5"/>
      <c r="UW644" s="5"/>
      <c r="UX644" s="5"/>
      <c r="UY644" s="5"/>
      <c r="UZ644" s="5"/>
      <c r="VA644" s="5"/>
      <c r="VB644" s="5"/>
      <c r="VC644" s="5"/>
      <c r="VD644" s="5"/>
      <c r="VE644" s="5"/>
      <c r="VF644" s="5"/>
      <c r="VG644" s="5"/>
      <c r="VH644" s="5"/>
      <c r="VI644" s="5"/>
      <c r="VJ644" s="5"/>
      <c r="VK644" s="5"/>
      <c r="VL644" s="5"/>
      <c r="VM644" s="5"/>
      <c r="VN644" s="5"/>
      <c r="VO644" s="5"/>
      <c r="VP644" s="5"/>
      <c r="VQ644" s="5"/>
      <c r="VR644" s="5"/>
      <c r="VS644" s="5"/>
      <c r="VT644" s="5"/>
      <c r="VU644" s="5"/>
      <c r="VV644" s="5"/>
      <c r="VW644" s="5"/>
      <c r="VX644" s="5"/>
      <c r="VY644" s="5"/>
      <c r="VZ644" s="5"/>
      <c r="WA644" s="5"/>
      <c r="WB644" s="5"/>
      <c r="WC644" s="5"/>
      <c r="WD644" s="5"/>
      <c r="WE644" s="5"/>
      <c r="WF644" s="5"/>
      <c r="WG644" s="5"/>
      <c r="WH644" s="5"/>
      <c r="WI644" s="5"/>
      <c r="WJ644" s="5"/>
      <c r="WK644" s="5"/>
      <c r="WL644" s="5"/>
      <c r="WM644" s="5"/>
      <c r="WN644" s="5"/>
      <c r="WO644" s="5"/>
      <c r="WP644" s="5"/>
      <c r="WQ644" s="5"/>
      <c r="WR644" s="5"/>
      <c r="WS644" s="5"/>
      <c r="WT644" s="5"/>
      <c r="WU644" s="5"/>
      <c r="WV644" s="5"/>
      <c r="WW644" s="5"/>
      <c r="WX644" s="5"/>
      <c r="WY644" s="5"/>
      <c r="WZ644" s="5"/>
      <c r="XA644" s="5"/>
      <c r="XB644" s="5"/>
      <c r="XC644" s="5"/>
      <c r="XD644" s="5"/>
      <c r="XE644" s="5"/>
      <c r="XF644" s="5"/>
      <c r="XG644" s="5"/>
      <c r="XH644" s="5"/>
      <c r="XI644" s="5"/>
      <c r="XJ644" s="5"/>
      <c r="XK644" s="5"/>
      <c r="XL644" s="5"/>
      <c r="XM644" s="5"/>
      <c r="XN644" s="5"/>
      <c r="XO644" s="5"/>
      <c r="XP644" s="5"/>
      <c r="XQ644" s="5"/>
      <c r="XR644" s="5"/>
      <c r="XS644" s="5"/>
      <c r="XT644" s="5"/>
      <c r="XU644" s="5"/>
      <c r="XV644" s="5"/>
      <c r="XW644" s="5"/>
    </row>
    <row r="645" spans="39:647" x14ac:dyDescent="0.2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c r="PI645" s="5"/>
      <c r="PJ645" s="5"/>
      <c r="PK645" s="5"/>
      <c r="PL645" s="5"/>
      <c r="PM645" s="5"/>
      <c r="PN645" s="5"/>
      <c r="PO645" s="5"/>
      <c r="PP645" s="5"/>
      <c r="PQ645" s="5"/>
      <c r="PR645" s="5"/>
      <c r="PS645" s="5"/>
      <c r="PT645" s="5"/>
      <c r="PU645" s="5"/>
      <c r="PV645" s="5"/>
      <c r="PW645" s="5"/>
      <c r="PX645" s="5"/>
      <c r="PY645" s="5"/>
      <c r="PZ645" s="5"/>
      <c r="QA645" s="5"/>
      <c r="QB645" s="5"/>
      <c r="QC645" s="5"/>
      <c r="QD645" s="5"/>
      <c r="QE645" s="5"/>
      <c r="QF645" s="5"/>
      <c r="QG645" s="5"/>
      <c r="QH645" s="5"/>
      <c r="QI645" s="5"/>
      <c r="QJ645" s="5"/>
      <c r="QK645" s="5"/>
      <c r="QL645" s="5"/>
      <c r="QM645" s="5"/>
      <c r="QN645" s="5"/>
      <c r="QO645" s="5"/>
      <c r="QP645" s="5"/>
      <c r="QQ645" s="5"/>
      <c r="QR645" s="5"/>
      <c r="QS645" s="5"/>
      <c r="QT645" s="5"/>
      <c r="QU645" s="5"/>
      <c r="QV645" s="5"/>
      <c r="QW645" s="5"/>
      <c r="QX645" s="5"/>
      <c r="QY645" s="5"/>
      <c r="QZ645" s="5"/>
      <c r="RA645" s="5"/>
      <c r="RB645" s="5"/>
      <c r="RC645" s="5"/>
      <c r="RD645" s="5"/>
      <c r="RE645" s="5"/>
      <c r="RF645" s="5"/>
      <c r="RG645" s="5"/>
      <c r="RH645" s="5"/>
      <c r="RI645" s="5"/>
      <c r="RJ645" s="5"/>
      <c r="RK645" s="5"/>
      <c r="RL645" s="5"/>
      <c r="RM645" s="5"/>
      <c r="RN645" s="5"/>
      <c r="RO645" s="5"/>
      <c r="RP645" s="5"/>
      <c r="RQ645" s="5"/>
      <c r="RR645" s="5"/>
      <c r="RS645" s="5"/>
      <c r="RT645" s="5"/>
      <c r="RU645" s="5"/>
      <c r="RV645" s="5"/>
      <c r="RW645" s="5"/>
      <c r="RX645" s="5"/>
      <c r="RY645" s="5"/>
      <c r="RZ645" s="5"/>
      <c r="SA645" s="5"/>
      <c r="SB645" s="5"/>
      <c r="SC645" s="5"/>
      <c r="SD645" s="5"/>
      <c r="SE645" s="5"/>
      <c r="SF645" s="5"/>
      <c r="SG645" s="5"/>
      <c r="SH645" s="5"/>
      <c r="SI645" s="5"/>
      <c r="SJ645" s="5"/>
      <c r="SK645" s="5"/>
      <c r="SL645" s="5"/>
      <c r="SM645" s="5"/>
      <c r="SN645" s="5"/>
      <c r="SO645" s="5"/>
      <c r="SP645" s="5"/>
      <c r="SQ645" s="5"/>
      <c r="SR645" s="5"/>
      <c r="SS645" s="5"/>
      <c r="ST645" s="5"/>
      <c r="SU645" s="5"/>
      <c r="SV645" s="5"/>
      <c r="SW645" s="5"/>
      <c r="SX645" s="5"/>
      <c r="SY645" s="5"/>
      <c r="SZ645" s="5"/>
      <c r="TA645" s="5"/>
      <c r="TB645" s="5"/>
      <c r="TC645" s="5"/>
      <c r="TD645" s="5"/>
      <c r="TE645" s="5"/>
      <c r="TF645" s="5"/>
      <c r="TG645" s="5"/>
      <c r="TH645" s="5"/>
      <c r="TI645" s="5"/>
      <c r="TJ645" s="5"/>
      <c r="TK645" s="5"/>
      <c r="TL645" s="5"/>
      <c r="TM645" s="5"/>
      <c r="TN645" s="5"/>
      <c r="TO645" s="5"/>
      <c r="TP645" s="5"/>
      <c r="TQ645" s="5"/>
      <c r="TR645" s="5"/>
      <c r="TS645" s="5"/>
      <c r="TT645" s="5"/>
      <c r="TU645" s="5"/>
      <c r="TV645" s="5"/>
      <c r="TW645" s="5"/>
      <c r="TX645" s="5"/>
      <c r="TY645" s="5"/>
      <c r="TZ645" s="5"/>
      <c r="UA645" s="5"/>
      <c r="UB645" s="5"/>
      <c r="UC645" s="5"/>
      <c r="UD645" s="5"/>
      <c r="UE645" s="5"/>
      <c r="UF645" s="5"/>
      <c r="UG645" s="5"/>
      <c r="UH645" s="5"/>
      <c r="UI645" s="5"/>
      <c r="UJ645" s="5"/>
      <c r="UK645" s="5"/>
      <c r="UL645" s="5"/>
      <c r="UM645" s="5"/>
      <c r="UN645" s="5"/>
      <c r="UO645" s="5"/>
      <c r="UP645" s="5"/>
      <c r="UQ645" s="5"/>
      <c r="UR645" s="5"/>
      <c r="US645" s="5"/>
      <c r="UT645" s="5"/>
      <c r="UU645" s="5"/>
      <c r="UV645" s="5"/>
      <c r="UW645" s="5"/>
      <c r="UX645" s="5"/>
      <c r="UY645" s="5"/>
      <c r="UZ645" s="5"/>
      <c r="VA645" s="5"/>
      <c r="VB645" s="5"/>
      <c r="VC645" s="5"/>
      <c r="VD645" s="5"/>
      <c r="VE645" s="5"/>
      <c r="VF645" s="5"/>
      <c r="VG645" s="5"/>
      <c r="VH645" s="5"/>
      <c r="VI645" s="5"/>
      <c r="VJ645" s="5"/>
      <c r="VK645" s="5"/>
      <c r="VL645" s="5"/>
      <c r="VM645" s="5"/>
      <c r="VN645" s="5"/>
      <c r="VO645" s="5"/>
      <c r="VP645" s="5"/>
      <c r="VQ645" s="5"/>
      <c r="VR645" s="5"/>
      <c r="VS645" s="5"/>
      <c r="VT645" s="5"/>
      <c r="VU645" s="5"/>
      <c r="VV645" s="5"/>
      <c r="VW645" s="5"/>
      <c r="VX645" s="5"/>
      <c r="VY645" s="5"/>
      <c r="VZ645" s="5"/>
      <c r="WA645" s="5"/>
      <c r="WB645" s="5"/>
      <c r="WC645" s="5"/>
      <c r="WD645" s="5"/>
      <c r="WE645" s="5"/>
      <c r="WF645" s="5"/>
      <c r="WG645" s="5"/>
      <c r="WH645" s="5"/>
      <c r="WI645" s="5"/>
      <c r="WJ645" s="5"/>
      <c r="WK645" s="5"/>
      <c r="WL645" s="5"/>
      <c r="WM645" s="5"/>
      <c r="WN645" s="5"/>
      <c r="WO645" s="5"/>
      <c r="WP645" s="5"/>
      <c r="WQ645" s="5"/>
      <c r="WR645" s="5"/>
      <c r="WS645" s="5"/>
      <c r="WT645" s="5"/>
      <c r="WU645" s="5"/>
      <c r="WV645" s="5"/>
      <c r="WW645" s="5"/>
      <c r="WX645" s="5"/>
      <c r="WY645" s="5"/>
      <c r="WZ645" s="5"/>
      <c r="XA645" s="5"/>
      <c r="XB645" s="5"/>
      <c r="XC645" s="5"/>
      <c r="XD645" s="5"/>
      <c r="XE645" s="5"/>
      <c r="XF645" s="5"/>
      <c r="XG645" s="5"/>
      <c r="XH645" s="5"/>
      <c r="XI645" s="5"/>
      <c r="XJ645" s="5"/>
      <c r="XK645" s="5"/>
      <c r="XL645" s="5"/>
      <c r="XM645" s="5"/>
      <c r="XN645" s="5"/>
      <c r="XO645" s="5"/>
      <c r="XP645" s="5"/>
      <c r="XQ645" s="5"/>
      <c r="XR645" s="5"/>
      <c r="XS645" s="5"/>
      <c r="XT645" s="5"/>
      <c r="XU645" s="5"/>
      <c r="XV645" s="5"/>
      <c r="XW645" s="5"/>
    </row>
    <row r="646" spans="39:647" x14ac:dyDescent="0.2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c r="PI646" s="5"/>
      <c r="PJ646" s="5"/>
      <c r="PK646" s="5"/>
      <c r="PL646" s="5"/>
      <c r="PM646" s="5"/>
      <c r="PN646" s="5"/>
      <c r="PO646" s="5"/>
      <c r="PP646" s="5"/>
      <c r="PQ646" s="5"/>
      <c r="PR646" s="5"/>
      <c r="PS646" s="5"/>
      <c r="PT646" s="5"/>
      <c r="PU646" s="5"/>
      <c r="PV646" s="5"/>
      <c r="PW646" s="5"/>
      <c r="PX646" s="5"/>
      <c r="PY646" s="5"/>
      <c r="PZ646" s="5"/>
      <c r="QA646" s="5"/>
      <c r="QB646" s="5"/>
      <c r="QC646" s="5"/>
      <c r="QD646" s="5"/>
      <c r="QE646" s="5"/>
      <c r="QF646" s="5"/>
      <c r="QG646" s="5"/>
      <c r="QH646" s="5"/>
      <c r="QI646" s="5"/>
      <c r="QJ646" s="5"/>
      <c r="QK646" s="5"/>
      <c r="QL646" s="5"/>
      <c r="QM646" s="5"/>
      <c r="QN646" s="5"/>
      <c r="QO646" s="5"/>
      <c r="QP646" s="5"/>
      <c r="QQ646" s="5"/>
      <c r="QR646" s="5"/>
      <c r="QS646" s="5"/>
      <c r="QT646" s="5"/>
      <c r="QU646" s="5"/>
      <c r="QV646" s="5"/>
      <c r="QW646" s="5"/>
      <c r="QX646" s="5"/>
      <c r="QY646" s="5"/>
      <c r="QZ646" s="5"/>
      <c r="RA646" s="5"/>
      <c r="RB646" s="5"/>
      <c r="RC646" s="5"/>
      <c r="RD646" s="5"/>
      <c r="RE646" s="5"/>
      <c r="RF646" s="5"/>
      <c r="RG646" s="5"/>
      <c r="RH646" s="5"/>
      <c r="RI646" s="5"/>
      <c r="RJ646" s="5"/>
      <c r="RK646" s="5"/>
      <c r="RL646" s="5"/>
      <c r="RM646" s="5"/>
      <c r="RN646" s="5"/>
      <c r="RO646" s="5"/>
      <c r="RP646" s="5"/>
      <c r="RQ646" s="5"/>
      <c r="RR646" s="5"/>
      <c r="RS646" s="5"/>
      <c r="RT646" s="5"/>
      <c r="RU646" s="5"/>
      <c r="RV646" s="5"/>
      <c r="RW646" s="5"/>
      <c r="RX646" s="5"/>
      <c r="RY646" s="5"/>
      <c r="RZ646" s="5"/>
      <c r="SA646" s="5"/>
      <c r="SB646" s="5"/>
      <c r="SC646" s="5"/>
      <c r="SD646" s="5"/>
      <c r="SE646" s="5"/>
      <c r="SF646" s="5"/>
      <c r="SG646" s="5"/>
      <c r="SH646" s="5"/>
      <c r="SI646" s="5"/>
      <c r="SJ646" s="5"/>
      <c r="SK646" s="5"/>
      <c r="SL646" s="5"/>
      <c r="SM646" s="5"/>
      <c r="SN646" s="5"/>
      <c r="SO646" s="5"/>
      <c r="SP646" s="5"/>
      <c r="SQ646" s="5"/>
      <c r="SR646" s="5"/>
      <c r="SS646" s="5"/>
      <c r="ST646" s="5"/>
      <c r="SU646" s="5"/>
      <c r="SV646" s="5"/>
      <c r="SW646" s="5"/>
      <c r="SX646" s="5"/>
      <c r="SY646" s="5"/>
      <c r="SZ646" s="5"/>
      <c r="TA646" s="5"/>
      <c r="TB646" s="5"/>
      <c r="TC646" s="5"/>
      <c r="TD646" s="5"/>
      <c r="TE646" s="5"/>
      <c r="TF646" s="5"/>
      <c r="TG646" s="5"/>
      <c r="TH646" s="5"/>
      <c r="TI646" s="5"/>
      <c r="TJ646" s="5"/>
      <c r="TK646" s="5"/>
      <c r="TL646" s="5"/>
      <c r="TM646" s="5"/>
      <c r="TN646" s="5"/>
      <c r="TO646" s="5"/>
      <c r="TP646" s="5"/>
      <c r="TQ646" s="5"/>
      <c r="TR646" s="5"/>
      <c r="TS646" s="5"/>
      <c r="TT646" s="5"/>
      <c r="TU646" s="5"/>
      <c r="TV646" s="5"/>
      <c r="TW646" s="5"/>
      <c r="TX646" s="5"/>
      <c r="TY646" s="5"/>
      <c r="TZ646" s="5"/>
      <c r="UA646" s="5"/>
      <c r="UB646" s="5"/>
      <c r="UC646" s="5"/>
      <c r="UD646" s="5"/>
      <c r="UE646" s="5"/>
      <c r="UF646" s="5"/>
      <c r="UG646" s="5"/>
      <c r="UH646" s="5"/>
      <c r="UI646" s="5"/>
      <c r="UJ646" s="5"/>
      <c r="UK646" s="5"/>
      <c r="UL646" s="5"/>
      <c r="UM646" s="5"/>
      <c r="UN646" s="5"/>
      <c r="UO646" s="5"/>
      <c r="UP646" s="5"/>
      <c r="UQ646" s="5"/>
      <c r="UR646" s="5"/>
      <c r="US646" s="5"/>
      <c r="UT646" s="5"/>
      <c r="UU646" s="5"/>
      <c r="UV646" s="5"/>
      <c r="UW646" s="5"/>
      <c r="UX646" s="5"/>
      <c r="UY646" s="5"/>
      <c r="UZ646" s="5"/>
      <c r="VA646" s="5"/>
      <c r="VB646" s="5"/>
      <c r="VC646" s="5"/>
      <c r="VD646" s="5"/>
      <c r="VE646" s="5"/>
      <c r="VF646" s="5"/>
      <c r="VG646" s="5"/>
      <c r="VH646" s="5"/>
      <c r="VI646" s="5"/>
      <c r="VJ646" s="5"/>
      <c r="VK646" s="5"/>
      <c r="VL646" s="5"/>
      <c r="VM646" s="5"/>
      <c r="VN646" s="5"/>
      <c r="VO646" s="5"/>
      <c r="VP646" s="5"/>
      <c r="VQ646" s="5"/>
      <c r="VR646" s="5"/>
      <c r="VS646" s="5"/>
      <c r="VT646" s="5"/>
      <c r="VU646" s="5"/>
      <c r="VV646" s="5"/>
      <c r="VW646" s="5"/>
      <c r="VX646" s="5"/>
      <c r="VY646" s="5"/>
      <c r="VZ646" s="5"/>
      <c r="WA646" s="5"/>
      <c r="WB646" s="5"/>
      <c r="WC646" s="5"/>
      <c r="WD646" s="5"/>
      <c r="WE646" s="5"/>
      <c r="WF646" s="5"/>
      <c r="WG646" s="5"/>
      <c r="WH646" s="5"/>
      <c r="WI646" s="5"/>
      <c r="WJ646" s="5"/>
      <c r="WK646" s="5"/>
      <c r="WL646" s="5"/>
      <c r="WM646" s="5"/>
      <c r="WN646" s="5"/>
      <c r="WO646" s="5"/>
      <c r="WP646" s="5"/>
      <c r="WQ646" s="5"/>
      <c r="WR646" s="5"/>
      <c r="WS646" s="5"/>
      <c r="WT646" s="5"/>
      <c r="WU646" s="5"/>
      <c r="WV646" s="5"/>
      <c r="WW646" s="5"/>
      <c r="WX646" s="5"/>
      <c r="WY646" s="5"/>
      <c r="WZ646" s="5"/>
      <c r="XA646" s="5"/>
      <c r="XB646" s="5"/>
      <c r="XC646" s="5"/>
      <c r="XD646" s="5"/>
      <c r="XE646" s="5"/>
      <c r="XF646" s="5"/>
      <c r="XG646" s="5"/>
      <c r="XH646" s="5"/>
      <c r="XI646" s="5"/>
      <c r="XJ646" s="5"/>
      <c r="XK646" s="5"/>
      <c r="XL646" s="5"/>
      <c r="XM646" s="5"/>
      <c r="XN646" s="5"/>
      <c r="XO646" s="5"/>
      <c r="XP646" s="5"/>
      <c r="XQ646" s="5"/>
      <c r="XR646" s="5"/>
      <c r="XS646" s="5"/>
      <c r="XT646" s="5"/>
      <c r="XU646" s="5"/>
      <c r="XV646" s="5"/>
      <c r="XW646" s="5"/>
    </row>
    <row r="647" spans="39:647" x14ac:dyDescent="0.2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c r="PI647" s="5"/>
      <c r="PJ647" s="5"/>
      <c r="PK647" s="5"/>
      <c r="PL647" s="5"/>
      <c r="PM647" s="5"/>
      <c r="PN647" s="5"/>
      <c r="PO647" s="5"/>
      <c r="PP647" s="5"/>
      <c r="PQ647" s="5"/>
      <c r="PR647" s="5"/>
      <c r="PS647" s="5"/>
      <c r="PT647" s="5"/>
      <c r="PU647" s="5"/>
      <c r="PV647" s="5"/>
      <c r="PW647" s="5"/>
      <c r="PX647" s="5"/>
      <c r="PY647" s="5"/>
      <c r="PZ647" s="5"/>
      <c r="QA647" s="5"/>
      <c r="QB647" s="5"/>
      <c r="QC647" s="5"/>
      <c r="QD647" s="5"/>
      <c r="QE647" s="5"/>
      <c r="QF647" s="5"/>
      <c r="QG647" s="5"/>
      <c r="QH647" s="5"/>
      <c r="QI647" s="5"/>
      <c r="QJ647" s="5"/>
      <c r="QK647" s="5"/>
      <c r="QL647" s="5"/>
      <c r="QM647" s="5"/>
      <c r="QN647" s="5"/>
      <c r="QO647" s="5"/>
      <c r="QP647" s="5"/>
      <c r="QQ647" s="5"/>
      <c r="QR647" s="5"/>
      <c r="QS647" s="5"/>
      <c r="QT647" s="5"/>
      <c r="QU647" s="5"/>
      <c r="QV647" s="5"/>
      <c r="QW647" s="5"/>
      <c r="QX647" s="5"/>
      <c r="QY647" s="5"/>
      <c r="QZ647" s="5"/>
      <c r="RA647" s="5"/>
      <c r="RB647" s="5"/>
      <c r="RC647" s="5"/>
      <c r="RD647" s="5"/>
      <c r="RE647" s="5"/>
      <c r="RF647" s="5"/>
      <c r="RG647" s="5"/>
      <c r="RH647" s="5"/>
      <c r="RI647" s="5"/>
      <c r="RJ647" s="5"/>
      <c r="RK647" s="5"/>
      <c r="RL647" s="5"/>
      <c r="RM647" s="5"/>
      <c r="RN647" s="5"/>
      <c r="RO647" s="5"/>
      <c r="RP647" s="5"/>
      <c r="RQ647" s="5"/>
      <c r="RR647" s="5"/>
      <c r="RS647" s="5"/>
      <c r="RT647" s="5"/>
      <c r="RU647" s="5"/>
      <c r="RV647" s="5"/>
      <c r="RW647" s="5"/>
      <c r="RX647" s="5"/>
      <c r="RY647" s="5"/>
      <c r="RZ647" s="5"/>
      <c r="SA647" s="5"/>
      <c r="SB647" s="5"/>
      <c r="SC647" s="5"/>
      <c r="SD647" s="5"/>
      <c r="SE647" s="5"/>
      <c r="SF647" s="5"/>
      <c r="SG647" s="5"/>
      <c r="SH647" s="5"/>
      <c r="SI647" s="5"/>
      <c r="SJ647" s="5"/>
      <c r="SK647" s="5"/>
      <c r="SL647" s="5"/>
      <c r="SM647" s="5"/>
      <c r="SN647" s="5"/>
      <c r="SO647" s="5"/>
      <c r="SP647" s="5"/>
      <c r="SQ647" s="5"/>
      <c r="SR647" s="5"/>
      <c r="SS647" s="5"/>
      <c r="ST647" s="5"/>
      <c r="SU647" s="5"/>
      <c r="SV647" s="5"/>
      <c r="SW647" s="5"/>
      <c r="SX647" s="5"/>
      <c r="SY647" s="5"/>
      <c r="SZ647" s="5"/>
      <c r="TA647" s="5"/>
      <c r="TB647" s="5"/>
      <c r="TC647" s="5"/>
      <c r="TD647" s="5"/>
      <c r="TE647" s="5"/>
      <c r="TF647" s="5"/>
      <c r="TG647" s="5"/>
      <c r="TH647" s="5"/>
      <c r="TI647" s="5"/>
      <c r="TJ647" s="5"/>
      <c r="TK647" s="5"/>
      <c r="TL647" s="5"/>
      <c r="TM647" s="5"/>
      <c r="TN647" s="5"/>
      <c r="TO647" s="5"/>
      <c r="TP647" s="5"/>
      <c r="TQ647" s="5"/>
      <c r="TR647" s="5"/>
      <c r="TS647" s="5"/>
      <c r="TT647" s="5"/>
      <c r="TU647" s="5"/>
      <c r="TV647" s="5"/>
      <c r="TW647" s="5"/>
      <c r="TX647" s="5"/>
      <c r="TY647" s="5"/>
      <c r="TZ647" s="5"/>
      <c r="UA647" s="5"/>
      <c r="UB647" s="5"/>
      <c r="UC647" s="5"/>
      <c r="UD647" s="5"/>
      <c r="UE647" s="5"/>
      <c r="UF647" s="5"/>
      <c r="UG647" s="5"/>
      <c r="UH647" s="5"/>
      <c r="UI647" s="5"/>
      <c r="UJ647" s="5"/>
      <c r="UK647" s="5"/>
      <c r="UL647" s="5"/>
      <c r="UM647" s="5"/>
      <c r="UN647" s="5"/>
      <c r="UO647" s="5"/>
      <c r="UP647" s="5"/>
      <c r="UQ647" s="5"/>
      <c r="UR647" s="5"/>
      <c r="US647" s="5"/>
      <c r="UT647" s="5"/>
      <c r="UU647" s="5"/>
      <c r="UV647" s="5"/>
      <c r="UW647" s="5"/>
      <c r="UX647" s="5"/>
      <c r="UY647" s="5"/>
      <c r="UZ647" s="5"/>
      <c r="VA647" s="5"/>
      <c r="VB647" s="5"/>
      <c r="VC647" s="5"/>
      <c r="VD647" s="5"/>
      <c r="VE647" s="5"/>
      <c r="VF647" s="5"/>
      <c r="VG647" s="5"/>
      <c r="VH647" s="5"/>
      <c r="VI647" s="5"/>
      <c r="VJ647" s="5"/>
      <c r="VK647" s="5"/>
      <c r="VL647" s="5"/>
      <c r="VM647" s="5"/>
      <c r="VN647" s="5"/>
      <c r="VO647" s="5"/>
      <c r="VP647" s="5"/>
      <c r="VQ647" s="5"/>
      <c r="VR647" s="5"/>
      <c r="VS647" s="5"/>
      <c r="VT647" s="5"/>
      <c r="VU647" s="5"/>
      <c r="VV647" s="5"/>
      <c r="VW647" s="5"/>
      <c r="VX647" s="5"/>
      <c r="VY647" s="5"/>
      <c r="VZ647" s="5"/>
      <c r="WA647" s="5"/>
      <c r="WB647" s="5"/>
      <c r="WC647" s="5"/>
      <c r="WD647" s="5"/>
      <c r="WE647" s="5"/>
      <c r="WF647" s="5"/>
      <c r="WG647" s="5"/>
      <c r="WH647" s="5"/>
      <c r="WI647" s="5"/>
      <c r="WJ647" s="5"/>
      <c r="WK647" s="5"/>
      <c r="WL647" s="5"/>
      <c r="WM647" s="5"/>
      <c r="WN647" s="5"/>
      <c r="WO647" s="5"/>
      <c r="WP647" s="5"/>
      <c r="WQ647" s="5"/>
      <c r="WR647" s="5"/>
      <c r="WS647" s="5"/>
      <c r="WT647" s="5"/>
      <c r="WU647" s="5"/>
      <c r="WV647" s="5"/>
      <c r="WW647" s="5"/>
      <c r="WX647" s="5"/>
      <c r="WY647" s="5"/>
      <c r="WZ647" s="5"/>
      <c r="XA647" s="5"/>
      <c r="XB647" s="5"/>
      <c r="XC647" s="5"/>
      <c r="XD647" s="5"/>
      <c r="XE647" s="5"/>
      <c r="XF647" s="5"/>
      <c r="XG647" s="5"/>
      <c r="XH647" s="5"/>
      <c r="XI647" s="5"/>
      <c r="XJ647" s="5"/>
      <c r="XK647" s="5"/>
      <c r="XL647" s="5"/>
      <c r="XM647" s="5"/>
      <c r="XN647" s="5"/>
      <c r="XO647" s="5"/>
      <c r="XP647" s="5"/>
      <c r="XQ647" s="5"/>
      <c r="XR647" s="5"/>
      <c r="XS647" s="5"/>
      <c r="XT647" s="5"/>
      <c r="XU647" s="5"/>
      <c r="XV647" s="5"/>
      <c r="XW647" s="5"/>
    </row>
    <row r="648" spans="39:647" x14ac:dyDescent="0.2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c r="PI648" s="5"/>
      <c r="PJ648" s="5"/>
      <c r="PK648" s="5"/>
      <c r="PL648" s="5"/>
      <c r="PM648" s="5"/>
      <c r="PN648" s="5"/>
      <c r="PO648" s="5"/>
      <c r="PP648" s="5"/>
      <c r="PQ648" s="5"/>
      <c r="PR648" s="5"/>
      <c r="PS648" s="5"/>
      <c r="PT648" s="5"/>
      <c r="PU648" s="5"/>
      <c r="PV648" s="5"/>
      <c r="PW648" s="5"/>
      <c r="PX648" s="5"/>
      <c r="PY648" s="5"/>
      <c r="PZ648" s="5"/>
      <c r="QA648" s="5"/>
      <c r="QB648" s="5"/>
      <c r="QC648" s="5"/>
      <c r="QD648" s="5"/>
      <c r="QE648" s="5"/>
      <c r="QF648" s="5"/>
      <c r="QG648" s="5"/>
      <c r="QH648" s="5"/>
      <c r="QI648" s="5"/>
      <c r="QJ648" s="5"/>
      <c r="QK648" s="5"/>
      <c r="QL648" s="5"/>
      <c r="QM648" s="5"/>
      <c r="QN648" s="5"/>
      <c r="QO648" s="5"/>
      <c r="QP648" s="5"/>
      <c r="QQ648" s="5"/>
      <c r="QR648" s="5"/>
      <c r="QS648" s="5"/>
      <c r="QT648" s="5"/>
      <c r="QU648" s="5"/>
      <c r="QV648" s="5"/>
      <c r="QW648" s="5"/>
      <c r="QX648" s="5"/>
      <c r="QY648" s="5"/>
      <c r="QZ648" s="5"/>
      <c r="RA648" s="5"/>
      <c r="RB648" s="5"/>
      <c r="RC648" s="5"/>
      <c r="RD648" s="5"/>
      <c r="RE648" s="5"/>
      <c r="RF648" s="5"/>
      <c r="RG648" s="5"/>
      <c r="RH648" s="5"/>
      <c r="RI648" s="5"/>
      <c r="RJ648" s="5"/>
      <c r="RK648" s="5"/>
      <c r="RL648" s="5"/>
      <c r="RM648" s="5"/>
      <c r="RN648" s="5"/>
      <c r="RO648" s="5"/>
      <c r="RP648" s="5"/>
      <c r="RQ648" s="5"/>
      <c r="RR648" s="5"/>
      <c r="RS648" s="5"/>
      <c r="RT648" s="5"/>
      <c r="RU648" s="5"/>
      <c r="RV648" s="5"/>
      <c r="RW648" s="5"/>
      <c r="RX648" s="5"/>
      <c r="RY648" s="5"/>
      <c r="RZ648" s="5"/>
      <c r="SA648" s="5"/>
      <c r="SB648" s="5"/>
      <c r="SC648" s="5"/>
      <c r="SD648" s="5"/>
      <c r="SE648" s="5"/>
      <c r="SF648" s="5"/>
      <c r="SG648" s="5"/>
      <c r="SH648" s="5"/>
      <c r="SI648" s="5"/>
      <c r="SJ648" s="5"/>
      <c r="SK648" s="5"/>
      <c r="SL648" s="5"/>
      <c r="SM648" s="5"/>
      <c r="SN648" s="5"/>
      <c r="SO648" s="5"/>
      <c r="SP648" s="5"/>
      <c r="SQ648" s="5"/>
      <c r="SR648" s="5"/>
      <c r="SS648" s="5"/>
      <c r="ST648" s="5"/>
      <c r="SU648" s="5"/>
      <c r="SV648" s="5"/>
      <c r="SW648" s="5"/>
      <c r="SX648" s="5"/>
      <c r="SY648" s="5"/>
      <c r="SZ648" s="5"/>
      <c r="TA648" s="5"/>
      <c r="TB648" s="5"/>
      <c r="TC648" s="5"/>
      <c r="TD648" s="5"/>
      <c r="TE648" s="5"/>
      <c r="TF648" s="5"/>
      <c r="TG648" s="5"/>
      <c r="TH648" s="5"/>
      <c r="TI648" s="5"/>
      <c r="TJ648" s="5"/>
      <c r="TK648" s="5"/>
      <c r="TL648" s="5"/>
      <c r="TM648" s="5"/>
      <c r="TN648" s="5"/>
      <c r="TO648" s="5"/>
      <c r="TP648" s="5"/>
      <c r="TQ648" s="5"/>
      <c r="TR648" s="5"/>
      <c r="TS648" s="5"/>
      <c r="TT648" s="5"/>
      <c r="TU648" s="5"/>
      <c r="TV648" s="5"/>
      <c r="TW648" s="5"/>
      <c r="TX648" s="5"/>
      <c r="TY648" s="5"/>
      <c r="TZ648" s="5"/>
      <c r="UA648" s="5"/>
      <c r="UB648" s="5"/>
      <c r="UC648" s="5"/>
      <c r="UD648" s="5"/>
      <c r="UE648" s="5"/>
      <c r="UF648" s="5"/>
      <c r="UG648" s="5"/>
      <c r="UH648" s="5"/>
      <c r="UI648" s="5"/>
      <c r="UJ648" s="5"/>
      <c r="UK648" s="5"/>
      <c r="UL648" s="5"/>
      <c r="UM648" s="5"/>
      <c r="UN648" s="5"/>
      <c r="UO648" s="5"/>
      <c r="UP648" s="5"/>
      <c r="UQ648" s="5"/>
      <c r="UR648" s="5"/>
      <c r="US648" s="5"/>
      <c r="UT648" s="5"/>
      <c r="UU648" s="5"/>
      <c r="UV648" s="5"/>
      <c r="UW648" s="5"/>
      <c r="UX648" s="5"/>
      <c r="UY648" s="5"/>
      <c r="UZ648" s="5"/>
      <c r="VA648" s="5"/>
      <c r="VB648" s="5"/>
      <c r="VC648" s="5"/>
      <c r="VD648" s="5"/>
      <c r="VE648" s="5"/>
      <c r="VF648" s="5"/>
      <c r="VG648" s="5"/>
      <c r="VH648" s="5"/>
      <c r="VI648" s="5"/>
      <c r="VJ648" s="5"/>
      <c r="VK648" s="5"/>
      <c r="VL648" s="5"/>
      <c r="VM648" s="5"/>
      <c r="VN648" s="5"/>
      <c r="VO648" s="5"/>
      <c r="VP648" s="5"/>
      <c r="VQ648" s="5"/>
      <c r="VR648" s="5"/>
      <c r="VS648" s="5"/>
      <c r="VT648" s="5"/>
      <c r="VU648" s="5"/>
      <c r="VV648" s="5"/>
      <c r="VW648" s="5"/>
      <c r="VX648" s="5"/>
      <c r="VY648" s="5"/>
      <c r="VZ648" s="5"/>
      <c r="WA648" s="5"/>
      <c r="WB648" s="5"/>
      <c r="WC648" s="5"/>
      <c r="WD648" s="5"/>
      <c r="WE648" s="5"/>
      <c r="WF648" s="5"/>
      <c r="WG648" s="5"/>
      <c r="WH648" s="5"/>
      <c r="WI648" s="5"/>
      <c r="WJ648" s="5"/>
      <c r="WK648" s="5"/>
      <c r="WL648" s="5"/>
      <c r="WM648" s="5"/>
      <c r="WN648" s="5"/>
      <c r="WO648" s="5"/>
      <c r="WP648" s="5"/>
      <c r="WQ648" s="5"/>
      <c r="WR648" s="5"/>
      <c r="WS648" s="5"/>
      <c r="WT648" s="5"/>
      <c r="WU648" s="5"/>
      <c r="WV648" s="5"/>
      <c r="WW648" s="5"/>
      <c r="WX648" s="5"/>
      <c r="WY648" s="5"/>
      <c r="WZ648" s="5"/>
      <c r="XA648" s="5"/>
      <c r="XB648" s="5"/>
      <c r="XC648" s="5"/>
      <c r="XD648" s="5"/>
      <c r="XE648" s="5"/>
      <c r="XF648" s="5"/>
      <c r="XG648" s="5"/>
      <c r="XH648" s="5"/>
      <c r="XI648" s="5"/>
      <c r="XJ648" s="5"/>
      <c r="XK648" s="5"/>
      <c r="XL648" s="5"/>
      <c r="XM648" s="5"/>
      <c r="XN648" s="5"/>
      <c r="XO648" s="5"/>
      <c r="XP648" s="5"/>
      <c r="XQ648" s="5"/>
      <c r="XR648" s="5"/>
      <c r="XS648" s="5"/>
      <c r="XT648" s="5"/>
      <c r="XU648" s="5"/>
      <c r="XV648" s="5"/>
      <c r="XW648" s="5"/>
    </row>
    <row r="649" spans="39:647" x14ac:dyDescent="0.2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c r="PI649" s="5"/>
      <c r="PJ649" s="5"/>
      <c r="PK649" s="5"/>
      <c r="PL649" s="5"/>
      <c r="PM649" s="5"/>
      <c r="PN649" s="5"/>
      <c r="PO649" s="5"/>
      <c r="PP649" s="5"/>
      <c r="PQ649" s="5"/>
      <c r="PR649" s="5"/>
      <c r="PS649" s="5"/>
      <c r="PT649" s="5"/>
      <c r="PU649" s="5"/>
      <c r="PV649" s="5"/>
      <c r="PW649" s="5"/>
      <c r="PX649" s="5"/>
      <c r="PY649" s="5"/>
      <c r="PZ649" s="5"/>
      <c r="QA649" s="5"/>
      <c r="QB649" s="5"/>
      <c r="QC649" s="5"/>
      <c r="QD649" s="5"/>
      <c r="QE649" s="5"/>
      <c r="QF649" s="5"/>
      <c r="QG649" s="5"/>
      <c r="QH649" s="5"/>
      <c r="QI649" s="5"/>
      <c r="QJ649" s="5"/>
      <c r="QK649" s="5"/>
      <c r="QL649" s="5"/>
      <c r="QM649" s="5"/>
      <c r="QN649" s="5"/>
      <c r="QO649" s="5"/>
      <c r="QP649" s="5"/>
      <c r="QQ649" s="5"/>
      <c r="QR649" s="5"/>
      <c r="QS649" s="5"/>
      <c r="QT649" s="5"/>
      <c r="QU649" s="5"/>
      <c r="QV649" s="5"/>
      <c r="QW649" s="5"/>
      <c r="QX649" s="5"/>
      <c r="QY649" s="5"/>
      <c r="QZ649" s="5"/>
      <c r="RA649" s="5"/>
      <c r="RB649" s="5"/>
      <c r="RC649" s="5"/>
      <c r="RD649" s="5"/>
      <c r="RE649" s="5"/>
      <c r="RF649" s="5"/>
      <c r="RG649" s="5"/>
      <c r="RH649" s="5"/>
      <c r="RI649" s="5"/>
      <c r="RJ649" s="5"/>
      <c r="RK649" s="5"/>
      <c r="RL649" s="5"/>
      <c r="RM649" s="5"/>
      <c r="RN649" s="5"/>
      <c r="RO649" s="5"/>
      <c r="RP649" s="5"/>
      <c r="RQ649" s="5"/>
      <c r="RR649" s="5"/>
      <c r="RS649" s="5"/>
      <c r="RT649" s="5"/>
      <c r="RU649" s="5"/>
      <c r="RV649" s="5"/>
      <c r="RW649" s="5"/>
      <c r="RX649" s="5"/>
      <c r="RY649" s="5"/>
      <c r="RZ649" s="5"/>
      <c r="SA649" s="5"/>
      <c r="SB649" s="5"/>
      <c r="SC649" s="5"/>
      <c r="SD649" s="5"/>
      <c r="SE649" s="5"/>
      <c r="SF649" s="5"/>
      <c r="SG649" s="5"/>
      <c r="SH649" s="5"/>
      <c r="SI649" s="5"/>
      <c r="SJ649" s="5"/>
      <c r="SK649" s="5"/>
      <c r="SL649" s="5"/>
      <c r="SM649" s="5"/>
      <c r="SN649" s="5"/>
      <c r="SO649" s="5"/>
      <c r="SP649" s="5"/>
      <c r="SQ649" s="5"/>
      <c r="SR649" s="5"/>
      <c r="SS649" s="5"/>
      <c r="ST649" s="5"/>
      <c r="SU649" s="5"/>
      <c r="SV649" s="5"/>
      <c r="SW649" s="5"/>
      <c r="SX649" s="5"/>
      <c r="SY649" s="5"/>
      <c r="SZ649" s="5"/>
      <c r="TA649" s="5"/>
      <c r="TB649" s="5"/>
      <c r="TC649" s="5"/>
      <c r="TD649" s="5"/>
      <c r="TE649" s="5"/>
      <c r="TF649" s="5"/>
      <c r="TG649" s="5"/>
      <c r="TH649" s="5"/>
      <c r="TI649" s="5"/>
      <c r="TJ649" s="5"/>
      <c r="TK649" s="5"/>
      <c r="TL649" s="5"/>
      <c r="TM649" s="5"/>
      <c r="TN649" s="5"/>
      <c r="TO649" s="5"/>
      <c r="TP649" s="5"/>
      <c r="TQ649" s="5"/>
      <c r="TR649" s="5"/>
      <c r="TS649" s="5"/>
      <c r="TT649" s="5"/>
      <c r="TU649" s="5"/>
      <c r="TV649" s="5"/>
      <c r="TW649" s="5"/>
      <c r="TX649" s="5"/>
      <c r="TY649" s="5"/>
      <c r="TZ649" s="5"/>
      <c r="UA649" s="5"/>
      <c r="UB649" s="5"/>
      <c r="UC649" s="5"/>
      <c r="UD649" s="5"/>
      <c r="UE649" s="5"/>
      <c r="UF649" s="5"/>
      <c r="UG649" s="5"/>
      <c r="UH649" s="5"/>
      <c r="UI649" s="5"/>
      <c r="UJ649" s="5"/>
      <c r="UK649" s="5"/>
      <c r="UL649" s="5"/>
      <c r="UM649" s="5"/>
      <c r="UN649" s="5"/>
      <c r="UO649" s="5"/>
      <c r="UP649" s="5"/>
      <c r="UQ649" s="5"/>
      <c r="UR649" s="5"/>
      <c r="US649" s="5"/>
      <c r="UT649" s="5"/>
      <c r="UU649" s="5"/>
      <c r="UV649" s="5"/>
      <c r="UW649" s="5"/>
      <c r="UX649" s="5"/>
      <c r="UY649" s="5"/>
      <c r="UZ649" s="5"/>
      <c r="VA649" s="5"/>
      <c r="VB649" s="5"/>
      <c r="VC649" s="5"/>
      <c r="VD649" s="5"/>
      <c r="VE649" s="5"/>
      <c r="VF649" s="5"/>
      <c r="VG649" s="5"/>
      <c r="VH649" s="5"/>
      <c r="VI649" s="5"/>
      <c r="VJ649" s="5"/>
      <c r="VK649" s="5"/>
      <c r="VL649" s="5"/>
      <c r="VM649" s="5"/>
      <c r="VN649" s="5"/>
      <c r="VO649" s="5"/>
      <c r="VP649" s="5"/>
      <c r="VQ649" s="5"/>
      <c r="VR649" s="5"/>
      <c r="VS649" s="5"/>
      <c r="VT649" s="5"/>
      <c r="VU649" s="5"/>
      <c r="VV649" s="5"/>
      <c r="VW649" s="5"/>
      <c r="VX649" s="5"/>
      <c r="VY649" s="5"/>
      <c r="VZ649" s="5"/>
      <c r="WA649" s="5"/>
      <c r="WB649" s="5"/>
      <c r="WC649" s="5"/>
      <c r="WD649" s="5"/>
      <c r="WE649" s="5"/>
      <c r="WF649" s="5"/>
      <c r="WG649" s="5"/>
      <c r="WH649" s="5"/>
      <c r="WI649" s="5"/>
      <c r="WJ649" s="5"/>
      <c r="WK649" s="5"/>
      <c r="WL649" s="5"/>
      <c r="WM649" s="5"/>
      <c r="WN649" s="5"/>
      <c r="WO649" s="5"/>
      <c r="WP649" s="5"/>
      <c r="WQ649" s="5"/>
      <c r="WR649" s="5"/>
      <c r="WS649" s="5"/>
      <c r="WT649" s="5"/>
      <c r="WU649" s="5"/>
      <c r="WV649" s="5"/>
      <c r="WW649" s="5"/>
      <c r="WX649" s="5"/>
      <c r="WY649" s="5"/>
      <c r="WZ649" s="5"/>
      <c r="XA649" s="5"/>
      <c r="XB649" s="5"/>
      <c r="XC649" s="5"/>
      <c r="XD649" s="5"/>
      <c r="XE649" s="5"/>
      <c r="XF649" s="5"/>
      <c r="XG649" s="5"/>
      <c r="XH649" s="5"/>
      <c r="XI649" s="5"/>
      <c r="XJ649" s="5"/>
      <c r="XK649" s="5"/>
      <c r="XL649" s="5"/>
      <c r="XM649" s="5"/>
      <c r="XN649" s="5"/>
      <c r="XO649" s="5"/>
      <c r="XP649" s="5"/>
      <c r="XQ649" s="5"/>
      <c r="XR649" s="5"/>
      <c r="XS649" s="5"/>
      <c r="XT649" s="5"/>
      <c r="XU649" s="5"/>
      <c r="XV649" s="5"/>
      <c r="XW649" s="5"/>
    </row>
    <row r="650" spans="39:647" x14ac:dyDescent="0.2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c r="PI650" s="5"/>
      <c r="PJ650" s="5"/>
      <c r="PK650" s="5"/>
      <c r="PL650" s="5"/>
      <c r="PM650" s="5"/>
      <c r="PN650" s="5"/>
      <c r="PO650" s="5"/>
      <c r="PP650" s="5"/>
      <c r="PQ650" s="5"/>
      <c r="PR650" s="5"/>
      <c r="PS650" s="5"/>
      <c r="PT650" s="5"/>
      <c r="PU650" s="5"/>
      <c r="PV650" s="5"/>
      <c r="PW650" s="5"/>
      <c r="PX650" s="5"/>
      <c r="PY650" s="5"/>
      <c r="PZ650" s="5"/>
      <c r="QA650" s="5"/>
      <c r="QB650" s="5"/>
      <c r="QC650" s="5"/>
      <c r="QD650" s="5"/>
      <c r="QE650" s="5"/>
      <c r="QF650" s="5"/>
      <c r="QG650" s="5"/>
      <c r="QH650" s="5"/>
      <c r="QI650" s="5"/>
      <c r="QJ650" s="5"/>
      <c r="QK650" s="5"/>
      <c r="QL650" s="5"/>
      <c r="QM650" s="5"/>
      <c r="QN650" s="5"/>
      <c r="QO650" s="5"/>
      <c r="QP650" s="5"/>
      <c r="QQ650" s="5"/>
      <c r="QR650" s="5"/>
      <c r="QS650" s="5"/>
      <c r="QT650" s="5"/>
      <c r="QU650" s="5"/>
      <c r="QV650" s="5"/>
      <c r="QW650" s="5"/>
      <c r="QX650" s="5"/>
      <c r="QY650" s="5"/>
      <c r="QZ650" s="5"/>
      <c r="RA650" s="5"/>
      <c r="RB650" s="5"/>
      <c r="RC650" s="5"/>
      <c r="RD650" s="5"/>
      <c r="RE650" s="5"/>
      <c r="RF650" s="5"/>
      <c r="RG650" s="5"/>
      <c r="RH650" s="5"/>
      <c r="RI650" s="5"/>
      <c r="RJ650" s="5"/>
      <c r="RK650" s="5"/>
      <c r="RL650" s="5"/>
      <c r="RM650" s="5"/>
      <c r="RN650" s="5"/>
      <c r="RO650" s="5"/>
      <c r="RP650" s="5"/>
      <c r="RQ650" s="5"/>
      <c r="RR650" s="5"/>
      <c r="RS650" s="5"/>
      <c r="RT650" s="5"/>
      <c r="RU650" s="5"/>
      <c r="RV650" s="5"/>
      <c r="RW650" s="5"/>
      <c r="RX650" s="5"/>
      <c r="RY650" s="5"/>
      <c r="RZ650" s="5"/>
      <c r="SA650" s="5"/>
      <c r="SB650" s="5"/>
      <c r="SC650" s="5"/>
      <c r="SD650" s="5"/>
      <c r="SE650" s="5"/>
      <c r="SF650" s="5"/>
      <c r="SG650" s="5"/>
      <c r="SH650" s="5"/>
      <c r="SI650" s="5"/>
      <c r="SJ650" s="5"/>
      <c r="SK650" s="5"/>
      <c r="SL650" s="5"/>
      <c r="SM650" s="5"/>
      <c r="SN650" s="5"/>
      <c r="SO650" s="5"/>
      <c r="SP650" s="5"/>
      <c r="SQ650" s="5"/>
      <c r="SR650" s="5"/>
      <c r="SS650" s="5"/>
      <c r="ST650" s="5"/>
      <c r="SU650" s="5"/>
      <c r="SV650" s="5"/>
      <c r="SW650" s="5"/>
      <c r="SX650" s="5"/>
      <c r="SY650" s="5"/>
      <c r="SZ650" s="5"/>
      <c r="TA650" s="5"/>
      <c r="TB650" s="5"/>
      <c r="TC650" s="5"/>
      <c r="TD650" s="5"/>
      <c r="TE650" s="5"/>
      <c r="TF650" s="5"/>
      <c r="TG650" s="5"/>
      <c r="TH650" s="5"/>
      <c r="TI650" s="5"/>
      <c r="TJ650" s="5"/>
      <c r="TK650" s="5"/>
      <c r="TL650" s="5"/>
      <c r="TM650" s="5"/>
      <c r="TN650" s="5"/>
      <c r="TO650" s="5"/>
      <c r="TP650" s="5"/>
      <c r="TQ650" s="5"/>
      <c r="TR650" s="5"/>
      <c r="TS650" s="5"/>
      <c r="TT650" s="5"/>
      <c r="TU650" s="5"/>
      <c r="TV650" s="5"/>
      <c r="TW650" s="5"/>
      <c r="TX650" s="5"/>
      <c r="TY650" s="5"/>
      <c r="TZ650" s="5"/>
      <c r="UA650" s="5"/>
      <c r="UB650" s="5"/>
      <c r="UC650" s="5"/>
      <c r="UD650" s="5"/>
      <c r="UE650" s="5"/>
      <c r="UF650" s="5"/>
      <c r="UG650" s="5"/>
      <c r="UH650" s="5"/>
      <c r="UI650" s="5"/>
      <c r="UJ650" s="5"/>
      <c r="UK650" s="5"/>
      <c r="UL650" s="5"/>
      <c r="UM650" s="5"/>
      <c r="UN650" s="5"/>
      <c r="UO650" s="5"/>
      <c r="UP650" s="5"/>
      <c r="UQ650" s="5"/>
      <c r="UR650" s="5"/>
      <c r="US650" s="5"/>
      <c r="UT650" s="5"/>
      <c r="UU650" s="5"/>
      <c r="UV650" s="5"/>
      <c r="UW650" s="5"/>
      <c r="UX650" s="5"/>
      <c r="UY650" s="5"/>
      <c r="UZ650" s="5"/>
      <c r="VA650" s="5"/>
      <c r="VB650" s="5"/>
      <c r="VC650" s="5"/>
      <c r="VD650" s="5"/>
      <c r="VE650" s="5"/>
      <c r="VF650" s="5"/>
      <c r="VG650" s="5"/>
      <c r="VH650" s="5"/>
      <c r="VI650" s="5"/>
      <c r="VJ650" s="5"/>
      <c r="VK650" s="5"/>
      <c r="VL650" s="5"/>
      <c r="VM650" s="5"/>
      <c r="VN650" s="5"/>
      <c r="VO650" s="5"/>
      <c r="VP650" s="5"/>
      <c r="VQ650" s="5"/>
      <c r="VR650" s="5"/>
      <c r="VS650" s="5"/>
      <c r="VT650" s="5"/>
      <c r="VU650" s="5"/>
      <c r="VV650" s="5"/>
      <c r="VW650" s="5"/>
      <c r="VX650" s="5"/>
      <c r="VY650" s="5"/>
      <c r="VZ650" s="5"/>
      <c r="WA650" s="5"/>
      <c r="WB650" s="5"/>
      <c r="WC650" s="5"/>
      <c r="WD650" s="5"/>
      <c r="WE650" s="5"/>
      <c r="WF650" s="5"/>
      <c r="WG650" s="5"/>
      <c r="WH650" s="5"/>
      <c r="WI650" s="5"/>
      <c r="WJ650" s="5"/>
      <c r="WK650" s="5"/>
      <c r="WL650" s="5"/>
      <c r="WM650" s="5"/>
      <c r="WN650" s="5"/>
      <c r="WO650" s="5"/>
      <c r="WP650" s="5"/>
      <c r="WQ650" s="5"/>
      <c r="WR650" s="5"/>
      <c r="WS650" s="5"/>
      <c r="WT650" s="5"/>
      <c r="WU650" s="5"/>
      <c r="WV650" s="5"/>
      <c r="WW650" s="5"/>
      <c r="WX650" s="5"/>
      <c r="WY650" s="5"/>
      <c r="WZ650" s="5"/>
      <c r="XA650" s="5"/>
      <c r="XB650" s="5"/>
      <c r="XC650" s="5"/>
      <c r="XD650" s="5"/>
      <c r="XE650" s="5"/>
      <c r="XF650" s="5"/>
      <c r="XG650" s="5"/>
      <c r="XH650" s="5"/>
      <c r="XI650" s="5"/>
      <c r="XJ650" s="5"/>
      <c r="XK650" s="5"/>
      <c r="XL650" s="5"/>
      <c r="XM650" s="5"/>
      <c r="XN650" s="5"/>
      <c r="XO650" s="5"/>
      <c r="XP650" s="5"/>
      <c r="XQ650" s="5"/>
      <c r="XR650" s="5"/>
      <c r="XS650" s="5"/>
      <c r="XT650" s="5"/>
      <c r="XU650" s="5"/>
      <c r="XV650" s="5"/>
      <c r="XW650" s="5"/>
    </row>
    <row r="651" spans="39:647" x14ac:dyDescent="0.2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c r="PI651" s="5"/>
      <c r="PJ651" s="5"/>
      <c r="PK651" s="5"/>
      <c r="PL651" s="5"/>
      <c r="PM651" s="5"/>
      <c r="PN651" s="5"/>
      <c r="PO651" s="5"/>
      <c r="PP651" s="5"/>
      <c r="PQ651" s="5"/>
      <c r="PR651" s="5"/>
      <c r="PS651" s="5"/>
      <c r="PT651" s="5"/>
      <c r="PU651" s="5"/>
      <c r="PV651" s="5"/>
      <c r="PW651" s="5"/>
      <c r="PX651" s="5"/>
      <c r="PY651" s="5"/>
      <c r="PZ651" s="5"/>
      <c r="QA651" s="5"/>
      <c r="QB651" s="5"/>
      <c r="QC651" s="5"/>
      <c r="QD651" s="5"/>
      <c r="QE651" s="5"/>
      <c r="QF651" s="5"/>
      <c r="QG651" s="5"/>
      <c r="QH651" s="5"/>
      <c r="QI651" s="5"/>
      <c r="QJ651" s="5"/>
      <c r="QK651" s="5"/>
      <c r="QL651" s="5"/>
      <c r="QM651" s="5"/>
      <c r="QN651" s="5"/>
      <c r="QO651" s="5"/>
      <c r="QP651" s="5"/>
      <c r="QQ651" s="5"/>
      <c r="QR651" s="5"/>
      <c r="QS651" s="5"/>
      <c r="QT651" s="5"/>
      <c r="QU651" s="5"/>
      <c r="QV651" s="5"/>
      <c r="QW651" s="5"/>
      <c r="QX651" s="5"/>
      <c r="QY651" s="5"/>
      <c r="QZ651" s="5"/>
      <c r="RA651" s="5"/>
      <c r="RB651" s="5"/>
      <c r="RC651" s="5"/>
      <c r="RD651" s="5"/>
      <c r="RE651" s="5"/>
      <c r="RF651" s="5"/>
      <c r="RG651" s="5"/>
      <c r="RH651" s="5"/>
      <c r="RI651" s="5"/>
      <c r="RJ651" s="5"/>
      <c r="RK651" s="5"/>
      <c r="RL651" s="5"/>
      <c r="RM651" s="5"/>
      <c r="RN651" s="5"/>
      <c r="RO651" s="5"/>
      <c r="RP651" s="5"/>
      <c r="RQ651" s="5"/>
      <c r="RR651" s="5"/>
      <c r="RS651" s="5"/>
      <c r="RT651" s="5"/>
      <c r="RU651" s="5"/>
      <c r="RV651" s="5"/>
      <c r="RW651" s="5"/>
      <c r="RX651" s="5"/>
      <c r="RY651" s="5"/>
      <c r="RZ651" s="5"/>
      <c r="SA651" s="5"/>
      <c r="SB651" s="5"/>
      <c r="SC651" s="5"/>
      <c r="SD651" s="5"/>
      <c r="SE651" s="5"/>
      <c r="SF651" s="5"/>
      <c r="SG651" s="5"/>
      <c r="SH651" s="5"/>
      <c r="SI651" s="5"/>
      <c r="SJ651" s="5"/>
      <c r="SK651" s="5"/>
      <c r="SL651" s="5"/>
      <c r="SM651" s="5"/>
      <c r="SN651" s="5"/>
      <c r="SO651" s="5"/>
      <c r="SP651" s="5"/>
      <c r="SQ651" s="5"/>
      <c r="SR651" s="5"/>
      <c r="SS651" s="5"/>
      <c r="ST651" s="5"/>
      <c r="SU651" s="5"/>
      <c r="SV651" s="5"/>
      <c r="SW651" s="5"/>
      <c r="SX651" s="5"/>
      <c r="SY651" s="5"/>
      <c r="SZ651" s="5"/>
      <c r="TA651" s="5"/>
      <c r="TB651" s="5"/>
      <c r="TC651" s="5"/>
      <c r="TD651" s="5"/>
      <c r="TE651" s="5"/>
      <c r="TF651" s="5"/>
      <c r="TG651" s="5"/>
      <c r="TH651" s="5"/>
      <c r="TI651" s="5"/>
      <c r="TJ651" s="5"/>
      <c r="TK651" s="5"/>
      <c r="TL651" s="5"/>
      <c r="TM651" s="5"/>
      <c r="TN651" s="5"/>
      <c r="TO651" s="5"/>
      <c r="TP651" s="5"/>
      <c r="TQ651" s="5"/>
      <c r="TR651" s="5"/>
      <c r="TS651" s="5"/>
      <c r="TT651" s="5"/>
      <c r="TU651" s="5"/>
      <c r="TV651" s="5"/>
      <c r="TW651" s="5"/>
      <c r="TX651" s="5"/>
      <c r="TY651" s="5"/>
      <c r="TZ651" s="5"/>
      <c r="UA651" s="5"/>
      <c r="UB651" s="5"/>
      <c r="UC651" s="5"/>
      <c r="UD651" s="5"/>
      <c r="UE651" s="5"/>
      <c r="UF651" s="5"/>
      <c r="UG651" s="5"/>
      <c r="UH651" s="5"/>
      <c r="UI651" s="5"/>
      <c r="UJ651" s="5"/>
      <c r="UK651" s="5"/>
      <c r="UL651" s="5"/>
      <c r="UM651" s="5"/>
      <c r="UN651" s="5"/>
      <c r="UO651" s="5"/>
      <c r="UP651" s="5"/>
      <c r="UQ651" s="5"/>
      <c r="UR651" s="5"/>
      <c r="US651" s="5"/>
      <c r="UT651" s="5"/>
      <c r="UU651" s="5"/>
      <c r="UV651" s="5"/>
      <c r="UW651" s="5"/>
      <c r="UX651" s="5"/>
      <c r="UY651" s="5"/>
      <c r="UZ651" s="5"/>
      <c r="VA651" s="5"/>
      <c r="VB651" s="5"/>
      <c r="VC651" s="5"/>
      <c r="VD651" s="5"/>
      <c r="VE651" s="5"/>
      <c r="VF651" s="5"/>
      <c r="VG651" s="5"/>
      <c r="VH651" s="5"/>
      <c r="VI651" s="5"/>
      <c r="VJ651" s="5"/>
      <c r="VK651" s="5"/>
      <c r="VL651" s="5"/>
      <c r="VM651" s="5"/>
      <c r="VN651" s="5"/>
      <c r="VO651" s="5"/>
      <c r="VP651" s="5"/>
      <c r="VQ651" s="5"/>
      <c r="VR651" s="5"/>
      <c r="VS651" s="5"/>
      <c r="VT651" s="5"/>
      <c r="VU651" s="5"/>
      <c r="VV651" s="5"/>
      <c r="VW651" s="5"/>
      <c r="VX651" s="5"/>
      <c r="VY651" s="5"/>
      <c r="VZ651" s="5"/>
      <c r="WA651" s="5"/>
      <c r="WB651" s="5"/>
      <c r="WC651" s="5"/>
      <c r="WD651" s="5"/>
      <c r="WE651" s="5"/>
      <c r="WF651" s="5"/>
      <c r="WG651" s="5"/>
      <c r="WH651" s="5"/>
      <c r="WI651" s="5"/>
      <c r="WJ651" s="5"/>
      <c r="WK651" s="5"/>
      <c r="WL651" s="5"/>
      <c r="WM651" s="5"/>
      <c r="WN651" s="5"/>
      <c r="WO651" s="5"/>
      <c r="WP651" s="5"/>
      <c r="WQ651" s="5"/>
      <c r="WR651" s="5"/>
      <c r="WS651" s="5"/>
      <c r="WT651" s="5"/>
      <c r="WU651" s="5"/>
      <c r="WV651" s="5"/>
      <c r="WW651" s="5"/>
      <c r="WX651" s="5"/>
      <c r="WY651" s="5"/>
      <c r="WZ651" s="5"/>
      <c r="XA651" s="5"/>
      <c r="XB651" s="5"/>
      <c r="XC651" s="5"/>
      <c r="XD651" s="5"/>
      <c r="XE651" s="5"/>
      <c r="XF651" s="5"/>
      <c r="XG651" s="5"/>
      <c r="XH651" s="5"/>
      <c r="XI651" s="5"/>
      <c r="XJ651" s="5"/>
      <c r="XK651" s="5"/>
      <c r="XL651" s="5"/>
      <c r="XM651" s="5"/>
      <c r="XN651" s="5"/>
      <c r="XO651" s="5"/>
      <c r="XP651" s="5"/>
      <c r="XQ651" s="5"/>
      <c r="XR651" s="5"/>
      <c r="XS651" s="5"/>
      <c r="XT651" s="5"/>
      <c r="XU651" s="5"/>
      <c r="XV651" s="5"/>
      <c r="XW651" s="5"/>
    </row>
    <row r="652" spans="39:647" x14ac:dyDescent="0.2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c r="PI652" s="5"/>
      <c r="PJ652" s="5"/>
      <c r="PK652" s="5"/>
      <c r="PL652" s="5"/>
      <c r="PM652" s="5"/>
      <c r="PN652" s="5"/>
      <c r="PO652" s="5"/>
      <c r="PP652" s="5"/>
      <c r="PQ652" s="5"/>
      <c r="PR652" s="5"/>
      <c r="PS652" s="5"/>
      <c r="PT652" s="5"/>
      <c r="PU652" s="5"/>
      <c r="PV652" s="5"/>
      <c r="PW652" s="5"/>
      <c r="PX652" s="5"/>
      <c r="PY652" s="5"/>
      <c r="PZ652" s="5"/>
      <c r="QA652" s="5"/>
      <c r="QB652" s="5"/>
      <c r="QC652" s="5"/>
      <c r="QD652" s="5"/>
      <c r="QE652" s="5"/>
      <c r="QF652" s="5"/>
      <c r="QG652" s="5"/>
      <c r="QH652" s="5"/>
      <c r="QI652" s="5"/>
      <c r="QJ652" s="5"/>
      <c r="QK652" s="5"/>
      <c r="QL652" s="5"/>
      <c r="QM652" s="5"/>
      <c r="QN652" s="5"/>
      <c r="QO652" s="5"/>
      <c r="QP652" s="5"/>
      <c r="QQ652" s="5"/>
      <c r="QR652" s="5"/>
      <c r="QS652" s="5"/>
      <c r="QT652" s="5"/>
      <c r="QU652" s="5"/>
      <c r="QV652" s="5"/>
      <c r="QW652" s="5"/>
      <c r="QX652" s="5"/>
      <c r="QY652" s="5"/>
      <c r="QZ652" s="5"/>
      <c r="RA652" s="5"/>
      <c r="RB652" s="5"/>
      <c r="RC652" s="5"/>
      <c r="RD652" s="5"/>
      <c r="RE652" s="5"/>
      <c r="RF652" s="5"/>
      <c r="RG652" s="5"/>
      <c r="RH652" s="5"/>
      <c r="RI652" s="5"/>
      <c r="RJ652" s="5"/>
      <c r="RK652" s="5"/>
      <c r="RL652" s="5"/>
      <c r="RM652" s="5"/>
      <c r="RN652" s="5"/>
      <c r="RO652" s="5"/>
      <c r="RP652" s="5"/>
      <c r="RQ652" s="5"/>
      <c r="RR652" s="5"/>
      <c r="RS652" s="5"/>
      <c r="RT652" s="5"/>
      <c r="RU652" s="5"/>
      <c r="RV652" s="5"/>
      <c r="RW652" s="5"/>
      <c r="RX652" s="5"/>
      <c r="RY652" s="5"/>
      <c r="RZ652" s="5"/>
      <c r="SA652" s="5"/>
      <c r="SB652" s="5"/>
      <c r="SC652" s="5"/>
      <c r="SD652" s="5"/>
      <c r="SE652" s="5"/>
      <c r="SF652" s="5"/>
      <c r="SG652" s="5"/>
      <c r="SH652" s="5"/>
      <c r="SI652" s="5"/>
      <c r="SJ652" s="5"/>
      <c r="SK652" s="5"/>
      <c r="SL652" s="5"/>
      <c r="SM652" s="5"/>
      <c r="SN652" s="5"/>
      <c r="SO652" s="5"/>
      <c r="SP652" s="5"/>
      <c r="SQ652" s="5"/>
      <c r="SR652" s="5"/>
      <c r="SS652" s="5"/>
      <c r="ST652" s="5"/>
      <c r="SU652" s="5"/>
      <c r="SV652" s="5"/>
      <c r="SW652" s="5"/>
      <c r="SX652" s="5"/>
      <c r="SY652" s="5"/>
      <c r="SZ652" s="5"/>
      <c r="TA652" s="5"/>
      <c r="TB652" s="5"/>
      <c r="TC652" s="5"/>
      <c r="TD652" s="5"/>
      <c r="TE652" s="5"/>
      <c r="TF652" s="5"/>
      <c r="TG652" s="5"/>
      <c r="TH652" s="5"/>
      <c r="TI652" s="5"/>
      <c r="TJ652" s="5"/>
      <c r="TK652" s="5"/>
      <c r="TL652" s="5"/>
      <c r="TM652" s="5"/>
      <c r="TN652" s="5"/>
      <c r="TO652" s="5"/>
      <c r="TP652" s="5"/>
      <c r="TQ652" s="5"/>
      <c r="TR652" s="5"/>
      <c r="TS652" s="5"/>
      <c r="TT652" s="5"/>
      <c r="TU652" s="5"/>
      <c r="TV652" s="5"/>
      <c r="TW652" s="5"/>
      <c r="TX652" s="5"/>
      <c r="TY652" s="5"/>
      <c r="TZ652" s="5"/>
      <c r="UA652" s="5"/>
      <c r="UB652" s="5"/>
      <c r="UC652" s="5"/>
      <c r="UD652" s="5"/>
      <c r="UE652" s="5"/>
      <c r="UF652" s="5"/>
      <c r="UG652" s="5"/>
      <c r="UH652" s="5"/>
      <c r="UI652" s="5"/>
      <c r="UJ652" s="5"/>
      <c r="UK652" s="5"/>
      <c r="UL652" s="5"/>
      <c r="UM652" s="5"/>
      <c r="UN652" s="5"/>
      <c r="UO652" s="5"/>
      <c r="UP652" s="5"/>
      <c r="UQ652" s="5"/>
      <c r="UR652" s="5"/>
      <c r="US652" s="5"/>
      <c r="UT652" s="5"/>
      <c r="UU652" s="5"/>
      <c r="UV652" s="5"/>
      <c r="UW652" s="5"/>
      <c r="UX652" s="5"/>
      <c r="UY652" s="5"/>
      <c r="UZ652" s="5"/>
      <c r="VA652" s="5"/>
      <c r="VB652" s="5"/>
      <c r="VC652" s="5"/>
      <c r="VD652" s="5"/>
      <c r="VE652" s="5"/>
      <c r="VF652" s="5"/>
      <c r="VG652" s="5"/>
      <c r="VH652" s="5"/>
      <c r="VI652" s="5"/>
      <c r="VJ652" s="5"/>
      <c r="VK652" s="5"/>
      <c r="VL652" s="5"/>
      <c r="VM652" s="5"/>
      <c r="VN652" s="5"/>
      <c r="VO652" s="5"/>
      <c r="VP652" s="5"/>
      <c r="VQ652" s="5"/>
      <c r="VR652" s="5"/>
      <c r="VS652" s="5"/>
      <c r="VT652" s="5"/>
      <c r="VU652" s="5"/>
      <c r="VV652" s="5"/>
      <c r="VW652" s="5"/>
      <c r="VX652" s="5"/>
      <c r="VY652" s="5"/>
      <c r="VZ652" s="5"/>
      <c r="WA652" s="5"/>
      <c r="WB652" s="5"/>
      <c r="WC652" s="5"/>
      <c r="WD652" s="5"/>
      <c r="WE652" s="5"/>
      <c r="WF652" s="5"/>
      <c r="WG652" s="5"/>
      <c r="WH652" s="5"/>
      <c r="WI652" s="5"/>
      <c r="WJ652" s="5"/>
      <c r="WK652" s="5"/>
      <c r="WL652" s="5"/>
      <c r="WM652" s="5"/>
      <c r="WN652" s="5"/>
      <c r="WO652" s="5"/>
      <c r="WP652" s="5"/>
      <c r="WQ652" s="5"/>
      <c r="WR652" s="5"/>
      <c r="WS652" s="5"/>
      <c r="WT652" s="5"/>
      <c r="WU652" s="5"/>
      <c r="WV652" s="5"/>
      <c r="WW652" s="5"/>
      <c r="WX652" s="5"/>
      <c r="WY652" s="5"/>
      <c r="WZ652" s="5"/>
      <c r="XA652" s="5"/>
      <c r="XB652" s="5"/>
      <c r="XC652" s="5"/>
      <c r="XD652" s="5"/>
      <c r="XE652" s="5"/>
      <c r="XF652" s="5"/>
      <c r="XG652" s="5"/>
      <c r="XH652" s="5"/>
      <c r="XI652" s="5"/>
      <c r="XJ652" s="5"/>
      <c r="XK652" s="5"/>
      <c r="XL652" s="5"/>
      <c r="XM652" s="5"/>
      <c r="XN652" s="5"/>
      <c r="XO652" s="5"/>
      <c r="XP652" s="5"/>
      <c r="XQ652" s="5"/>
      <c r="XR652" s="5"/>
      <c r="XS652" s="5"/>
      <c r="XT652" s="5"/>
      <c r="XU652" s="5"/>
      <c r="XV652" s="5"/>
      <c r="XW652" s="5"/>
    </row>
    <row r="653" spans="39:647" x14ac:dyDescent="0.2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c r="PI653" s="5"/>
      <c r="PJ653" s="5"/>
      <c r="PK653" s="5"/>
      <c r="PL653" s="5"/>
      <c r="PM653" s="5"/>
      <c r="PN653" s="5"/>
      <c r="PO653" s="5"/>
      <c r="PP653" s="5"/>
      <c r="PQ653" s="5"/>
      <c r="PR653" s="5"/>
      <c r="PS653" s="5"/>
      <c r="PT653" s="5"/>
      <c r="PU653" s="5"/>
      <c r="PV653" s="5"/>
      <c r="PW653" s="5"/>
      <c r="PX653" s="5"/>
      <c r="PY653" s="5"/>
      <c r="PZ653" s="5"/>
      <c r="QA653" s="5"/>
      <c r="QB653" s="5"/>
      <c r="QC653" s="5"/>
      <c r="QD653" s="5"/>
      <c r="QE653" s="5"/>
      <c r="QF653" s="5"/>
      <c r="QG653" s="5"/>
      <c r="QH653" s="5"/>
      <c r="QI653" s="5"/>
      <c r="QJ653" s="5"/>
      <c r="QK653" s="5"/>
      <c r="QL653" s="5"/>
      <c r="QM653" s="5"/>
      <c r="QN653" s="5"/>
      <c r="QO653" s="5"/>
      <c r="QP653" s="5"/>
      <c r="QQ653" s="5"/>
      <c r="QR653" s="5"/>
      <c r="QS653" s="5"/>
      <c r="QT653" s="5"/>
      <c r="QU653" s="5"/>
      <c r="QV653" s="5"/>
      <c r="QW653" s="5"/>
      <c r="QX653" s="5"/>
      <c r="QY653" s="5"/>
      <c r="QZ653" s="5"/>
      <c r="RA653" s="5"/>
      <c r="RB653" s="5"/>
      <c r="RC653" s="5"/>
      <c r="RD653" s="5"/>
      <c r="RE653" s="5"/>
      <c r="RF653" s="5"/>
      <c r="RG653" s="5"/>
      <c r="RH653" s="5"/>
      <c r="RI653" s="5"/>
      <c r="RJ653" s="5"/>
      <c r="RK653" s="5"/>
      <c r="RL653" s="5"/>
      <c r="RM653" s="5"/>
      <c r="RN653" s="5"/>
      <c r="RO653" s="5"/>
      <c r="RP653" s="5"/>
      <c r="RQ653" s="5"/>
      <c r="RR653" s="5"/>
      <c r="RS653" s="5"/>
      <c r="RT653" s="5"/>
      <c r="RU653" s="5"/>
      <c r="RV653" s="5"/>
      <c r="RW653" s="5"/>
      <c r="RX653" s="5"/>
      <c r="RY653" s="5"/>
      <c r="RZ653" s="5"/>
      <c r="SA653" s="5"/>
      <c r="SB653" s="5"/>
      <c r="SC653" s="5"/>
      <c r="SD653" s="5"/>
      <c r="SE653" s="5"/>
      <c r="SF653" s="5"/>
      <c r="SG653" s="5"/>
      <c r="SH653" s="5"/>
      <c r="SI653" s="5"/>
      <c r="SJ653" s="5"/>
      <c r="SK653" s="5"/>
      <c r="SL653" s="5"/>
      <c r="SM653" s="5"/>
      <c r="SN653" s="5"/>
      <c r="SO653" s="5"/>
      <c r="SP653" s="5"/>
      <c r="SQ653" s="5"/>
      <c r="SR653" s="5"/>
      <c r="SS653" s="5"/>
      <c r="ST653" s="5"/>
      <c r="SU653" s="5"/>
      <c r="SV653" s="5"/>
      <c r="SW653" s="5"/>
      <c r="SX653" s="5"/>
      <c r="SY653" s="5"/>
      <c r="SZ653" s="5"/>
      <c r="TA653" s="5"/>
      <c r="TB653" s="5"/>
      <c r="TC653" s="5"/>
      <c r="TD653" s="5"/>
      <c r="TE653" s="5"/>
      <c r="TF653" s="5"/>
      <c r="TG653" s="5"/>
      <c r="TH653" s="5"/>
      <c r="TI653" s="5"/>
      <c r="TJ653" s="5"/>
      <c r="TK653" s="5"/>
      <c r="TL653" s="5"/>
      <c r="TM653" s="5"/>
      <c r="TN653" s="5"/>
      <c r="TO653" s="5"/>
      <c r="TP653" s="5"/>
      <c r="TQ653" s="5"/>
      <c r="TR653" s="5"/>
      <c r="TS653" s="5"/>
      <c r="TT653" s="5"/>
      <c r="TU653" s="5"/>
      <c r="TV653" s="5"/>
      <c r="TW653" s="5"/>
      <c r="TX653" s="5"/>
      <c r="TY653" s="5"/>
      <c r="TZ653" s="5"/>
      <c r="UA653" s="5"/>
      <c r="UB653" s="5"/>
      <c r="UC653" s="5"/>
      <c r="UD653" s="5"/>
      <c r="UE653" s="5"/>
      <c r="UF653" s="5"/>
      <c r="UG653" s="5"/>
      <c r="UH653" s="5"/>
      <c r="UI653" s="5"/>
      <c r="UJ653" s="5"/>
      <c r="UK653" s="5"/>
      <c r="UL653" s="5"/>
      <c r="UM653" s="5"/>
      <c r="UN653" s="5"/>
      <c r="UO653" s="5"/>
      <c r="UP653" s="5"/>
      <c r="UQ653" s="5"/>
      <c r="UR653" s="5"/>
      <c r="US653" s="5"/>
      <c r="UT653" s="5"/>
      <c r="UU653" s="5"/>
      <c r="UV653" s="5"/>
      <c r="UW653" s="5"/>
      <c r="UX653" s="5"/>
      <c r="UY653" s="5"/>
      <c r="UZ653" s="5"/>
      <c r="VA653" s="5"/>
      <c r="VB653" s="5"/>
      <c r="VC653" s="5"/>
      <c r="VD653" s="5"/>
      <c r="VE653" s="5"/>
      <c r="VF653" s="5"/>
      <c r="VG653" s="5"/>
      <c r="VH653" s="5"/>
      <c r="VI653" s="5"/>
      <c r="VJ653" s="5"/>
      <c r="VK653" s="5"/>
      <c r="VL653" s="5"/>
      <c r="VM653" s="5"/>
      <c r="VN653" s="5"/>
      <c r="VO653" s="5"/>
      <c r="VP653" s="5"/>
      <c r="VQ653" s="5"/>
      <c r="VR653" s="5"/>
      <c r="VS653" s="5"/>
      <c r="VT653" s="5"/>
      <c r="VU653" s="5"/>
      <c r="VV653" s="5"/>
      <c r="VW653" s="5"/>
      <c r="VX653" s="5"/>
      <c r="VY653" s="5"/>
      <c r="VZ653" s="5"/>
      <c r="WA653" s="5"/>
      <c r="WB653" s="5"/>
      <c r="WC653" s="5"/>
      <c r="WD653" s="5"/>
      <c r="WE653" s="5"/>
      <c r="WF653" s="5"/>
      <c r="WG653" s="5"/>
      <c r="WH653" s="5"/>
      <c r="WI653" s="5"/>
      <c r="WJ653" s="5"/>
      <c r="WK653" s="5"/>
      <c r="WL653" s="5"/>
      <c r="WM653" s="5"/>
      <c r="WN653" s="5"/>
      <c r="WO653" s="5"/>
      <c r="WP653" s="5"/>
      <c r="WQ653" s="5"/>
      <c r="WR653" s="5"/>
      <c r="WS653" s="5"/>
      <c r="WT653" s="5"/>
      <c r="WU653" s="5"/>
      <c r="WV653" s="5"/>
      <c r="WW653" s="5"/>
      <c r="WX653" s="5"/>
      <c r="WY653" s="5"/>
      <c r="WZ653" s="5"/>
      <c r="XA653" s="5"/>
      <c r="XB653" s="5"/>
      <c r="XC653" s="5"/>
      <c r="XD653" s="5"/>
      <c r="XE653" s="5"/>
      <c r="XF653" s="5"/>
      <c r="XG653" s="5"/>
      <c r="XH653" s="5"/>
      <c r="XI653" s="5"/>
      <c r="XJ653" s="5"/>
      <c r="XK653" s="5"/>
      <c r="XL653" s="5"/>
      <c r="XM653" s="5"/>
      <c r="XN653" s="5"/>
      <c r="XO653" s="5"/>
      <c r="XP653" s="5"/>
      <c r="XQ653" s="5"/>
      <c r="XR653" s="5"/>
      <c r="XS653" s="5"/>
      <c r="XT653" s="5"/>
      <c r="XU653" s="5"/>
      <c r="XV653" s="5"/>
      <c r="XW653" s="5"/>
    </row>
    <row r="654" spans="39:647" x14ac:dyDescent="0.2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c r="PI654" s="5"/>
      <c r="PJ654" s="5"/>
      <c r="PK654" s="5"/>
      <c r="PL654" s="5"/>
      <c r="PM654" s="5"/>
      <c r="PN654" s="5"/>
      <c r="PO654" s="5"/>
      <c r="PP654" s="5"/>
      <c r="PQ654" s="5"/>
      <c r="PR654" s="5"/>
      <c r="PS654" s="5"/>
      <c r="PT654" s="5"/>
      <c r="PU654" s="5"/>
      <c r="PV654" s="5"/>
      <c r="PW654" s="5"/>
      <c r="PX654" s="5"/>
      <c r="PY654" s="5"/>
      <c r="PZ654" s="5"/>
      <c r="QA654" s="5"/>
      <c r="QB654" s="5"/>
      <c r="QC654" s="5"/>
      <c r="QD654" s="5"/>
      <c r="QE654" s="5"/>
      <c r="QF654" s="5"/>
      <c r="QG654" s="5"/>
      <c r="QH654" s="5"/>
      <c r="QI654" s="5"/>
      <c r="QJ654" s="5"/>
      <c r="QK654" s="5"/>
      <c r="QL654" s="5"/>
      <c r="QM654" s="5"/>
      <c r="QN654" s="5"/>
      <c r="QO654" s="5"/>
      <c r="QP654" s="5"/>
      <c r="QQ654" s="5"/>
      <c r="QR654" s="5"/>
      <c r="QS654" s="5"/>
      <c r="QT654" s="5"/>
      <c r="QU654" s="5"/>
      <c r="QV654" s="5"/>
      <c r="QW654" s="5"/>
      <c r="QX654" s="5"/>
      <c r="QY654" s="5"/>
      <c r="QZ654" s="5"/>
      <c r="RA654" s="5"/>
      <c r="RB654" s="5"/>
      <c r="RC654" s="5"/>
      <c r="RD654" s="5"/>
      <c r="RE654" s="5"/>
      <c r="RF654" s="5"/>
      <c r="RG654" s="5"/>
      <c r="RH654" s="5"/>
      <c r="RI654" s="5"/>
      <c r="RJ654" s="5"/>
      <c r="RK654" s="5"/>
      <c r="RL654" s="5"/>
      <c r="RM654" s="5"/>
      <c r="RN654" s="5"/>
      <c r="RO654" s="5"/>
      <c r="RP654" s="5"/>
      <c r="RQ654" s="5"/>
      <c r="RR654" s="5"/>
      <c r="RS654" s="5"/>
      <c r="RT654" s="5"/>
      <c r="RU654" s="5"/>
      <c r="RV654" s="5"/>
      <c r="RW654" s="5"/>
      <c r="RX654" s="5"/>
      <c r="RY654" s="5"/>
      <c r="RZ654" s="5"/>
      <c r="SA654" s="5"/>
      <c r="SB654" s="5"/>
      <c r="SC654" s="5"/>
      <c r="SD654" s="5"/>
      <c r="SE654" s="5"/>
      <c r="SF654" s="5"/>
      <c r="SG654" s="5"/>
      <c r="SH654" s="5"/>
      <c r="SI654" s="5"/>
      <c r="SJ654" s="5"/>
      <c r="SK654" s="5"/>
      <c r="SL654" s="5"/>
      <c r="SM654" s="5"/>
      <c r="SN654" s="5"/>
      <c r="SO654" s="5"/>
      <c r="SP654" s="5"/>
      <c r="SQ654" s="5"/>
      <c r="SR654" s="5"/>
      <c r="SS654" s="5"/>
      <c r="ST654" s="5"/>
      <c r="SU654" s="5"/>
      <c r="SV654" s="5"/>
      <c r="SW654" s="5"/>
      <c r="SX654" s="5"/>
      <c r="SY654" s="5"/>
      <c r="SZ654" s="5"/>
      <c r="TA654" s="5"/>
      <c r="TB654" s="5"/>
      <c r="TC654" s="5"/>
      <c r="TD654" s="5"/>
      <c r="TE654" s="5"/>
      <c r="TF654" s="5"/>
      <c r="TG654" s="5"/>
      <c r="TH654" s="5"/>
      <c r="TI654" s="5"/>
      <c r="TJ654" s="5"/>
      <c r="TK654" s="5"/>
      <c r="TL654" s="5"/>
      <c r="TM654" s="5"/>
      <c r="TN654" s="5"/>
      <c r="TO654" s="5"/>
      <c r="TP654" s="5"/>
      <c r="TQ654" s="5"/>
      <c r="TR654" s="5"/>
      <c r="TS654" s="5"/>
      <c r="TT654" s="5"/>
      <c r="TU654" s="5"/>
      <c r="TV654" s="5"/>
      <c r="TW654" s="5"/>
      <c r="TX654" s="5"/>
      <c r="TY654" s="5"/>
      <c r="TZ654" s="5"/>
      <c r="UA654" s="5"/>
      <c r="UB654" s="5"/>
      <c r="UC654" s="5"/>
      <c r="UD654" s="5"/>
      <c r="UE654" s="5"/>
      <c r="UF654" s="5"/>
      <c r="UG654" s="5"/>
      <c r="UH654" s="5"/>
      <c r="UI654" s="5"/>
      <c r="UJ654" s="5"/>
      <c r="UK654" s="5"/>
      <c r="UL654" s="5"/>
      <c r="UM654" s="5"/>
      <c r="UN654" s="5"/>
      <c r="UO654" s="5"/>
      <c r="UP654" s="5"/>
      <c r="UQ654" s="5"/>
      <c r="UR654" s="5"/>
      <c r="US654" s="5"/>
      <c r="UT654" s="5"/>
      <c r="UU654" s="5"/>
      <c r="UV654" s="5"/>
      <c r="UW654" s="5"/>
      <c r="UX654" s="5"/>
      <c r="UY654" s="5"/>
      <c r="UZ654" s="5"/>
      <c r="VA654" s="5"/>
      <c r="VB654" s="5"/>
      <c r="VC654" s="5"/>
      <c r="VD654" s="5"/>
      <c r="VE654" s="5"/>
      <c r="VF654" s="5"/>
      <c r="VG654" s="5"/>
      <c r="VH654" s="5"/>
      <c r="VI654" s="5"/>
      <c r="VJ654" s="5"/>
      <c r="VK654" s="5"/>
      <c r="VL654" s="5"/>
      <c r="VM654" s="5"/>
      <c r="VN654" s="5"/>
      <c r="VO654" s="5"/>
      <c r="VP654" s="5"/>
      <c r="VQ654" s="5"/>
      <c r="VR654" s="5"/>
      <c r="VS654" s="5"/>
      <c r="VT654" s="5"/>
      <c r="VU654" s="5"/>
      <c r="VV654" s="5"/>
      <c r="VW654" s="5"/>
      <c r="VX654" s="5"/>
      <c r="VY654" s="5"/>
      <c r="VZ654" s="5"/>
      <c r="WA654" s="5"/>
      <c r="WB654" s="5"/>
      <c r="WC654" s="5"/>
      <c r="WD654" s="5"/>
      <c r="WE654" s="5"/>
      <c r="WF654" s="5"/>
      <c r="WG654" s="5"/>
      <c r="WH654" s="5"/>
      <c r="WI654" s="5"/>
      <c r="WJ654" s="5"/>
      <c r="WK654" s="5"/>
      <c r="WL654" s="5"/>
      <c r="WM654" s="5"/>
      <c r="WN654" s="5"/>
      <c r="WO654" s="5"/>
      <c r="WP654" s="5"/>
      <c r="WQ654" s="5"/>
      <c r="WR654" s="5"/>
      <c r="WS654" s="5"/>
      <c r="WT654" s="5"/>
      <c r="WU654" s="5"/>
      <c r="WV654" s="5"/>
      <c r="WW654" s="5"/>
      <c r="WX654" s="5"/>
      <c r="WY654" s="5"/>
      <c r="WZ654" s="5"/>
      <c r="XA654" s="5"/>
      <c r="XB654" s="5"/>
      <c r="XC654" s="5"/>
      <c r="XD654" s="5"/>
      <c r="XE654" s="5"/>
      <c r="XF654" s="5"/>
      <c r="XG654" s="5"/>
      <c r="XH654" s="5"/>
      <c r="XI654" s="5"/>
      <c r="XJ654" s="5"/>
      <c r="XK654" s="5"/>
      <c r="XL654" s="5"/>
      <c r="XM654" s="5"/>
      <c r="XN654" s="5"/>
      <c r="XO654" s="5"/>
      <c r="XP654" s="5"/>
      <c r="XQ654" s="5"/>
      <c r="XR654" s="5"/>
      <c r="XS654" s="5"/>
      <c r="XT654" s="5"/>
      <c r="XU654" s="5"/>
      <c r="XV654" s="5"/>
      <c r="XW654" s="5"/>
    </row>
    <row r="655" spans="39:647" x14ac:dyDescent="0.2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c r="PI655" s="5"/>
      <c r="PJ655" s="5"/>
      <c r="PK655" s="5"/>
      <c r="PL655" s="5"/>
      <c r="PM655" s="5"/>
      <c r="PN655" s="5"/>
      <c r="PO655" s="5"/>
      <c r="PP655" s="5"/>
      <c r="PQ655" s="5"/>
      <c r="PR655" s="5"/>
      <c r="PS655" s="5"/>
      <c r="PT655" s="5"/>
      <c r="PU655" s="5"/>
      <c r="PV655" s="5"/>
      <c r="PW655" s="5"/>
      <c r="PX655" s="5"/>
      <c r="PY655" s="5"/>
      <c r="PZ655" s="5"/>
      <c r="QA655" s="5"/>
      <c r="QB655" s="5"/>
      <c r="QC655" s="5"/>
      <c r="QD655" s="5"/>
      <c r="QE655" s="5"/>
      <c r="QF655" s="5"/>
      <c r="QG655" s="5"/>
      <c r="QH655" s="5"/>
      <c r="QI655" s="5"/>
      <c r="QJ655" s="5"/>
      <c r="QK655" s="5"/>
      <c r="QL655" s="5"/>
      <c r="QM655" s="5"/>
      <c r="QN655" s="5"/>
      <c r="QO655" s="5"/>
      <c r="QP655" s="5"/>
      <c r="QQ655" s="5"/>
      <c r="QR655" s="5"/>
      <c r="QS655" s="5"/>
      <c r="QT655" s="5"/>
      <c r="QU655" s="5"/>
      <c r="QV655" s="5"/>
      <c r="QW655" s="5"/>
      <c r="QX655" s="5"/>
      <c r="QY655" s="5"/>
      <c r="QZ655" s="5"/>
      <c r="RA655" s="5"/>
      <c r="RB655" s="5"/>
      <c r="RC655" s="5"/>
      <c r="RD655" s="5"/>
      <c r="RE655" s="5"/>
      <c r="RF655" s="5"/>
      <c r="RG655" s="5"/>
      <c r="RH655" s="5"/>
      <c r="RI655" s="5"/>
      <c r="RJ655" s="5"/>
      <c r="RK655" s="5"/>
      <c r="RL655" s="5"/>
      <c r="RM655" s="5"/>
      <c r="RN655" s="5"/>
      <c r="RO655" s="5"/>
      <c r="RP655" s="5"/>
      <c r="RQ655" s="5"/>
      <c r="RR655" s="5"/>
      <c r="RS655" s="5"/>
      <c r="RT655" s="5"/>
      <c r="RU655" s="5"/>
      <c r="RV655" s="5"/>
      <c r="RW655" s="5"/>
      <c r="RX655" s="5"/>
      <c r="RY655" s="5"/>
      <c r="RZ655" s="5"/>
      <c r="SA655" s="5"/>
      <c r="SB655" s="5"/>
      <c r="SC655" s="5"/>
      <c r="SD655" s="5"/>
      <c r="SE655" s="5"/>
      <c r="SF655" s="5"/>
      <c r="SG655" s="5"/>
      <c r="SH655" s="5"/>
      <c r="SI655" s="5"/>
      <c r="SJ655" s="5"/>
      <c r="SK655" s="5"/>
      <c r="SL655" s="5"/>
      <c r="SM655" s="5"/>
      <c r="SN655" s="5"/>
      <c r="SO655" s="5"/>
      <c r="SP655" s="5"/>
      <c r="SQ655" s="5"/>
      <c r="SR655" s="5"/>
      <c r="SS655" s="5"/>
      <c r="ST655" s="5"/>
      <c r="SU655" s="5"/>
      <c r="SV655" s="5"/>
      <c r="SW655" s="5"/>
      <c r="SX655" s="5"/>
      <c r="SY655" s="5"/>
      <c r="SZ655" s="5"/>
      <c r="TA655" s="5"/>
      <c r="TB655" s="5"/>
      <c r="TC655" s="5"/>
      <c r="TD655" s="5"/>
      <c r="TE655" s="5"/>
      <c r="TF655" s="5"/>
      <c r="TG655" s="5"/>
      <c r="TH655" s="5"/>
      <c r="TI655" s="5"/>
      <c r="TJ655" s="5"/>
      <c r="TK655" s="5"/>
      <c r="TL655" s="5"/>
      <c r="TM655" s="5"/>
      <c r="TN655" s="5"/>
      <c r="TO655" s="5"/>
      <c r="TP655" s="5"/>
      <c r="TQ655" s="5"/>
      <c r="TR655" s="5"/>
      <c r="TS655" s="5"/>
      <c r="TT655" s="5"/>
      <c r="TU655" s="5"/>
      <c r="TV655" s="5"/>
      <c r="TW655" s="5"/>
      <c r="TX655" s="5"/>
      <c r="TY655" s="5"/>
      <c r="TZ655" s="5"/>
      <c r="UA655" s="5"/>
      <c r="UB655" s="5"/>
      <c r="UC655" s="5"/>
      <c r="UD655" s="5"/>
      <c r="UE655" s="5"/>
      <c r="UF655" s="5"/>
      <c r="UG655" s="5"/>
      <c r="UH655" s="5"/>
      <c r="UI655" s="5"/>
      <c r="UJ655" s="5"/>
      <c r="UK655" s="5"/>
      <c r="UL655" s="5"/>
      <c r="UM655" s="5"/>
      <c r="UN655" s="5"/>
      <c r="UO655" s="5"/>
      <c r="UP655" s="5"/>
      <c r="UQ655" s="5"/>
      <c r="UR655" s="5"/>
      <c r="US655" s="5"/>
      <c r="UT655" s="5"/>
      <c r="UU655" s="5"/>
      <c r="UV655" s="5"/>
      <c r="UW655" s="5"/>
      <c r="UX655" s="5"/>
      <c r="UY655" s="5"/>
      <c r="UZ655" s="5"/>
      <c r="VA655" s="5"/>
      <c r="VB655" s="5"/>
      <c r="VC655" s="5"/>
      <c r="VD655" s="5"/>
      <c r="VE655" s="5"/>
      <c r="VF655" s="5"/>
      <c r="VG655" s="5"/>
      <c r="VH655" s="5"/>
      <c r="VI655" s="5"/>
      <c r="VJ655" s="5"/>
      <c r="VK655" s="5"/>
      <c r="VL655" s="5"/>
      <c r="VM655" s="5"/>
      <c r="VN655" s="5"/>
      <c r="VO655" s="5"/>
      <c r="VP655" s="5"/>
      <c r="VQ655" s="5"/>
      <c r="VR655" s="5"/>
      <c r="VS655" s="5"/>
      <c r="VT655" s="5"/>
      <c r="VU655" s="5"/>
      <c r="VV655" s="5"/>
      <c r="VW655" s="5"/>
      <c r="VX655" s="5"/>
      <c r="VY655" s="5"/>
      <c r="VZ655" s="5"/>
      <c r="WA655" s="5"/>
      <c r="WB655" s="5"/>
      <c r="WC655" s="5"/>
      <c r="WD655" s="5"/>
      <c r="WE655" s="5"/>
      <c r="WF655" s="5"/>
      <c r="WG655" s="5"/>
      <c r="WH655" s="5"/>
      <c r="WI655" s="5"/>
      <c r="WJ655" s="5"/>
      <c r="WK655" s="5"/>
      <c r="WL655" s="5"/>
      <c r="WM655" s="5"/>
      <c r="WN655" s="5"/>
      <c r="WO655" s="5"/>
      <c r="WP655" s="5"/>
      <c r="WQ655" s="5"/>
      <c r="WR655" s="5"/>
      <c r="WS655" s="5"/>
      <c r="WT655" s="5"/>
      <c r="WU655" s="5"/>
      <c r="WV655" s="5"/>
      <c r="WW655" s="5"/>
      <c r="WX655" s="5"/>
      <c r="WY655" s="5"/>
      <c r="WZ655" s="5"/>
      <c r="XA655" s="5"/>
      <c r="XB655" s="5"/>
      <c r="XC655" s="5"/>
      <c r="XD655" s="5"/>
      <c r="XE655" s="5"/>
      <c r="XF655" s="5"/>
      <c r="XG655" s="5"/>
      <c r="XH655" s="5"/>
      <c r="XI655" s="5"/>
      <c r="XJ655" s="5"/>
      <c r="XK655" s="5"/>
      <c r="XL655" s="5"/>
      <c r="XM655" s="5"/>
      <c r="XN655" s="5"/>
      <c r="XO655" s="5"/>
      <c r="XP655" s="5"/>
      <c r="XQ655" s="5"/>
      <c r="XR655" s="5"/>
      <c r="XS655" s="5"/>
      <c r="XT655" s="5"/>
      <c r="XU655" s="5"/>
      <c r="XV655" s="5"/>
      <c r="XW655" s="5"/>
    </row>
    <row r="656" spans="39:647" x14ac:dyDescent="0.2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c r="PI656" s="5"/>
      <c r="PJ656" s="5"/>
      <c r="PK656" s="5"/>
      <c r="PL656" s="5"/>
      <c r="PM656" s="5"/>
      <c r="PN656" s="5"/>
      <c r="PO656" s="5"/>
      <c r="PP656" s="5"/>
      <c r="PQ656" s="5"/>
      <c r="PR656" s="5"/>
      <c r="PS656" s="5"/>
      <c r="PT656" s="5"/>
      <c r="PU656" s="5"/>
      <c r="PV656" s="5"/>
      <c r="PW656" s="5"/>
      <c r="PX656" s="5"/>
      <c r="PY656" s="5"/>
      <c r="PZ656" s="5"/>
      <c r="QA656" s="5"/>
      <c r="QB656" s="5"/>
      <c r="QC656" s="5"/>
      <c r="QD656" s="5"/>
      <c r="QE656" s="5"/>
      <c r="QF656" s="5"/>
      <c r="QG656" s="5"/>
      <c r="QH656" s="5"/>
      <c r="QI656" s="5"/>
      <c r="QJ656" s="5"/>
      <c r="QK656" s="5"/>
      <c r="QL656" s="5"/>
      <c r="QM656" s="5"/>
      <c r="QN656" s="5"/>
      <c r="QO656" s="5"/>
      <c r="QP656" s="5"/>
      <c r="QQ656" s="5"/>
      <c r="QR656" s="5"/>
      <c r="QS656" s="5"/>
      <c r="QT656" s="5"/>
      <c r="QU656" s="5"/>
      <c r="QV656" s="5"/>
      <c r="QW656" s="5"/>
      <c r="QX656" s="5"/>
      <c r="QY656" s="5"/>
      <c r="QZ656" s="5"/>
      <c r="RA656" s="5"/>
      <c r="RB656" s="5"/>
      <c r="RC656" s="5"/>
      <c r="RD656" s="5"/>
      <c r="RE656" s="5"/>
      <c r="RF656" s="5"/>
      <c r="RG656" s="5"/>
      <c r="RH656" s="5"/>
      <c r="RI656" s="5"/>
      <c r="RJ656" s="5"/>
      <c r="RK656" s="5"/>
      <c r="RL656" s="5"/>
      <c r="RM656" s="5"/>
      <c r="RN656" s="5"/>
      <c r="RO656" s="5"/>
      <c r="RP656" s="5"/>
      <c r="RQ656" s="5"/>
      <c r="RR656" s="5"/>
      <c r="RS656" s="5"/>
      <c r="RT656" s="5"/>
      <c r="RU656" s="5"/>
      <c r="RV656" s="5"/>
      <c r="RW656" s="5"/>
      <c r="RX656" s="5"/>
      <c r="RY656" s="5"/>
      <c r="RZ656" s="5"/>
      <c r="SA656" s="5"/>
      <c r="SB656" s="5"/>
      <c r="SC656" s="5"/>
      <c r="SD656" s="5"/>
      <c r="SE656" s="5"/>
      <c r="SF656" s="5"/>
      <c r="SG656" s="5"/>
      <c r="SH656" s="5"/>
      <c r="SI656" s="5"/>
      <c r="SJ656" s="5"/>
      <c r="SK656" s="5"/>
      <c r="SL656" s="5"/>
      <c r="SM656" s="5"/>
      <c r="SN656" s="5"/>
      <c r="SO656" s="5"/>
      <c r="SP656" s="5"/>
      <c r="SQ656" s="5"/>
      <c r="SR656" s="5"/>
      <c r="SS656" s="5"/>
      <c r="ST656" s="5"/>
      <c r="SU656" s="5"/>
      <c r="SV656" s="5"/>
      <c r="SW656" s="5"/>
      <c r="SX656" s="5"/>
      <c r="SY656" s="5"/>
      <c r="SZ656" s="5"/>
      <c r="TA656" s="5"/>
      <c r="TB656" s="5"/>
      <c r="TC656" s="5"/>
      <c r="TD656" s="5"/>
      <c r="TE656" s="5"/>
      <c r="TF656" s="5"/>
      <c r="TG656" s="5"/>
      <c r="TH656" s="5"/>
      <c r="TI656" s="5"/>
      <c r="TJ656" s="5"/>
      <c r="TK656" s="5"/>
      <c r="TL656" s="5"/>
      <c r="TM656" s="5"/>
      <c r="TN656" s="5"/>
      <c r="TO656" s="5"/>
      <c r="TP656" s="5"/>
      <c r="TQ656" s="5"/>
      <c r="TR656" s="5"/>
      <c r="TS656" s="5"/>
      <c r="TT656" s="5"/>
      <c r="TU656" s="5"/>
      <c r="TV656" s="5"/>
      <c r="TW656" s="5"/>
      <c r="TX656" s="5"/>
      <c r="TY656" s="5"/>
      <c r="TZ656" s="5"/>
      <c r="UA656" s="5"/>
      <c r="UB656" s="5"/>
      <c r="UC656" s="5"/>
      <c r="UD656" s="5"/>
      <c r="UE656" s="5"/>
      <c r="UF656" s="5"/>
      <c r="UG656" s="5"/>
      <c r="UH656" s="5"/>
      <c r="UI656" s="5"/>
      <c r="UJ656" s="5"/>
      <c r="UK656" s="5"/>
      <c r="UL656" s="5"/>
      <c r="UM656" s="5"/>
      <c r="UN656" s="5"/>
      <c r="UO656" s="5"/>
      <c r="UP656" s="5"/>
      <c r="UQ656" s="5"/>
      <c r="UR656" s="5"/>
      <c r="US656" s="5"/>
      <c r="UT656" s="5"/>
      <c r="UU656" s="5"/>
      <c r="UV656" s="5"/>
      <c r="UW656" s="5"/>
      <c r="UX656" s="5"/>
      <c r="UY656" s="5"/>
      <c r="UZ656" s="5"/>
      <c r="VA656" s="5"/>
      <c r="VB656" s="5"/>
      <c r="VC656" s="5"/>
      <c r="VD656" s="5"/>
      <c r="VE656" s="5"/>
      <c r="VF656" s="5"/>
      <c r="VG656" s="5"/>
      <c r="VH656" s="5"/>
      <c r="VI656" s="5"/>
      <c r="VJ656" s="5"/>
      <c r="VK656" s="5"/>
      <c r="VL656" s="5"/>
      <c r="VM656" s="5"/>
      <c r="VN656" s="5"/>
      <c r="VO656" s="5"/>
      <c r="VP656" s="5"/>
      <c r="VQ656" s="5"/>
      <c r="VR656" s="5"/>
      <c r="VS656" s="5"/>
      <c r="VT656" s="5"/>
      <c r="VU656" s="5"/>
      <c r="VV656" s="5"/>
      <c r="VW656" s="5"/>
      <c r="VX656" s="5"/>
      <c r="VY656" s="5"/>
      <c r="VZ656" s="5"/>
      <c r="WA656" s="5"/>
      <c r="WB656" s="5"/>
      <c r="WC656" s="5"/>
      <c r="WD656" s="5"/>
      <c r="WE656" s="5"/>
      <c r="WF656" s="5"/>
      <c r="WG656" s="5"/>
      <c r="WH656" s="5"/>
      <c r="WI656" s="5"/>
      <c r="WJ656" s="5"/>
      <c r="WK656" s="5"/>
      <c r="WL656" s="5"/>
      <c r="WM656" s="5"/>
      <c r="WN656" s="5"/>
      <c r="WO656" s="5"/>
      <c r="WP656" s="5"/>
      <c r="WQ656" s="5"/>
      <c r="WR656" s="5"/>
      <c r="WS656" s="5"/>
      <c r="WT656" s="5"/>
      <c r="WU656" s="5"/>
      <c r="WV656" s="5"/>
      <c r="WW656" s="5"/>
      <c r="WX656" s="5"/>
      <c r="WY656" s="5"/>
      <c r="WZ656" s="5"/>
      <c r="XA656" s="5"/>
      <c r="XB656" s="5"/>
      <c r="XC656" s="5"/>
      <c r="XD656" s="5"/>
      <c r="XE656" s="5"/>
      <c r="XF656" s="5"/>
      <c r="XG656" s="5"/>
      <c r="XH656" s="5"/>
      <c r="XI656" s="5"/>
      <c r="XJ656" s="5"/>
      <c r="XK656" s="5"/>
      <c r="XL656" s="5"/>
      <c r="XM656" s="5"/>
      <c r="XN656" s="5"/>
      <c r="XO656" s="5"/>
      <c r="XP656" s="5"/>
      <c r="XQ656" s="5"/>
      <c r="XR656" s="5"/>
      <c r="XS656" s="5"/>
      <c r="XT656" s="5"/>
      <c r="XU656" s="5"/>
      <c r="XV656" s="5"/>
      <c r="XW656" s="5"/>
    </row>
    <row r="657" spans="39:647" x14ac:dyDescent="0.2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c r="PI657" s="5"/>
      <c r="PJ657" s="5"/>
      <c r="PK657" s="5"/>
      <c r="PL657" s="5"/>
      <c r="PM657" s="5"/>
      <c r="PN657" s="5"/>
      <c r="PO657" s="5"/>
      <c r="PP657" s="5"/>
      <c r="PQ657" s="5"/>
      <c r="PR657" s="5"/>
      <c r="PS657" s="5"/>
      <c r="PT657" s="5"/>
      <c r="PU657" s="5"/>
      <c r="PV657" s="5"/>
      <c r="PW657" s="5"/>
      <c r="PX657" s="5"/>
      <c r="PY657" s="5"/>
      <c r="PZ657" s="5"/>
      <c r="QA657" s="5"/>
      <c r="QB657" s="5"/>
      <c r="QC657" s="5"/>
      <c r="QD657" s="5"/>
      <c r="QE657" s="5"/>
      <c r="QF657" s="5"/>
      <c r="QG657" s="5"/>
      <c r="QH657" s="5"/>
      <c r="QI657" s="5"/>
      <c r="QJ657" s="5"/>
      <c r="QK657" s="5"/>
      <c r="QL657" s="5"/>
      <c r="QM657" s="5"/>
      <c r="QN657" s="5"/>
      <c r="QO657" s="5"/>
      <c r="QP657" s="5"/>
      <c r="QQ657" s="5"/>
      <c r="QR657" s="5"/>
      <c r="QS657" s="5"/>
      <c r="QT657" s="5"/>
      <c r="QU657" s="5"/>
      <c r="QV657" s="5"/>
      <c r="QW657" s="5"/>
      <c r="QX657" s="5"/>
      <c r="QY657" s="5"/>
      <c r="QZ657" s="5"/>
      <c r="RA657" s="5"/>
      <c r="RB657" s="5"/>
      <c r="RC657" s="5"/>
      <c r="RD657" s="5"/>
      <c r="RE657" s="5"/>
      <c r="RF657" s="5"/>
      <c r="RG657" s="5"/>
      <c r="RH657" s="5"/>
      <c r="RI657" s="5"/>
      <c r="RJ657" s="5"/>
      <c r="RK657" s="5"/>
      <c r="RL657" s="5"/>
      <c r="RM657" s="5"/>
      <c r="RN657" s="5"/>
      <c r="RO657" s="5"/>
      <c r="RP657" s="5"/>
      <c r="RQ657" s="5"/>
      <c r="RR657" s="5"/>
      <c r="RS657" s="5"/>
      <c r="RT657" s="5"/>
      <c r="RU657" s="5"/>
      <c r="RV657" s="5"/>
      <c r="RW657" s="5"/>
      <c r="RX657" s="5"/>
      <c r="RY657" s="5"/>
      <c r="RZ657" s="5"/>
      <c r="SA657" s="5"/>
      <c r="SB657" s="5"/>
      <c r="SC657" s="5"/>
      <c r="SD657" s="5"/>
      <c r="SE657" s="5"/>
      <c r="SF657" s="5"/>
      <c r="SG657" s="5"/>
      <c r="SH657" s="5"/>
      <c r="SI657" s="5"/>
      <c r="SJ657" s="5"/>
      <c r="SK657" s="5"/>
      <c r="SL657" s="5"/>
      <c r="SM657" s="5"/>
      <c r="SN657" s="5"/>
      <c r="SO657" s="5"/>
      <c r="SP657" s="5"/>
      <c r="SQ657" s="5"/>
      <c r="SR657" s="5"/>
      <c r="SS657" s="5"/>
      <c r="ST657" s="5"/>
      <c r="SU657" s="5"/>
      <c r="SV657" s="5"/>
      <c r="SW657" s="5"/>
      <c r="SX657" s="5"/>
      <c r="SY657" s="5"/>
      <c r="SZ657" s="5"/>
      <c r="TA657" s="5"/>
      <c r="TB657" s="5"/>
      <c r="TC657" s="5"/>
      <c r="TD657" s="5"/>
      <c r="TE657" s="5"/>
      <c r="TF657" s="5"/>
      <c r="TG657" s="5"/>
      <c r="TH657" s="5"/>
      <c r="TI657" s="5"/>
      <c r="TJ657" s="5"/>
      <c r="TK657" s="5"/>
      <c r="TL657" s="5"/>
      <c r="TM657" s="5"/>
      <c r="TN657" s="5"/>
      <c r="TO657" s="5"/>
      <c r="TP657" s="5"/>
      <c r="TQ657" s="5"/>
      <c r="TR657" s="5"/>
      <c r="TS657" s="5"/>
      <c r="TT657" s="5"/>
      <c r="TU657" s="5"/>
      <c r="TV657" s="5"/>
      <c r="TW657" s="5"/>
      <c r="TX657" s="5"/>
      <c r="TY657" s="5"/>
      <c r="TZ657" s="5"/>
      <c r="UA657" s="5"/>
      <c r="UB657" s="5"/>
      <c r="UC657" s="5"/>
      <c r="UD657" s="5"/>
      <c r="UE657" s="5"/>
      <c r="UF657" s="5"/>
      <c r="UG657" s="5"/>
      <c r="UH657" s="5"/>
      <c r="UI657" s="5"/>
      <c r="UJ657" s="5"/>
      <c r="UK657" s="5"/>
      <c r="UL657" s="5"/>
      <c r="UM657" s="5"/>
      <c r="UN657" s="5"/>
      <c r="UO657" s="5"/>
      <c r="UP657" s="5"/>
      <c r="UQ657" s="5"/>
      <c r="UR657" s="5"/>
      <c r="US657" s="5"/>
      <c r="UT657" s="5"/>
      <c r="UU657" s="5"/>
      <c r="UV657" s="5"/>
      <c r="UW657" s="5"/>
      <c r="UX657" s="5"/>
      <c r="UY657" s="5"/>
      <c r="UZ657" s="5"/>
      <c r="VA657" s="5"/>
      <c r="VB657" s="5"/>
      <c r="VC657" s="5"/>
      <c r="VD657" s="5"/>
      <c r="VE657" s="5"/>
      <c r="VF657" s="5"/>
      <c r="VG657" s="5"/>
      <c r="VH657" s="5"/>
      <c r="VI657" s="5"/>
      <c r="VJ657" s="5"/>
      <c r="VK657" s="5"/>
      <c r="VL657" s="5"/>
      <c r="VM657" s="5"/>
      <c r="VN657" s="5"/>
      <c r="VO657" s="5"/>
      <c r="VP657" s="5"/>
      <c r="VQ657" s="5"/>
      <c r="VR657" s="5"/>
      <c r="VS657" s="5"/>
      <c r="VT657" s="5"/>
      <c r="VU657" s="5"/>
      <c r="VV657" s="5"/>
      <c r="VW657" s="5"/>
      <c r="VX657" s="5"/>
      <c r="VY657" s="5"/>
      <c r="VZ657" s="5"/>
      <c r="WA657" s="5"/>
      <c r="WB657" s="5"/>
      <c r="WC657" s="5"/>
      <c r="WD657" s="5"/>
      <c r="WE657" s="5"/>
      <c r="WF657" s="5"/>
      <c r="WG657" s="5"/>
      <c r="WH657" s="5"/>
      <c r="WI657" s="5"/>
      <c r="WJ657" s="5"/>
      <c r="WK657" s="5"/>
      <c r="WL657" s="5"/>
      <c r="WM657" s="5"/>
      <c r="WN657" s="5"/>
      <c r="WO657" s="5"/>
      <c r="WP657" s="5"/>
      <c r="WQ657" s="5"/>
      <c r="WR657" s="5"/>
      <c r="WS657" s="5"/>
      <c r="WT657" s="5"/>
      <c r="WU657" s="5"/>
      <c r="WV657" s="5"/>
      <c r="WW657" s="5"/>
      <c r="WX657" s="5"/>
      <c r="WY657" s="5"/>
      <c r="WZ657" s="5"/>
      <c r="XA657" s="5"/>
      <c r="XB657" s="5"/>
      <c r="XC657" s="5"/>
      <c r="XD657" s="5"/>
      <c r="XE657" s="5"/>
      <c r="XF657" s="5"/>
      <c r="XG657" s="5"/>
      <c r="XH657" s="5"/>
      <c r="XI657" s="5"/>
      <c r="XJ657" s="5"/>
      <c r="XK657" s="5"/>
      <c r="XL657" s="5"/>
      <c r="XM657" s="5"/>
      <c r="XN657" s="5"/>
      <c r="XO657" s="5"/>
      <c r="XP657" s="5"/>
      <c r="XQ657" s="5"/>
      <c r="XR657" s="5"/>
      <c r="XS657" s="5"/>
      <c r="XT657" s="5"/>
      <c r="XU657" s="5"/>
      <c r="XV657" s="5"/>
      <c r="XW657" s="5"/>
    </row>
    <row r="658" spans="39:647" x14ac:dyDescent="0.2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c r="PI658" s="5"/>
      <c r="PJ658" s="5"/>
      <c r="PK658" s="5"/>
      <c r="PL658" s="5"/>
      <c r="PM658" s="5"/>
      <c r="PN658" s="5"/>
      <c r="PO658" s="5"/>
      <c r="PP658" s="5"/>
      <c r="PQ658" s="5"/>
      <c r="PR658" s="5"/>
      <c r="PS658" s="5"/>
      <c r="PT658" s="5"/>
      <c r="PU658" s="5"/>
      <c r="PV658" s="5"/>
      <c r="PW658" s="5"/>
      <c r="PX658" s="5"/>
      <c r="PY658" s="5"/>
      <c r="PZ658" s="5"/>
      <c r="QA658" s="5"/>
      <c r="QB658" s="5"/>
      <c r="QC658" s="5"/>
      <c r="QD658" s="5"/>
      <c r="QE658" s="5"/>
      <c r="QF658" s="5"/>
      <c r="QG658" s="5"/>
      <c r="QH658" s="5"/>
      <c r="QI658" s="5"/>
      <c r="QJ658" s="5"/>
      <c r="QK658" s="5"/>
      <c r="QL658" s="5"/>
      <c r="QM658" s="5"/>
      <c r="QN658" s="5"/>
      <c r="QO658" s="5"/>
      <c r="QP658" s="5"/>
      <c r="QQ658" s="5"/>
      <c r="QR658" s="5"/>
      <c r="QS658" s="5"/>
      <c r="QT658" s="5"/>
      <c r="QU658" s="5"/>
      <c r="QV658" s="5"/>
      <c r="QW658" s="5"/>
      <c r="QX658" s="5"/>
      <c r="QY658" s="5"/>
      <c r="QZ658" s="5"/>
      <c r="RA658" s="5"/>
      <c r="RB658" s="5"/>
      <c r="RC658" s="5"/>
      <c r="RD658" s="5"/>
      <c r="RE658" s="5"/>
      <c r="RF658" s="5"/>
      <c r="RG658" s="5"/>
      <c r="RH658" s="5"/>
      <c r="RI658" s="5"/>
      <c r="RJ658" s="5"/>
      <c r="RK658" s="5"/>
      <c r="RL658" s="5"/>
      <c r="RM658" s="5"/>
      <c r="RN658" s="5"/>
      <c r="RO658" s="5"/>
      <c r="RP658" s="5"/>
      <c r="RQ658" s="5"/>
      <c r="RR658" s="5"/>
      <c r="RS658" s="5"/>
      <c r="RT658" s="5"/>
      <c r="RU658" s="5"/>
      <c r="RV658" s="5"/>
      <c r="RW658" s="5"/>
      <c r="RX658" s="5"/>
      <c r="RY658" s="5"/>
      <c r="RZ658" s="5"/>
      <c r="SA658" s="5"/>
      <c r="SB658" s="5"/>
      <c r="SC658" s="5"/>
      <c r="SD658" s="5"/>
      <c r="SE658" s="5"/>
      <c r="SF658" s="5"/>
      <c r="SG658" s="5"/>
      <c r="SH658" s="5"/>
      <c r="SI658" s="5"/>
      <c r="SJ658" s="5"/>
      <c r="SK658" s="5"/>
      <c r="SL658" s="5"/>
      <c r="SM658" s="5"/>
      <c r="SN658" s="5"/>
      <c r="SO658" s="5"/>
      <c r="SP658" s="5"/>
      <c r="SQ658" s="5"/>
      <c r="SR658" s="5"/>
      <c r="SS658" s="5"/>
      <c r="ST658" s="5"/>
      <c r="SU658" s="5"/>
      <c r="SV658" s="5"/>
      <c r="SW658" s="5"/>
      <c r="SX658" s="5"/>
      <c r="SY658" s="5"/>
      <c r="SZ658" s="5"/>
      <c r="TA658" s="5"/>
      <c r="TB658" s="5"/>
      <c r="TC658" s="5"/>
      <c r="TD658" s="5"/>
      <c r="TE658" s="5"/>
      <c r="TF658" s="5"/>
      <c r="TG658" s="5"/>
      <c r="TH658" s="5"/>
      <c r="TI658" s="5"/>
      <c r="TJ658" s="5"/>
      <c r="TK658" s="5"/>
      <c r="TL658" s="5"/>
      <c r="TM658" s="5"/>
      <c r="TN658" s="5"/>
      <c r="TO658" s="5"/>
      <c r="TP658" s="5"/>
      <c r="TQ658" s="5"/>
      <c r="TR658" s="5"/>
      <c r="TS658" s="5"/>
      <c r="TT658" s="5"/>
      <c r="TU658" s="5"/>
      <c r="TV658" s="5"/>
      <c r="TW658" s="5"/>
      <c r="TX658" s="5"/>
      <c r="TY658" s="5"/>
      <c r="TZ658" s="5"/>
      <c r="UA658" s="5"/>
      <c r="UB658" s="5"/>
      <c r="UC658" s="5"/>
      <c r="UD658" s="5"/>
      <c r="UE658" s="5"/>
      <c r="UF658" s="5"/>
      <c r="UG658" s="5"/>
      <c r="UH658" s="5"/>
      <c r="UI658" s="5"/>
      <c r="UJ658" s="5"/>
      <c r="UK658" s="5"/>
      <c r="UL658" s="5"/>
      <c r="UM658" s="5"/>
      <c r="UN658" s="5"/>
      <c r="UO658" s="5"/>
      <c r="UP658" s="5"/>
      <c r="UQ658" s="5"/>
      <c r="UR658" s="5"/>
      <c r="US658" s="5"/>
      <c r="UT658" s="5"/>
      <c r="UU658" s="5"/>
      <c r="UV658" s="5"/>
      <c r="UW658" s="5"/>
      <c r="UX658" s="5"/>
      <c r="UY658" s="5"/>
      <c r="UZ658" s="5"/>
      <c r="VA658" s="5"/>
      <c r="VB658" s="5"/>
      <c r="VC658" s="5"/>
      <c r="VD658" s="5"/>
      <c r="VE658" s="5"/>
      <c r="VF658" s="5"/>
      <c r="VG658" s="5"/>
      <c r="VH658" s="5"/>
      <c r="VI658" s="5"/>
      <c r="VJ658" s="5"/>
      <c r="VK658" s="5"/>
      <c r="VL658" s="5"/>
      <c r="VM658" s="5"/>
      <c r="VN658" s="5"/>
      <c r="VO658" s="5"/>
      <c r="VP658" s="5"/>
      <c r="VQ658" s="5"/>
      <c r="VR658" s="5"/>
      <c r="VS658" s="5"/>
      <c r="VT658" s="5"/>
      <c r="VU658" s="5"/>
      <c r="VV658" s="5"/>
      <c r="VW658" s="5"/>
      <c r="VX658" s="5"/>
      <c r="VY658" s="5"/>
      <c r="VZ658" s="5"/>
      <c r="WA658" s="5"/>
      <c r="WB658" s="5"/>
      <c r="WC658" s="5"/>
      <c r="WD658" s="5"/>
      <c r="WE658" s="5"/>
      <c r="WF658" s="5"/>
      <c r="WG658" s="5"/>
      <c r="WH658" s="5"/>
      <c r="WI658" s="5"/>
      <c r="WJ658" s="5"/>
      <c r="WK658" s="5"/>
      <c r="WL658" s="5"/>
      <c r="WM658" s="5"/>
      <c r="WN658" s="5"/>
      <c r="WO658" s="5"/>
      <c r="WP658" s="5"/>
      <c r="WQ658" s="5"/>
      <c r="WR658" s="5"/>
      <c r="WS658" s="5"/>
      <c r="WT658" s="5"/>
      <c r="WU658" s="5"/>
      <c r="WV658" s="5"/>
      <c r="WW658" s="5"/>
      <c r="WX658" s="5"/>
      <c r="WY658" s="5"/>
      <c r="WZ658" s="5"/>
      <c r="XA658" s="5"/>
      <c r="XB658" s="5"/>
      <c r="XC658" s="5"/>
      <c r="XD658" s="5"/>
      <c r="XE658" s="5"/>
      <c r="XF658" s="5"/>
      <c r="XG658" s="5"/>
      <c r="XH658" s="5"/>
      <c r="XI658" s="5"/>
      <c r="XJ658" s="5"/>
      <c r="XK658" s="5"/>
      <c r="XL658" s="5"/>
      <c r="XM658" s="5"/>
      <c r="XN658" s="5"/>
      <c r="XO658" s="5"/>
      <c r="XP658" s="5"/>
      <c r="XQ658" s="5"/>
      <c r="XR658" s="5"/>
      <c r="XS658" s="5"/>
      <c r="XT658" s="5"/>
      <c r="XU658" s="5"/>
      <c r="XV658" s="5"/>
      <c r="XW658" s="5"/>
    </row>
    <row r="659" spans="39:647" x14ac:dyDescent="0.2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c r="PI659" s="5"/>
      <c r="PJ659" s="5"/>
      <c r="PK659" s="5"/>
      <c r="PL659" s="5"/>
      <c r="PM659" s="5"/>
      <c r="PN659" s="5"/>
      <c r="PO659" s="5"/>
      <c r="PP659" s="5"/>
      <c r="PQ659" s="5"/>
      <c r="PR659" s="5"/>
      <c r="PS659" s="5"/>
      <c r="PT659" s="5"/>
      <c r="PU659" s="5"/>
      <c r="PV659" s="5"/>
      <c r="PW659" s="5"/>
      <c r="PX659" s="5"/>
      <c r="PY659" s="5"/>
      <c r="PZ659" s="5"/>
      <c r="QA659" s="5"/>
      <c r="QB659" s="5"/>
      <c r="QC659" s="5"/>
      <c r="QD659" s="5"/>
      <c r="QE659" s="5"/>
      <c r="QF659" s="5"/>
      <c r="QG659" s="5"/>
      <c r="QH659" s="5"/>
      <c r="QI659" s="5"/>
      <c r="QJ659" s="5"/>
      <c r="QK659" s="5"/>
      <c r="QL659" s="5"/>
      <c r="QM659" s="5"/>
      <c r="QN659" s="5"/>
      <c r="QO659" s="5"/>
      <c r="QP659" s="5"/>
      <c r="QQ659" s="5"/>
      <c r="QR659" s="5"/>
      <c r="QS659" s="5"/>
      <c r="QT659" s="5"/>
      <c r="QU659" s="5"/>
      <c r="QV659" s="5"/>
      <c r="QW659" s="5"/>
      <c r="QX659" s="5"/>
      <c r="QY659" s="5"/>
      <c r="QZ659" s="5"/>
      <c r="RA659" s="5"/>
      <c r="RB659" s="5"/>
      <c r="RC659" s="5"/>
      <c r="RD659" s="5"/>
      <c r="RE659" s="5"/>
      <c r="RF659" s="5"/>
      <c r="RG659" s="5"/>
      <c r="RH659" s="5"/>
      <c r="RI659" s="5"/>
      <c r="RJ659" s="5"/>
      <c r="RK659" s="5"/>
      <c r="RL659" s="5"/>
      <c r="RM659" s="5"/>
      <c r="RN659" s="5"/>
      <c r="RO659" s="5"/>
      <c r="RP659" s="5"/>
      <c r="RQ659" s="5"/>
      <c r="RR659" s="5"/>
      <c r="RS659" s="5"/>
      <c r="RT659" s="5"/>
      <c r="RU659" s="5"/>
      <c r="RV659" s="5"/>
      <c r="RW659" s="5"/>
      <c r="RX659" s="5"/>
      <c r="RY659" s="5"/>
      <c r="RZ659" s="5"/>
      <c r="SA659" s="5"/>
      <c r="SB659" s="5"/>
      <c r="SC659" s="5"/>
      <c r="SD659" s="5"/>
      <c r="SE659" s="5"/>
      <c r="SF659" s="5"/>
      <c r="SG659" s="5"/>
      <c r="SH659" s="5"/>
      <c r="SI659" s="5"/>
      <c r="SJ659" s="5"/>
      <c r="SK659" s="5"/>
      <c r="SL659" s="5"/>
      <c r="SM659" s="5"/>
      <c r="SN659" s="5"/>
      <c r="SO659" s="5"/>
      <c r="SP659" s="5"/>
      <c r="SQ659" s="5"/>
      <c r="SR659" s="5"/>
      <c r="SS659" s="5"/>
      <c r="ST659" s="5"/>
      <c r="SU659" s="5"/>
      <c r="SV659" s="5"/>
      <c r="SW659" s="5"/>
      <c r="SX659" s="5"/>
      <c r="SY659" s="5"/>
      <c r="SZ659" s="5"/>
      <c r="TA659" s="5"/>
      <c r="TB659" s="5"/>
      <c r="TC659" s="5"/>
      <c r="TD659" s="5"/>
      <c r="TE659" s="5"/>
      <c r="TF659" s="5"/>
      <c r="TG659" s="5"/>
      <c r="TH659" s="5"/>
      <c r="TI659" s="5"/>
      <c r="TJ659" s="5"/>
      <c r="TK659" s="5"/>
      <c r="TL659" s="5"/>
      <c r="TM659" s="5"/>
      <c r="TN659" s="5"/>
      <c r="TO659" s="5"/>
      <c r="TP659" s="5"/>
      <c r="TQ659" s="5"/>
      <c r="TR659" s="5"/>
      <c r="TS659" s="5"/>
      <c r="TT659" s="5"/>
      <c r="TU659" s="5"/>
      <c r="TV659" s="5"/>
      <c r="TW659" s="5"/>
      <c r="TX659" s="5"/>
      <c r="TY659" s="5"/>
      <c r="TZ659" s="5"/>
      <c r="UA659" s="5"/>
      <c r="UB659" s="5"/>
      <c r="UC659" s="5"/>
      <c r="UD659" s="5"/>
      <c r="UE659" s="5"/>
      <c r="UF659" s="5"/>
      <c r="UG659" s="5"/>
      <c r="UH659" s="5"/>
      <c r="UI659" s="5"/>
      <c r="UJ659" s="5"/>
      <c r="UK659" s="5"/>
      <c r="UL659" s="5"/>
      <c r="UM659" s="5"/>
      <c r="UN659" s="5"/>
      <c r="UO659" s="5"/>
      <c r="UP659" s="5"/>
      <c r="UQ659" s="5"/>
      <c r="UR659" s="5"/>
      <c r="US659" s="5"/>
      <c r="UT659" s="5"/>
      <c r="UU659" s="5"/>
      <c r="UV659" s="5"/>
      <c r="UW659" s="5"/>
      <c r="UX659" s="5"/>
      <c r="UY659" s="5"/>
      <c r="UZ659" s="5"/>
      <c r="VA659" s="5"/>
      <c r="VB659" s="5"/>
      <c r="VC659" s="5"/>
      <c r="VD659" s="5"/>
      <c r="VE659" s="5"/>
      <c r="VF659" s="5"/>
      <c r="VG659" s="5"/>
      <c r="VH659" s="5"/>
      <c r="VI659" s="5"/>
      <c r="VJ659" s="5"/>
      <c r="VK659" s="5"/>
      <c r="VL659" s="5"/>
      <c r="VM659" s="5"/>
      <c r="VN659" s="5"/>
      <c r="VO659" s="5"/>
      <c r="VP659" s="5"/>
      <c r="VQ659" s="5"/>
      <c r="VR659" s="5"/>
      <c r="VS659" s="5"/>
      <c r="VT659" s="5"/>
      <c r="VU659" s="5"/>
      <c r="VV659" s="5"/>
      <c r="VW659" s="5"/>
      <c r="VX659" s="5"/>
      <c r="VY659" s="5"/>
      <c r="VZ659" s="5"/>
      <c r="WA659" s="5"/>
      <c r="WB659" s="5"/>
      <c r="WC659" s="5"/>
      <c r="WD659" s="5"/>
      <c r="WE659" s="5"/>
      <c r="WF659" s="5"/>
      <c r="WG659" s="5"/>
      <c r="WH659" s="5"/>
      <c r="WI659" s="5"/>
      <c r="WJ659" s="5"/>
      <c r="WK659" s="5"/>
      <c r="WL659" s="5"/>
      <c r="WM659" s="5"/>
      <c r="WN659" s="5"/>
      <c r="WO659" s="5"/>
      <c r="WP659" s="5"/>
      <c r="WQ659" s="5"/>
      <c r="WR659" s="5"/>
      <c r="WS659" s="5"/>
      <c r="WT659" s="5"/>
      <c r="WU659" s="5"/>
      <c r="WV659" s="5"/>
      <c r="WW659" s="5"/>
      <c r="WX659" s="5"/>
      <c r="WY659" s="5"/>
      <c r="WZ659" s="5"/>
      <c r="XA659" s="5"/>
      <c r="XB659" s="5"/>
      <c r="XC659" s="5"/>
      <c r="XD659" s="5"/>
      <c r="XE659" s="5"/>
      <c r="XF659" s="5"/>
      <c r="XG659" s="5"/>
      <c r="XH659" s="5"/>
      <c r="XI659" s="5"/>
      <c r="XJ659" s="5"/>
      <c r="XK659" s="5"/>
      <c r="XL659" s="5"/>
      <c r="XM659" s="5"/>
      <c r="XN659" s="5"/>
      <c r="XO659" s="5"/>
      <c r="XP659" s="5"/>
      <c r="XQ659" s="5"/>
      <c r="XR659" s="5"/>
      <c r="XS659" s="5"/>
      <c r="XT659" s="5"/>
      <c r="XU659" s="5"/>
      <c r="XV659" s="5"/>
      <c r="XW659" s="5"/>
    </row>
    <row r="660" spans="39:647" x14ac:dyDescent="0.2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c r="PI660" s="5"/>
      <c r="PJ660" s="5"/>
      <c r="PK660" s="5"/>
      <c r="PL660" s="5"/>
      <c r="PM660" s="5"/>
      <c r="PN660" s="5"/>
      <c r="PO660" s="5"/>
      <c r="PP660" s="5"/>
      <c r="PQ660" s="5"/>
      <c r="PR660" s="5"/>
      <c r="PS660" s="5"/>
      <c r="PT660" s="5"/>
      <c r="PU660" s="5"/>
      <c r="PV660" s="5"/>
      <c r="PW660" s="5"/>
      <c r="PX660" s="5"/>
      <c r="PY660" s="5"/>
      <c r="PZ660" s="5"/>
      <c r="QA660" s="5"/>
      <c r="QB660" s="5"/>
      <c r="QC660" s="5"/>
      <c r="QD660" s="5"/>
      <c r="QE660" s="5"/>
      <c r="QF660" s="5"/>
      <c r="QG660" s="5"/>
      <c r="QH660" s="5"/>
      <c r="QI660" s="5"/>
      <c r="QJ660" s="5"/>
      <c r="QK660" s="5"/>
      <c r="QL660" s="5"/>
      <c r="QM660" s="5"/>
      <c r="QN660" s="5"/>
      <c r="QO660" s="5"/>
      <c r="QP660" s="5"/>
      <c r="QQ660" s="5"/>
      <c r="QR660" s="5"/>
      <c r="QS660" s="5"/>
      <c r="QT660" s="5"/>
      <c r="QU660" s="5"/>
      <c r="QV660" s="5"/>
      <c r="QW660" s="5"/>
      <c r="QX660" s="5"/>
      <c r="QY660" s="5"/>
      <c r="QZ660" s="5"/>
      <c r="RA660" s="5"/>
      <c r="RB660" s="5"/>
      <c r="RC660" s="5"/>
      <c r="RD660" s="5"/>
      <c r="RE660" s="5"/>
      <c r="RF660" s="5"/>
      <c r="RG660" s="5"/>
      <c r="RH660" s="5"/>
      <c r="RI660" s="5"/>
      <c r="RJ660" s="5"/>
      <c r="RK660" s="5"/>
      <c r="RL660" s="5"/>
      <c r="RM660" s="5"/>
      <c r="RN660" s="5"/>
      <c r="RO660" s="5"/>
      <c r="RP660" s="5"/>
      <c r="RQ660" s="5"/>
      <c r="RR660" s="5"/>
      <c r="RS660" s="5"/>
      <c r="RT660" s="5"/>
      <c r="RU660" s="5"/>
      <c r="RV660" s="5"/>
      <c r="RW660" s="5"/>
      <c r="RX660" s="5"/>
      <c r="RY660" s="5"/>
      <c r="RZ660" s="5"/>
      <c r="SA660" s="5"/>
      <c r="SB660" s="5"/>
      <c r="SC660" s="5"/>
      <c r="SD660" s="5"/>
      <c r="SE660" s="5"/>
      <c r="SF660" s="5"/>
      <c r="SG660" s="5"/>
      <c r="SH660" s="5"/>
      <c r="SI660" s="5"/>
      <c r="SJ660" s="5"/>
      <c r="SK660" s="5"/>
      <c r="SL660" s="5"/>
      <c r="SM660" s="5"/>
      <c r="SN660" s="5"/>
      <c r="SO660" s="5"/>
      <c r="SP660" s="5"/>
      <c r="SQ660" s="5"/>
      <c r="SR660" s="5"/>
      <c r="SS660" s="5"/>
      <c r="ST660" s="5"/>
      <c r="SU660" s="5"/>
      <c r="SV660" s="5"/>
      <c r="SW660" s="5"/>
      <c r="SX660" s="5"/>
      <c r="SY660" s="5"/>
      <c r="SZ660" s="5"/>
      <c r="TA660" s="5"/>
      <c r="TB660" s="5"/>
      <c r="TC660" s="5"/>
      <c r="TD660" s="5"/>
      <c r="TE660" s="5"/>
      <c r="TF660" s="5"/>
      <c r="TG660" s="5"/>
      <c r="TH660" s="5"/>
      <c r="TI660" s="5"/>
      <c r="TJ660" s="5"/>
      <c r="TK660" s="5"/>
      <c r="TL660" s="5"/>
      <c r="TM660" s="5"/>
      <c r="TN660" s="5"/>
      <c r="TO660" s="5"/>
      <c r="TP660" s="5"/>
      <c r="TQ660" s="5"/>
      <c r="TR660" s="5"/>
      <c r="TS660" s="5"/>
      <c r="TT660" s="5"/>
      <c r="TU660" s="5"/>
      <c r="TV660" s="5"/>
      <c r="TW660" s="5"/>
      <c r="TX660" s="5"/>
      <c r="TY660" s="5"/>
      <c r="TZ660" s="5"/>
      <c r="UA660" s="5"/>
      <c r="UB660" s="5"/>
      <c r="UC660" s="5"/>
      <c r="UD660" s="5"/>
      <c r="UE660" s="5"/>
      <c r="UF660" s="5"/>
      <c r="UG660" s="5"/>
      <c r="UH660" s="5"/>
      <c r="UI660" s="5"/>
      <c r="UJ660" s="5"/>
      <c r="UK660" s="5"/>
      <c r="UL660" s="5"/>
      <c r="UM660" s="5"/>
      <c r="UN660" s="5"/>
      <c r="UO660" s="5"/>
      <c r="UP660" s="5"/>
      <c r="UQ660" s="5"/>
      <c r="UR660" s="5"/>
      <c r="US660" s="5"/>
      <c r="UT660" s="5"/>
      <c r="UU660" s="5"/>
      <c r="UV660" s="5"/>
      <c r="UW660" s="5"/>
      <c r="UX660" s="5"/>
      <c r="UY660" s="5"/>
      <c r="UZ660" s="5"/>
      <c r="VA660" s="5"/>
      <c r="VB660" s="5"/>
      <c r="VC660" s="5"/>
      <c r="VD660" s="5"/>
      <c r="VE660" s="5"/>
      <c r="VF660" s="5"/>
      <c r="VG660" s="5"/>
      <c r="VH660" s="5"/>
      <c r="VI660" s="5"/>
      <c r="VJ660" s="5"/>
      <c r="VK660" s="5"/>
      <c r="VL660" s="5"/>
      <c r="VM660" s="5"/>
      <c r="VN660" s="5"/>
      <c r="VO660" s="5"/>
      <c r="VP660" s="5"/>
      <c r="VQ660" s="5"/>
      <c r="VR660" s="5"/>
      <c r="VS660" s="5"/>
      <c r="VT660" s="5"/>
      <c r="VU660" s="5"/>
      <c r="VV660" s="5"/>
      <c r="VW660" s="5"/>
      <c r="VX660" s="5"/>
      <c r="VY660" s="5"/>
      <c r="VZ660" s="5"/>
      <c r="WA660" s="5"/>
      <c r="WB660" s="5"/>
      <c r="WC660" s="5"/>
      <c r="WD660" s="5"/>
      <c r="WE660" s="5"/>
      <c r="WF660" s="5"/>
      <c r="WG660" s="5"/>
      <c r="WH660" s="5"/>
      <c r="WI660" s="5"/>
      <c r="WJ660" s="5"/>
      <c r="WK660" s="5"/>
      <c r="WL660" s="5"/>
      <c r="WM660" s="5"/>
      <c r="WN660" s="5"/>
      <c r="WO660" s="5"/>
      <c r="WP660" s="5"/>
      <c r="WQ660" s="5"/>
      <c r="WR660" s="5"/>
      <c r="WS660" s="5"/>
      <c r="WT660" s="5"/>
      <c r="WU660" s="5"/>
      <c r="WV660" s="5"/>
      <c r="WW660" s="5"/>
      <c r="WX660" s="5"/>
      <c r="WY660" s="5"/>
      <c r="WZ660" s="5"/>
      <c r="XA660" s="5"/>
      <c r="XB660" s="5"/>
      <c r="XC660" s="5"/>
      <c r="XD660" s="5"/>
      <c r="XE660" s="5"/>
      <c r="XF660" s="5"/>
      <c r="XG660" s="5"/>
      <c r="XH660" s="5"/>
      <c r="XI660" s="5"/>
      <c r="XJ660" s="5"/>
      <c r="XK660" s="5"/>
      <c r="XL660" s="5"/>
      <c r="XM660" s="5"/>
      <c r="XN660" s="5"/>
      <c r="XO660" s="5"/>
      <c r="XP660" s="5"/>
      <c r="XQ660" s="5"/>
      <c r="XR660" s="5"/>
      <c r="XS660" s="5"/>
      <c r="XT660" s="5"/>
      <c r="XU660" s="5"/>
      <c r="XV660" s="5"/>
      <c r="XW660" s="5"/>
    </row>
    <row r="661" spans="39:647" x14ac:dyDescent="0.2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c r="PI661" s="5"/>
      <c r="PJ661" s="5"/>
      <c r="PK661" s="5"/>
      <c r="PL661" s="5"/>
      <c r="PM661" s="5"/>
      <c r="PN661" s="5"/>
      <c r="PO661" s="5"/>
      <c r="PP661" s="5"/>
      <c r="PQ661" s="5"/>
      <c r="PR661" s="5"/>
      <c r="PS661" s="5"/>
      <c r="PT661" s="5"/>
      <c r="PU661" s="5"/>
      <c r="PV661" s="5"/>
      <c r="PW661" s="5"/>
      <c r="PX661" s="5"/>
      <c r="PY661" s="5"/>
      <c r="PZ661" s="5"/>
      <c r="QA661" s="5"/>
      <c r="QB661" s="5"/>
      <c r="QC661" s="5"/>
      <c r="QD661" s="5"/>
      <c r="QE661" s="5"/>
      <c r="QF661" s="5"/>
      <c r="QG661" s="5"/>
      <c r="QH661" s="5"/>
      <c r="QI661" s="5"/>
      <c r="QJ661" s="5"/>
      <c r="QK661" s="5"/>
      <c r="QL661" s="5"/>
      <c r="QM661" s="5"/>
      <c r="QN661" s="5"/>
      <c r="QO661" s="5"/>
      <c r="QP661" s="5"/>
      <c r="QQ661" s="5"/>
      <c r="QR661" s="5"/>
      <c r="QS661" s="5"/>
      <c r="QT661" s="5"/>
      <c r="QU661" s="5"/>
      <c r="QV661" s="5"/>
      <c r="QW661" s="5"/>
      <c r="QX661" s="5"/>
      <c r="QY661" s="5"/>
      <c r="QZ661" s="5"/>
      <c r="RA661" s="5"/>
      <c r="RB661" s="5"/>
      <c r="RC661" s="5"/>
      <c r="RD661" s="5"/>
      <c r="RE661" s="5"/>
      <c r="RF661" s="5"/>
      <c r="RG661" s="5"/>
      <c r="RH661" s="5"/>
      <c r="RI661" s="5"/>
      <c r="RJ661" s="5"/>
      <c r="RK661" s="5"/>
      <c r="RL661" s="5"/>
      <c r="RM661" s="5"/>
      <c r="RN661" s="5"/>
      <c r="RO661" s="5"/>
      <c r="RP661" s="5"/>
      <c r="RQ661" s="5"/>
      <c r="RR661" s="5"/>
      <c r="RS661" s="5"/>
      <c r="RT661" s="5"/>
      <c r="RU661" s="5"/>
      <c r="RV661" s="5"/>
      <c r="RW661" s="5"/>
      <c r="RX661" s="5"/>
      <c r="RY661" s="5"/>
      <c r="RZ661" s="5"/>
      <c r="SA661" s="5"/>
      <c r="SB661" s="5"/>
      <c r="SC661" s="5"/>
      <c r="SD661" s="5"/>
      <c r="SE661" s="5"/>
      <c r="SF661" s="5"/>
      <c r="SG661" s="5"/>
      <c r="SH661" s="5"/>
      <c r="SI661" s="5"/>
      <c r="SJ661" s="5"/>
      <c r="SK661" s="5"/>
      <c r="SL661" s="5"/>
      <c r="SM661" s="5"/>
      <c r="SN661" s="5"/>
      <c r="SO661" s="5"/>
      <c r="SP661" s="5"/>
      <c r="SQ661" s="5"/>
      <c r="SR661" s="5"/>
      <c r="SS661" s="5"/>
      <c r="ST661" s="5"/>
      <c r="SU661" s="5"/>
      <c r="SV661" s="5"/>
      <c r="SW661" s="5"/>
      <c r="SX661" s="5"/>
      <c r="SY661" s="5"/>
      <c r="SZ661" s="5"/>
      <c r="TA661" s="5"/>
      <c r="TB661" s="5"/>
      <c r="TC661" s="5"/>
      <c r="TD661" s="5"/>
      <c r="TE661" s="5"/>
      <c r="TF661" s="5"/>
      <c r="TG661" s="5"/>
      <c r="TH661" s="5"/>
      <c r="TI661" s="5"/>
      <c r="TJ661" s="5"/>
      <c r="TK661" s="5"/>
      <c r="TL661" s="5"/>
      <c r="TM661" s="5"/>
      <c r="TN661" s="5"/>
      <c r="TO661" s="5"/>
      <c r="TP661" s="5"/>
      <c r="TQ661" s="5"/>
      <c r="TR661" s="5"/>
      <c r="TS661" s="5"/>
      <c r="TT661" s="5"/>
      <c r="TU661" s="5"/>
      <c r="TV661" s="5"/>
      <c r="TW661" s="5"/>
      <c r="TX661" s="5"/>
      <c r="TY661" s="5"/>
      <c r="TZ661" s="5"/>
      <c r="UA661" s="5"/>
      <c r="UB661" s="5"/>
      <c r="UC661" s="5"/>
      <c r="UD661" s="5"/>
      <c r="UE661" s="5"/>
      <c r="UF661" s="5"/>
      <c r="UG661" s="5"/>
      <c r="UH661" s="5"/>
      <c r="UI661" s="5"/>
      <c r="UJ661" s="5"/>
      <c r="UK661" s="5"/>
      <c r="UL661" s="5"/>
      <c r="UM661" s="5"/>
      <c r="UN661" s="5"/>
      <c r="UO661" s="5"/>
      <c r="UP661" s="5"/>
      <c r="UQ661" s="5"/>
      <c r="UR661" s="5"/>
      <c r="US661" s="5"/>
      <c r="UT661" s="5"/>
      <c r="UU661" s="5"/>
      <c r="UV661" s="5"/>
      <c r="UW661" s="5"/>
      <c r="UX661" s="5"/>
      <c r="UY661" s="5"/>
      <c r="UZ661" s="5"/>
      <c r="VA661" s="5"/>
      <c r="VB661" s="5"/>
      <c r="VC661" s="5"/>
      <c r="VD661" s="5"/>
      <c r="VE661" s="5"/>
      <c r="VF661" s="5"/>
      <c r="VG661" s="5"/>
      <c r="VH661" s="5"/>
      <c r="VI661" s="5"/>
      <c r="VJ661" s="5"/>
      <c r="VK661" s="5"/>
      <c r="VL661" s="5"/>
      <c r="VM661" s="5"/>
      <c r="VN661" s="5"/>
      <c r="VO661" s="5"/>
      <c r="VP661" s="5"/>
      <c r="VQ661" s="5"/>
      <c r="VR661" s="5"/>
      <c r="VS661" s="5"/>
      <c r="VT661" s="5"/>
      <c r="VU661" s="5"/>
      <c r="VV661" s="5"/>
      <c r="VW661" s="5"/>
      <c r="VX661" s="5"/>
      <c r="VY661" s="5"/>
      <c r="VZ661" s="5"/>
      <c r="WA661" s="5"/>
      <c r="WB661" s="5"/>
      <c r="WC661" s="5"/>
      <c r="WD661" s="5"/>
      <c r="WE661" s="5"/>
      <c r="WF661" s="5"/>
      <c r="WG661" s="5"/>
      <c r="WH661" s="5"/>
      <c r="WI661" s="5"/>
      <c r="WJ661" s="5"/>
      <c r="WK661" s="5"/>
      <c r="WL661" s="5"/>
      <c r="WM661" s="5"/>
      <c r="WN661" s="5"/>
      <c r="WO661" s="5"/>
      <c r="WP661" s="5"/>
      <c r="WQ661" s="5"/>
      <c r="WR661" s="5"/>
      <c r="WS661" s="5"/>
      <c r="WT661" s="5"/>
      <c r="WU661" s="5"/>
      <c r="WV661" s="5"/>
      <c r="WW661" s="5"/>
      <c r="WX661" s="5"/>
      <c r="WY661" s="5"/>
      <c r="WZ661" s="5"/>
      <c r="XA661" s="5"/>
      <c r="XB661" s="5"/>
      <c r="XC661" s="5"/>
      <c r="XD661" s="5"/>
      <c r="XE661" s="5"/>
      <c r="XF661" s="5"/>
      <c r="XG661" s="5"/>
      <c r="XH661" s="5"/>
      <c r="XI661" s="5"/>
      <c r="XJ661" s="5"/>
      <c r="XK661" s="5"/>
      <c r="XL661" s="5"/>
      <c r="XM661" s="5"/>
      <c r="XN661" s="5"/>
      <c r="XO661" s="5"/>
      <c r="XP661" s="5"/>
      <c r="XQ661" s="5"/>
      <c r="XR661" s="5"/>
      <c r="XS661" s="5"/>
      <c r="XT661" s="5"/>
      <c r="XU661" s="5"/>
      <c r="XV661" s="5"/>
      <c r="XW661" s="5"/>
    </row>
    <row r="662" spans="39:647" x14ac:dyDescent="0.2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c r="PI662" s="5"/>
      <c r="PJ662" s="5"/>
      <c r="PK662" s="5"/>
      <c r="PL662" s="5"/>
      <c r="PM662" s="5"/>
      <c r="PN662" s="5"/>
      <c r="PO662" s="5"/>
      <c r="PP662" s="5"/>
      <c r="PQ662" s="5"/>
      <c r="PR662" s="5"/>
      <c r="PS662" s="5"/>
      <c r="PT662" s="5"/>
      <c r="PU662" s="5"/>
      <c r="PV662" s="5"/>
      <c r="PW662" s="5"/>
      <c r="PX662" s="5"/>
      <c r="PY662" s="5"/>
      <c r="PZ662" s="5"/>
      <c r="QA662" s="5"/>
      <c r="QB662" s="5"/>
      <c r="QC662" s="5"/>
      <c r="QD662" s="5"/>
      <c r="QE662" s="5"/>
      <c r="QF662" s="5"/>
      <c r="QG662" s="5"/>
      <c r="QH662" s="5"/>
      <c r="QI662" s="5"/>
      <c r="QJ662" s="5"/>
      <c r="QK662" s="5"/>
      <c r="QL662" s="5"/>
      <c r="QM662" s="5"/>
      <c r="QN662" s="5"/>
      <c r="QO662" s="5"/>
      <c r="QP662" s="5"/>
      <c r="QQ662" s="5"/>
      <c r="QR662" s="5"/>
      <c r="QS662" s="5"/>
      <c r="QT662" s="5"/>
      <c r="QU662" s="5"/>
      <c r="QV662" s="5"/>
      <c r="QW662" s="5"/>
      <c r="QX662" s="5"/>
      <c r="QY662" s="5"/>
      <c r="QZ662" s="5"/>
      <c r="RA662" s="5"/>
      <c r="RB662" s="5"/>
      <c r="RC662" s="5"/>
      <c r="RD662" s="5"/>
      <c r="RE662" s="5"/>
      <c r="RF662" s="5"/>
      <c r="RG662" s="5"/>
      <c r="RH662" s="5"/>
      <c r="RI662" s="5"/>
      <c r="RJ662" s="5"/>
      <c r="RK662" s="5"/>
      <c r="RL662" s="5"/>
      <c r="RM662" s="5"/>
      <c r="RN662" s="5"/>
      <c r="RO662" s="5"/>
      <c r="RP662" s="5"/>
      <c r="RQ662" s="5"/>
      <c r="RR662" s="5"/>
      <c r="RS662" s="5"/>
      <c r="RT662" s="5"/>
      <c r="RU662" s="5"/>
      <c r="RV662" s="5"/>
      <c r="RW662" s="5"/>
      <c r="RX662" s="5"/>
      <c r="RY662" s="5"/>
      <c r="RZ662" s="5"/>
      <c r="SA662" s="5"/>
      <c r="SB662" s="5"/>
      <c r="SC662" s="5"/>
      <c r="SD662" s="5"/>
      <c r="SE662" s="5"/>
      <c r="SF662" s="5"/>
      <c r="SG662" s="5"/>
      <c r="SH662" s="5"/>
      <c r="SI662" s="5"/>
      <c r="SJ662" s="5"/>
      <c r="SK662" s="5"/>
      <c r="SL662" s="5"/>
      <c r="SM662" s="5"/>
      <c r="SN662" s="5"/>
      <c r="SO662" s="5"/>
      <c r="SP662" s="5"/>
      <c r="SQ662" s="5"/>
      <c r="SR662" s="5"/>
      <c r="SS662" s="5"/>
      <c r="ST662" s="5"/>
      <c r="SU662" s="5"/>
      <c r="SV662" s="5"/>
      <c r="SW662" s="5"/>
      <c r="SX662" s="5"/>
      <c r="SY662" s="5"/>
      <c r="SZ662" s="5"/>
      <c r="TA662" s="5"/>
      <c r="TB662" s="5"/>
      <c r="TC662" s="5"/>
      <c r="TD662" s="5"/>
      <c r="TE662" s="5"/>
      <c r="TF662" s="5"/>
      <c r="TG662" s="5"/>
      <c r="TH662" s="5"/>
      <c r="TI662" s="5"/>
      <c r="TJ662" s="5"/>
      <c r="TK662" s="5"/>
      <c r="TL662" s="5"/>
      <c r="TM662" s="5"/>
      <c r="TN662" s="5"/>
      <c r="TO662" s="5"/>
      <c r="TP662" s="5"/>
      <c r="TQ662" s="5"/>
      <c r="TR662" s="5"/>
      <c r="TS662" s="5"/>
      <c r="TT662" s="5"/>
      <c r="TU662" s="5"/>
      <c r="TV662" s="5"/>
      <c r="TW662" s="5"/>
      <c r="TX662" s="5"/>
      <c r="TY662" s="5"/>
      <c r="TZ662" s="5"/>
      <c r="UA662" s="5"/>
      <c r="UB662" s="5"/>
      <c r="UC662" s="5"/>
      <c r="UD662" s="5"/>
      <c r="UE662" s="5"/>
      <c r="UF662" s="5"/>
      <c r="UG662" s="5"/>
      <c r="UH662" s="5"/>
      <c r="UI662" s="5"/>
      <c r="UJ662" s="5"/>
      <c r="UK662" s="5"/>
      <c r="UL662" s="5"/>
      <c r="UM662" s="5"/>
      <c r="UN662" s="5"/>
      <c r="UO662" s="5"/>
      <c r="UP662" s="5"/>
      <c r="UQ662" s="5"/>
      <c r="UR662" s="5"/>
      <c r="US662" s="5"/>
      <c r="UT662" s="5"/>
      <c r="UU662" s="5"/>
      <c r="UV662" s="5"/>
      <c r="UW662" s="5"/>
      <c r="UX662" s="5"/>
      <c r="UY662" s="5"/>
      <c r="UZ662" s="5"/>
      <c r="VA662" s="5"/>
      <c r="VB662" s="5"/>
      <c r="VC662" s="5"/>
      <c r="VD662" s="5"/>
      <c r="VE662" s="5"/>
      <c r="VF662" s="5"/>
      <c r="VG662" s="5"/>
      <c r="VH662" s="5"/>
      <c r="VI662" s="5"/>
      <c r="VJ662" s="5"/>
      <c r="VK662" s="5"/>
      <c r="VL662" s="5"/>
      <c r="VM662" s="5"/>
      <c r="VN662" s="5"/>
      <c r="VO662" s="5"/>
      <c r="VP662" s="5"/>
      <c r="VQ662" s="5"/>
      <c r="VR662" s="5"/>
      <c r="VS662" s="5"/>
      <c r="VT662" s="5"/>
      <c r="VU662" s="5"/>
      <c r="VV662" s="5"/>
      <c r="VW662" s="5"/>
      <c r="VX662" s="5"/>
      <c r="VY662" s="5"/>
      <c r="VZ662" s="5"/>
      <c r="WA662" s="5"/>
      <c r="WB662" s="5"/>
      <c r="WC662" s="5"/>
      <c r="WD662" s="5"/>
      <c r="WE662" s="5"/>
      <c r="WF662" s="5"/>
      <c r="WG662" s="5"/>
      <c r="WH662" s="5"/>
      <c r="WI662" s="5"/>
      <c r="WJ662" s="5"/>
      <c r="WK662" s="5"/>
      <c r="WL662" s="5"/>
      <c r="WM662" s="5"/>
      <c r="WN662" s="5"/>
      <c r="WO662" s="5"/>
      <c r="WP662" s="5"/>
      <c r="WQ662" s="5"/>
      <c r="WR662" s="5"/>
      <c r="WS662" s="5"/>
      <c r="WT662" s="5"/>
      <c r="WU662" s="5"/>
      <c r="WV662" s="5"/>
      <c r="WW662" s="5"/>
      <c r="WX662" s="5"/>
      <c r="WY662" s="5"/>
      <c r="WZ662" s="5"/>
      <c r="XA662" s="5"/>
      <c r="XB662" s="5"/>
      <c r="XC662" s="5"/>
      <c r="XD662" s="5"/>
      <c r="XE662" s="5"/>
      <c r="XF662" s="5"/>
      <c r="XG662" s="5"/>
      <c r="XH662" s="5"/>
      <c r="XI662" s="5"/>
      <c r="XJ662" s="5"/>
      <c r="XK662" s="5"/>
      <c r="XL662" s="5"/>
      <c r="XM662" s="5"/>
      <c r="XN662" s="5"/>
      <c r="XO662" s="5"/>
      <c r="XP662" s="5"/>
      <c r="XQ662" s="5"/>
      <c r="XR662" s="5"/>
      <c r="XS662" s="5"/>
      <c r="XT662" s="5"/>
      <c r="XU662" s="5"/>
      <c r="XV662" s="5"/>
      <c r="XW662" s="5"/>
    </row>
    <row r="663" spans="39:647" x14ac:dyDescent="0.2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c r="PI663" s="5"/>
      <c r="PJ663" s="5"/>
      <c r="PK663" s="5"/>
      <c r="PL663" s="5"/>
      <c r="PM663" s="5"/>
      <c r="PN663" s="5"/>
      <c r="PO663" s="5"/>
      <c r="PP663" s="5"/>
      <c r="PQ663" s="5"/>
      <c r="PR663" s="5"/>
      <c r="PS663" s="5"/>
      <c r="PT663" s="5"/>
      <c r="PU663" s="5"/>
      <c r="PV663" s="5"/>
      <c r="PW663" s="5"/>
      <c r="PX663" s="5"/>
      <c r="PY663" s="5"/>
      <c r="PZ663" s="5"/>
      <c r="QA663" s="5"/>
      <c r="QB663" s="5"/>
      <c r="QC663" s="5"/>
      <c r="QD663" s="5"/>
      <c r="QE663" s="5"/>
      <c r="QF663" s="5"/>
      <c r="QG663" s="5"/>
      <c r="QH663" s="5"/>
      <c r="QI663" s="5"/>
      <c r="QJ663" s="5"/>
      <c r="QK663" s="5"/>
      <c r="QL663" s="5"/>
      <c r="QM663" s="5"/>
      <c r="QN663" s="5"/>
      <c r="QO663" s="5"/>
      <c r="QP663" s="5"/>
      <c r="QQ663" s="5"/>
      <c r="QR663" s="5"/>
      <c r="QS663" s="5"/>
      <c r="QT663" s="5"/>
      <c r="QU663" s="5"/>
      <c r="QV663" s="5"/>
      <c r="QW663" s="5"/>
      <c r="QX663" s="5"/>
      <c r="QY663" s="5"/>
      <c r="QZ663" s="5"/>
      <c r="RA663" s="5"/>
      <c r="RB663" s="5"/>
      <c r="RC663" s="5"/>
      <c r="RD663" s="5"/>
      <c r="RE663" s="5"/>
      <c r="RF663" s="5"/>
      <c r="RG663" s="5"/>
      <c r="RH663" s="5"/>
      <c r="RI663" s="5"/>
      <c r="RJ663" s="5"/>
      <c r="RK663" s="5"/>
      <c r="RL663" s="5"/>
      <c r="RM663" s="5"/>
      <c r="RN663" s="5"/>
      <c r="RO663" s="5"/>
      <c r="RP663" s="5"/>
      <c r="RQ663" s="5"/>
      <c r="RR663" s="5"/>
      <c r="RS663" s="5"/>
      <c r="RT663" s="5"/>
      <c r="RU663" s="5"/>
      <c r="RV663" s="5"/>
      <c r="RW663" s="5"/>
      <c r="RX663" s="5"/>
      <c r="RY663" s="5"/>
      <c r="RZ663" s="5"/>
      <c r="SA663" s="5"/>
      <c r="SB663" s="5"/>
      <c r="SC663" s="5"/>
      <c r="SD663" s="5"/>
      <c r="SE663" s="5"/>
      <c r="SF663" s="5"/>
      <c r="SG663" s="5"/>
      <c r="SH663" s="5"/>
      <c r="SI663" s="5"/>
      <c r="SJ663" s="5"/>
      <c r="SK663" s="5"/>
      <c r="SL663" s="5"/>
      <c r="SM663" s="5"/>
      <c r="SN663" s="5"/>
      <c r="SO663" s="5"/>
      <c r="SP663" s="5"/>
      <c r="SQ663" s="5"/>
      <c r="SR663" s="5"/>
      <c r="SS663" s="5"/>
      <c r="ST663" s="5"/>
      <c r="SU663" s="5"/>
      <c r="SV663" s="5"/>
      <c r="SW663" s="5"/>
      <c r="SX663" s="5"/>
      <c r="SY663" s="5"/>
      <c r="SZ663" s="5"/>
      <c r="TA663" s="5"/>
      <c r="TB663" s="5"/>
      <c r="TC663" s="5"/>
      <c r="TD663" s="5"/>
      <c r="TE663" s="5"/>
      <c r="TF663" s="5"/>
      <c r="TG663" s="5"/>
      <c r="TH663" s="5"/>
      <c r="TI663" s="5"/>
      <c r="TJ663" s="5"/>
      <c r="TK663" s="5"/>
      <c r="TL663" s="5"/>
      <c r="TM663" s="5"/>
      <c r="TN663" s="5"/>
      <c r="TO663" s="5"/>
      <c r="TP663" s="5"/>
      <c r="TQ663" s="5"/>
      <c r="TR663" s="5"/>
      <c r="TS663" s="5"/>
      <c r="TT663" s="5"/>
      <c r="TU663" s="5"/>
      <c r="TV663" s="5"/>
      <c r="TW663" s="5"/>
      <c r="TX663" s="5"/>
      <c r="TY663" s="5"/>
      <c r="TZ663" s="5"/>
      <c r="UA663" s="5"/>
      <c r="UB663" s="5"/>
      <c r="UC663" s="5"/>
      <c r="UD663" s="5"/>
      <c r="UE663" s="5"/>
      <c r="UF663" s="5"/>
      <c r="UG663" s="5"/>
      <c r="UH663" s="5"/>
      <c r="UI663" s="5"/>
      <c r="UJ663" s="5"/>
      <c r="UK663" s="5"/>
      <c r="UL663" s="5"/>
      <c r="UM663" s="5"/>
      <c r="UN663" s="5"/>
      <c r="UO663" s="5"/>
      <c r="UP663" s="5"/>
      <c r="UQ663" s="5"/>
      <c r="UR663" s="5"/>
      <c r="US663" s="5"/>
      <c r="UT663" s="5"/>
      <c r="UU663" s="5"/>
      <c r="UV663" s="5"/>
      <c r="UW663" s="5"/>
      <c r="UX663" s="5"/>
      <c r="UY663" s="5"/>
      <c r="UZ663" s="5"/>
      <c r="VA663" s="5"/>
      <c r="VB663" s="5"/>
      <c r="VC663" s="5"/>
      <c r="VD663" s="5"/>
      <c r="VE663" s="5"/>
      <c r="VF663" s="5"/>
      <c r="VG663" s="5"/>
      <c r="VH663" s="5"/>
      <c r="VI663" s="5"/>
      <c r="VJ663" s="5"/>
      <c r="VK663" s="5"/>
      <c r="VL663" s="5"/>
      <c r="VM663" s="5"/>
      <c r="VN663" s="5"/>
      <c r="VO663" s="5"/>
      <c r="VP663" s="5"/>
      <c r="VQ663" s="5"/>
      <c r="VR663" s="5"/>
      <c r="VS663" s="5"/>
      <c r="VT663" s="5"/>
      <c r="VU663" s="5"/>
      <c r="VV663" s="5"/>
      <c r="VW663" s="5"/>
      <c r="VX663" s="5"/>
      <c r="VY663" s="5"/>
      <c r="VZ663" s="5"/>
      <c r="WA663" s="5"/>
      <c r="WB663" s="5"/>
      <c r="WC663" s="5"/>
      <c r="WD663" s="5"/>
      <c r="WE663" s="5"/>
      <c r="WF663" s="5"/>
      <c r="WG663" s="5"/>
      <c r="WH663" s="5"/>
      <c r="WI663" s="5"/>
      <c r="WJ663" s="5"/>
      <c r="WK663" s="5"/>
      <c r="WL663" s="5"/>
      <c r="WM663" s="5"/>
      <c r="WN663" s="5"/>
      <c r="WO663" s="5"/>
      <c r="WP663" s="5"/>
      <c r="WQ663" s="5"/>
      <c r="WR663" s="5"/>
      <c r="WS663" s="5"/>
      <c r="WT663" s="5"/>
      <c r="WU663" s="5"/>
      <c r="WV663" s="5"/>
      <c r="WW663" s="5"/>
      <c r="WX663" s="5"/>
      <c r="WY663" s="5"/>
      <c r="WZ663" s="5"/>
      <c r="XA663" s="5"/>
      <c r="XB663" s="5"/>
      <c r="XC663" s="5"/>
      <c r="XD663" s="5"/>
      <c r="XE663" s="5"/>
      <c r="XF663" s="5"/>
      <c r="XG663" s="5"/>
      <c r="XH663" s="5"/>
      <c r="XI663" s="5"/>
      <c r="XJ663" s="5"/>
      <c r="XK663" s="5"/>
      <c r="XL663" s="5"/>
      <c r="XM663" s="5"/>
      <c r="XN663" s="5"/>
      <c r="XO663" s="5"/>
      <c r="XP663" s="5"/>
      <c r="XQ663" s="5"/>
      <c r="XR663" s="5"/>
      <c r="XS663" s="5"/>
      <c r="XT663" s="5"/>
      <c r="XU663" s="5"/>
      <c r="XV663" s="5"/>
      <c r="XW663" s="5"/>
    </row>
    <row r="664" spans="39:647" x14ac:dyDescent="0.2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c r="PI664" s="5"/>
      <c r="PJ664" s="5"/>
      <c r="PK664" s="5"/>
      <c r="PL664" s="5"/>
      <c r="PM664" s="5"/>
      <c r="PN664" s="5"/>
      <c r="PO664" s="5"/>
      <c r="PP664" s="5"/>
      <c r="PQ664" s="5"/>
      <c r="PR664" s="5"/>
      <c r="PS664" s="5"/>
      <c r="PT664" s="5"/>
      <c r="PU664" s="5"/>
      <c r="PV664" s="5"/>
      <c r="PW664" s="5"/>
      <c r="PX664" s="5"/>
      <c r="PY664" s="5"/>
      <c r="PZ664" s="5"/>
      <c r="QA664" s="5"/>
      <c r="QB664" s="5"/>
      <c r="QC664" s="5"/>
      <c r="QD664" s="5"/>
      <c r="QE664" s="5"/>
      <c r="QF664" s="5"/>
      <c r="QG664" s="5"/>
      <c r="QH664" s="5"/>
      <c r="QI664" s="5"/>
      <c r="QJ664" s="5"/>
      <c r="QK664" s="5"/>
      <c r="QL664" s="5"/>
      <c r="QM664" s="5"/>
      <c r="QN664" s="5"/>
      <c r="QO664" s="5"/>
      <c r="QP664" s="5"/>
      <c r="QQ664" s="5"/>
      <c r="QR664" s="5"/>
      <c r="QS664" s="5"/>
      <c r="QT664" s="5"/>
      <c r="QU664" s="5"/>
      <c r="QV664" s="5"/>
      <c r="QW664" s="5"/>
      <c r="QX664" s="5"/>
      <c r="QY664" s="5"/>
      <c r="QZ664" s="5"/>
      <c r="RA664" s="5"/>
      <c r="RB664" s="5"/>
      <c r="RC664" s="5"/>
      <c r="RD664" s="5"/>
      <c r="RE664" s="5"/>
      <c r="RF664" s="5"/>
      <c r="RG664" s="5"/>
      <c r="RH664" s="5"/>
      <c r="RI664" s="5"/>
      <c r="RJ664" s="5"/>
      <c r="RK664" s="5"/>
      <c r="RL664" s="5"/>
      <c r="RM664" s="5"/>
      <c r="RN664" s="5"/>
      <c r="RO664" s="5"/>
      <c r="RP664" s="5"/>
      <c r="RQ664" s="5"/>
      <c r="RR664" s="5"/>
      <c r="RS664" s="5"/>
      <c r="RT664" s="5"/>
      <c r="RU664" s="5"/>
      <c r="RV664" s="5"/>
      <c r="RW664" s="5"/>
      <c r="RX664" s="5"/>
      <c r="RY664" s="5"/>
      <c r="RZ664" s="5"/>
      <c r="SA664" s="5"/>
      <c r="SB664" s="5"/>
      <c r="SC664" s="5"/>
      <c r="SD664" s="5"/>
      <c r="SE664" s="5"/>
      <c r="SF664" s="5"/>
      <c r="SG664" s="5"/>
      <c r="SH664" s="5"/>
      <c r="SI664" s="5"/>
      <c r="SJ664" s="5"/>
      <c r="SK664" s="5"/>
      <c r="SL664" s="5"/>
      <c r="SM664" s="5"/>
      <c r="SN664" s="5"/>
      <c r="SO664" s="5"/>
      <c r="SP664" s="5"/>
      <c r="SQ664" s="5"/>
      <c r="SR664" s="5"/>
      <c r="SS664" s="5"/>
      <c r="ST664" s="5"/>
      <c r="SU664" s="5"/>
      <c r="SV664" s="5"/>
      <c r="SW664" s="5"/>
      <c r="SX664" s="5"/>
      <c r="SY664" s="5"/>
      <c r="SZ664" s="5"/>
      <c r="TA664" s="5"/>
      <c r="TB664" s="5"/>
      <c r="TC664" s="5"/>
      <c r="TD664" s="5"/>
      <c r="TE664" s="5"/>
      <c r="TF664" s="5"/>
      <c r="TG664" s="5"/>
      <c r="TH664" s="5"/>
      <c r="TI664" s="5"/>
      <c r="TJ664" s="5"/>
      <c r="TK664" s="5"/>
      <c r="TL664" s="5"/>
      <c r="TM664" s="5"/>
      <c r="TN664" s="5"/>
      <c r="TO664" s="5"/>
      <c r="TP664" s="5"/>
      <c r="TQ664" s="5"/>
      <c r="TR664" s="5"/>
      <c r="TS664" s="5"/>
      <c r="TT664" s="5"/>
      <c r="TU664" s="5"/>
      <c r="TV664" s="5"/>
      <c r="TW664" s="5"/>
      <c r="TX664" s="5"/>
      <c r="TY664" s="5"/>
      <c r="TZ664" s="5"/>
      <c r="UA664" s="5"/>
      <c r="UB664" s="5"/>
      <c r="UC664" s="5"/>
      <c r="UD664" s="5"/>
      <c r="UE664" s="5"/>
      <c r="UF664" s="5"/>
      <c r="UG664" s="5"/>
      <c r="UH664" s="5"/>
      <c r="UI664" s="5"/>
      <c r="UJ664" s="5"/>
      <c r="UK664" s="5"/>
      <c r="UL664" s="5"/>
      <c r="UM664" s="5"/>
      <c r="UN664" s="5"/>
      <c r="UO664" s="5"/>
      <c r="UP664" s="5"/>
      <c r="UQ664" s="5"/>
      <c r="UR664" s="5"/>
      <c r="US664" s="5"/>
      <c r="UT664" s="5"/>
      <c r="UU664" s="5"/>
      <c r="UV664" s="5"/>
      <c r="UW664" s="5"/>
      <c r="UX664" s="5"/>
      <c r="UY664" s="5"/>
      <c r="UZ664" s="5"/>
      <c r="VA664" s="5"/>
      <c r="VB664" s="5"/>
      <c r="VC664" s="5"/>
      <c r="VD664" s="5"/>
      <c r="VE664" s="5"/>
      <c r="VF664" s="5"/>
      <c r="VG664" s="5"/>
      <c r="VH664" s="5"/>
      <c r="VI664" s="5"/>
      <c r="VJ664" s="5"/>
      <c r="VK664" s="5"/>
      <c r="VL664" s="5"/>
      <c r="VM664" s="5"/>
      <c r="VN664" s="5"/>
      <c r="VO664" s="5"/>
      <c r="VP664" s="5"/>
      <c r="VQ664" s="5"/>
      <c r="VR664" s="5"/>
      <c r="VS664" s="5"/>
      <c r="VT664" s="5"/>
      <c r="VU664" s="5"/>
      <c r="VV664" s="5"/>
      <c r="VW664" s="5"/>
      <c r="VX664" s="5"/>
      <c r="VY664" s="5"/>
      <c r="VZ664" s="5"/>
      <c r="WA664" s="5"/>
      <c r="WB664" s="5"/>
      <c r="WC664" s="5"/>
      <c r="WD664" s="5"/>
      <c r="WE664" s="5"/>
      <c r="WF664" s="5"/>
      <c r="WG664" s="5"/>
      <c r="WH664" s="5"/>
      <c r="WI664" s="5"/>
      <c r="WJ664" s="5"/>
      <c r="WK664" s="5"/>
      <c r="WL664" s="5"/>
      <c r="WM664" s="5"/>
      <c r="WN664" s="5"/>
      <c r="WO664" s="5"/>
      <c r="WP664" s="5"/>
      <c r="WQ664" s="5"/>
      <c r="WR664" s="5"/>
      <c r="WS664" s="5"/>
      <c r="WT664" s="5"/>
      <c r="WU664" s="5"/>
      <c r="WV664" s="5"/>
      <c r="WW664" s="5"/>
      <c r="WX664" s="5"/>
      <c r="WY664" s="5"/>
      <c r="WZ664" s="5"/>
      <c r="XA664" s="5"/>
      <c r="XB664" s="5"/>
      <c r="XC664" s="5"/>
      <c r="XD664" s="5"/>
      <c r="XE664" s="5"/>
      <c r="XF664" s="5"/>
      <c r="XG664" s="5"/>
      <c r="XH664" s="5"/>
      <c r="XI664" s="5"/>
      <c r="XJ664" s="5"/>
      <c r="XK664" s="5"/>
      <c r="XL664" s="5"/>
      <c r="XM664" s="5"/>
      <c r="XN664" s="5"/>
      <c r="XO664" s="5"/>
      <c r="XP664" s="5"/>
      <c r="XQ664" s="5"/>
      <c r="XR664" s="5"/>
      <c r="XS664" s="5"/>
      <c r="XT664" s="5"/>
      <c r="XU664" s="5"/>
      <c r="XV664" s="5"/>
      <c r="XW664" s="5"/>
    </row>
    <row r="665" spans="39:647" x14ac:dyDescent="0.2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c r="PI665" s="5"/>
      <c r="PJ665" s="5"/>
      <c r="PK665" s="5"/>
      <c r="PL665" s="5"/>
      <c r="PM665" s="5"/>
      <c r="PN665" s="5"/>
      <c r="PO665" s="5"/>
      <c r="PP665" s="5"/>
      <c r="PQ665" s="5"/>
      <c r="PR665" s="5"/>
      <c r="PS665" s="5"/>
      <c r="PT665" s="5"/>
      <c r="PU665" s="5"/>
      <c r="PV665" s="5"/>
      <c r="PW665" s="5"/>
      <c r="PX665" s="5"/>
      <c r="PY665" s="5"/>
      <c r="PZ665" s="5"/>
      <c r="QA665" s="5"/>
      <c r="QB665" s="5"/>
      <c r="QC665" s="5"/>
      <c r="QD665" s="5"/>
      <c r="QE665" s="5"/>
      <c r="QF665" s="5"/>
      <c r="QG665" s="5"/>
      <c r="QH665" s="5"/>
      <c r="QI665" s="5"/>
      <c r="QJ665" s="5"/>
      <c r="QK665" s="5"/>
      <c r="QL665" s="5"/>
      <c r="QM665" s="5"/>
      <c r="QN665" s="5"/>
      <c r="QO665" s="5"/>
      <c r="QP665" s="5"/>
      <c r="QQ665" s="5"/>
      <c r="QR665" s="5"/>
      <c r="QS665" s="5"/>
      <c r="QT665" s="5"/>
      <c r="QU665" s="5"/>
      <c r="QV665" s="5"/>
      <c r="QW665" s="5"/>
      <c r="QX665" s="5"/>
      <c r="QY665" s="5"/>
      <c r="QZ665" s="5"/>
      <c r="RA665" s="5"/>
      <c r="RB665" s="5"/>
      <c r="RC665" s="5"/>
      <c r="RD665" s="5"/>
      <c r="RE665" s="5"/>
      <c r="RF665" s="5"/>
      <c r="RG665" s="5"/>
      <c r="RH665" s="5"/>
      <c r="RI665" s="5"/>
      <c r="RJ665" s="5"/>
      <c r="RK665" s="5"/>
      <c r="RL665" s="5"/>
      <c r="RM665" s="5"/>
      <c r="RN665" s="5"/>
      <c r="RO665" s="5"/>
      <c r="RP665" s="5"/>
      <c r="RQ665" s="5"/>
      <c r="RR665" s="5"/>
      <c r="RS665" s="5"/>
      <c r="RT665" s="5"/>
      <c r="RU665" s="5"/>
      <c r="RV665" s="5"/>
      <c r="RW665" s="5"/>
      <c r="RX665" s="5"/>
      <c r="RY665" s="5"/>
      <c r="RZ665" s="5"/>
      <c r="SA665" s="5"/>
      <c r="SB665" s="5"/>
      <c r="SC665" s="5"/>
      <c r="SD665" s="5"/>
      <c r="SE665" s="5"/>
      <c r="SF665" s="5"/>
      <c r="SG665" s="5"/>
      <c r="SH665" s="5"/>
      <c r="SI665" s="5"/>
      <c r="SJ665" s="5"/>
      <c r="SK665" s="5"/>
      <c r="SL665" s="5"/>
      <c r="SM665" s="5"/>
      <c r="SN665" s="5"/>
      <c r="SO665" s="5"/>
      <c r="SP665" s="5"/>
      <c r="SQ665" s="5"/>
      <c r="SR665" s="5"/>
      <c r="SS665" s="5"/>
      <c r="ST665" s="5"/>
      <c r="SU665" s="5"/>
      <c r="SV665" s="5"/>
      <c r="SW665" s="5"/>
      <c r="SX665" s="5"/>
      <c r="SY665" s="5"/>
      <c r="SZ665" s="5"/>
      <c r="TA665" s="5"/>
      <c r="TB665" s="5"/>
      <c r="TC665" s="5"/>
      <c r="TD665" s="5"/>
      <c r="TE665" s="5"/>
      <c r="TF665" s="5"/>
      <c r="TG665" s="5"/>
      <c r="TH665" s="5"/>
      <c r="TI665" s="5"/>
      <c r="TJ665" s="5"/>
      <c r="TK665" s="5"/>
      <c r="TL665" s="5"/>
      <c r="TM665" s="5"/>
      <c r="TN665" s="5"/>
      <c r="TO665" s="5"/>
      <c r="TP665" s="5"/>
      <c r="TQ665" s="5"/>
      <c r="TR665" s="5"/>
      <c r="TS665" s="5"/>
      <c r="TT665" s="5"/>
      <c r="TU665" s="5"/>
      <c r="TV665" s="5"/>
      <c r="TW665" s="5"/>
      <c r="TX665" s="5"/>
      <c r="TY665" s="5"/>
      <c r="TZ665" s="5"/>
      <c r="UA665" s="5"/>
      <c r="UB665" s="5"/>
      <c r="UC665" s="5"/>
      <c r="UD665" s="5"/>
      <c r="UE665" s="5"/>
      <c r="UF665" s="5"/>
      <c r="UG665" s="5"/>
      <c r="UH665" s="5"/>
      <c r="UI665" s="5"/>
      <c r="UJ665" s="5"/>
      <c r="UK665" s="5"/>
      <c r="UL665" s="5"/>
      <c r="UM665" s="5"/>
      <c r="UN665" s="5"/>
      <c r="UO665" s="5"/>
      <c r="UP665" s="5"/>
      <c r="UQ665" s="5"/>
      <c r="UR665" s="5"/>
      <c r="US665" s="5"/>
      <c r="UT665" s="5"/>
      <c r="UU665" s="5"/>
      <c r="UV665" s="5"/>
      <c r="UW665" s="5"/>
      <c r="UX665" s="5"/>
      <c r="UY665" s="5"/>
      <c r="UZ665" s="5"/>
      <c r="VA665" s="5"/>
      <c r="VB665" s="5"/>
      <c r="VC665" s="5"/>
      <c r="VD665" s="5"/>
      <c r="VE665" s="5"/>
      <c r="VF665" s="5"/>
      <c r="VG665" s="5"/>
      <c r="VH665" s="5"/>
      <c r="VI665" s="5"/>
      <c r="VJ665" s="5"/>
      <c r="VK665" s="5"/>
      <c r="VL665" s="5"/>
      <c r="VM665" s="5"/>
      <c r="VN665" s="5"/>
      <c r="VO665" s="5"/>
      <c r="VP665" s="5"/>
      <c r="VQ665" s="5"/>
      <c r="VR665" s="5"/>
      <c r="VS665" s="5"/>
      <c r="VT665" s="5"/>
      <c r="VU665" s="5"/>
      <c r="VV665" s="5"/>
      <c r="VW665" s="5"/>
      <c r="VX665" s="5"/>
      <c r="VY665" s="5"/>
      <c r="VZ665" s="5"/>
      <c r="WA665" s="5"/>
      <c r="WB665" s="5"/>
      <c r="WC665" s="5"/>
      <c r="WD665" s="5"/>
      <c r="WE665" s="5"/>
      <c r="WF665" s="5"/>
      <c r="WG665" s="5"/>
      <c r="WH665" s="5"/>
      <c r="WI665" s="5"/>
      <c r="WJ665" s="5"/>
      <c r="WK665" s="5"/>
      <c r="WL665" s="5"/>
      <c r="WM665" s="5"/>
      <c r="WN665" s="5"/>
      <c r="WO665" s="5"/>
      <c r="WP665" s="5"/>
      <c r="WQ665" s="5"/>
      <c r="WR665" s="5"/>
      <c r="WS665" s="5"/>
      <c r="WT665" s="5"/>
      <c r="WU665" s="5"/>
      <c r="WV665" s="5"/>
      <c r="WW665" s="5"/>
      <c r="WX665" s="5"/>
      <c r="WY665" s="5"/>
      <c r="WZ665" s="5"/>
      <c r="XA665" s="5"/>
      <c r="XB665" s="5"/>
      <c r="XC665" s="5"/>
      <c r="XD665" s="5"/>
      <c r="XE665" s="5"/>
      <c r="XF665" s="5"/>
      <c r="XG665" s="5"/>
      <c r="XH665" s="5"/>
      <c r="XI665" s="5"/>
      <c r="XJ665" s="5"/>
      <c r="XK665" s="5"/>
      <c r="XL665" s="5"/>
      <c r="XM665" s="5"/>
      <c r="XN665" s="5"/>
      <c r="XO665" s="5"/>
      <c r="XP665" s="5"/>
      <c r="XQ665" s="5"/>
      <c r="XR665" s="5"/>
      <c r="XS665" s="5"/>
      <c r="XT665" s="5"/>
      <c r="XU665" s="5"/>
      <c r="XV665" s="5"/>
      <c r="XW665" s="5"/>
    </row>
    <row r="666" spans="39:647" x14ac:dyDescent="0.2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c r="PI666" s="5"/>
      <c r="PJ666" s="5"/>
      <c r="PK666" s="5"/>
      <c r="PL666" s="5"/>
      <c r="PM666" s="5"/>
      <c r="PN666" s="5"/>
      <c r="PO666" s="5"/>
      <c r="PP666" s="5"/>
      <c r="PQ666" s="5"/>
      <c r="PR666" s="5"/>
      <c r="PS666" s="5"/>
      <c r="PT666" s="5"/>
      <c r="PU666" s="5"/>
      <c r="PV666" s="5"/>
      <c r="PW666" s="5"/>
      <c r="PX666" s="5"/>
      <c r="PY666" s="5"/>
      <c r="PZ666" s="5"/>
      <c r="QA666" s="5"/>
      <c r="QB666" s="5"/>
      <c r="QC666" s="5"/>
      <c r="QD666" s="5"/>
      <c r="QE666" s="5"/>
      <c r="QF666" s="5"/>
      <c r="QG666" s="5"/>
      <c r="QH666" s="5"/>
      <c r="QI666" s="5"/>
      <c r="QJ666" s="5"/>
      <c r="QK666" s="5"/>
      <c r="QL666" s="5"/>
      <c r="QM666" s="5"/>
      <c r="QN666" s="5"/>
      <c r="QO666" s="5"/>
      <c r="QP666" s="5"/>
      <c r="QQ666" s="5"/>
      <c r="QR666" s="5"/>
      <c r="QS666" s="5"/>
      <c r="QT666" s="5"/>
      <c r="QU666" s="5"/>
      <c r="QV666" s="5"/>
      <c r="QW666" s="5"/>
      <c r="QX666" s="5"/>
      <c r="QY666" s="5"/>
      <c r="QZ666" s="5"/>
      <c r="RA666" s="5"/>
      <c r="RB666" s="5"/>
      <c r="RC666" s="5"/>
      <c r="RD666" s="5"/>
      <c r="RE666" s="5"/>
      <c r="RF666" s="5"/>
      <c r="RG666" s="5"/>
      <c r="RH666" s="5"/>
      <c r="RI666" s="5"/>
      <c r="RJ666" s="5"/>
      <c r="RK666" s="5"/>
      <c r="RL666" s="5"/>
      <c r="RM666" s="5"/>
      <c r="RN666" s="5"/>
      <c r="RO666" s="5"/>
      <c r="RP666" s="5"/>
      <c r="RQ666" s="5"/>
      <c r="RR666" s="5"/>
      <c r="RS666" s="5"/>
      <c r="RT666" s="5"/>
      <c r="RU666" s="5"/>
      <c r="RV666" s="5"/>
      <c r="RW666" s="5"/>
      <c r="RX666" s="5"/>
      <c r="RY666" s="5"/>
      <c r="RZ666" s="5"/>
      <c r="SA666" s="5"/>
      <c r="SB666" s="5"/>
      <c r="SC666" s="5"/>
      <c r="SD666" s="5"/>
      <c r="SE666" s="5"/>
      <c r="SF666" s="5"/>
      <c r="SG666" s="5"/>
      <c r="SH666" s="5"/>
      <c r="SI666" s="5"/>
      <c r="SJ666" s="5"/>
      <c r="SK666" s="5"/>
      <c r="SL666" s="5"/>
      <c r="SM666" s="5"/>
      <c r="SN666" s="5"/>
      <c r="SO666" s="5"/>
      <c r="SP666" s="5"/>
      <c r="SQ666" s="5"/>
      <c r="SR666" s="5"/>
      <c r="SS666" s="5"/>
      <c r="ST666" s="5"/>
      <c r="SU666" s="5"/>
      <c r="SV666" s="5"/>
      <c r="SW666" s="5"/>
      <c r="SX666" s="5"/>
      <c r="SY666" s="5"/>
      <c r="SZ666" s="5"/>
      <c r="TA666" s="5"/>
      <c r="TB666" s="5"/>
      <c r="TC666" s="5"/>
      <c r="TD666" s="5"/>
      <c r="TE666" s="5"/>
      <c r="TF666" s="5"/>
      <c r="TG666" s="5"/>
      <c r="TH666" s="5"/>
      <c r="TI666" s="5"/>
      <c r="TJ666" s="5"/>
      <c r="TK666" s="5"/>
      <c r="TL666" s="5"/>
      <c r="TM666" s="5"/>
      <c r="TN666" s="5"/>
      <c r="TO666" s="5"/>
      <c r="TP666" s="5"/>
      <c r="TQ666" s="5"/>
      <c r="TR666" s="5"/>
      <c r="TS666" s="5"/>
      <c r="TT666" s="5"/>
      <c r="TU666" s="5"/>
      <c r="TV666" s="5"/>
      <c r="TW666" s="5"/>
      <c r="TX666" s="5"/>
      <c r="TY666" s="5"/>
      <c r="TZ666" s="5"/>
      <c r="UA666" s="5"/>
      <c r="UB666" s="5"/>
      <c r="UC666" s="5"/>
      <c r="UD666" s="5"/>
      <c r="UE666" s="5"/>
      <c r="UF666" s="5"/>
      <c r="UG666" s="5"/>
      <c r="UH666" s="5"/>
      <c r="UI666" s="5"/>
      <c r="UJ666" s="5"/>
      <c r="UK666" s="5"/>
      <c r="UL666" s="5"/>
      <c r="UM666" s="5"/>
      <c r="UN666" s="5"/>
      <c r="UO666" s="5"/>
      <c r="UP666" s="5"/>
      <c r="UQ666" s="5"/>
      <c r="UR666" s="5"/>
      <c r="US666" s="5"/>
      <c r="UT666" s="5"/>
      <c r="UU666" s="5"/>
      <c r="UV666" s="5"/>
      <c r="UW666" s="5"/>
      <c r="UX666" s="5"/>
      <c r="UY666" s="5"/>
      <c r="UZ666" s="5"/>
      <c r="VA666" s="5"/>
      <c r="VB666" s="5"/>
      <c r="VC666" s="5"/>
      <c r="VD666" s="5"/>
      <c r="VE666" s="5"/>
      <c r="VF666" s="5"/>
      <c r="VG666" s="5"/>
      <c r="VH666" s="5"/>
      <c r="VI666" s="5"/>
      <c r="VJ666" s="5"/>
      <c r="VK666" s="5"/>
      <c r="VL666" s="5"/>
      <c r="VM666" s="5"/>
      <c r="VN666" s="5"/>
      <c r="VO666" s="5"/>
      <c r="VP666" s="5"/>
      <c r="VQ666" s="5"/>
      <c r="VR666" s="5"/>
      <c r="VS666" s="5"/>
      <c r="VT666" s="5"/>
      <c r="VU666" s="5"/>
      <c r="VV666" s="5"/>
      <c r="VW666" s="5"/>
      <c r="VX666" s="5"/>
      <c r="VY666" s="5"/>
      <c r="VZ666" s="5"/>
      <c r="WA666" s="5"/>
      <c r="WB666" s="5"/>
      <c r="WC666" s="5"/>
      <c r="WD666" s="5"/>
      <c r="WE666" s="5"/>
      <c r="WF666" s="5"/>
      <c r="WG666" s="5"/>
      <c r="WH666" s="5"/>
      <c r="WI666" s="5"/>
      <c r="WJ666" s="5"/>
      <c r="WK666" s="5"/>
      <c r="WL666" s="5"/>
      <c r="WM666" s="5"/>
      <c r="WN666" s="5"/>
      <c r="WO666" s="5"/>
      <c r="WP666" s="5"/>
      <c r="WQ666" s="5"/>
      <c r="WR666" s="5"/>
      <c r="WS666" s="5"/>
      <c r="WT666" s="5"/>
      <c r="WU666" s="5"/>
      <c r="WV666" s="5"/>
      <c r="WW666" s="5"/>
      <c r="WX666" s="5"/>
      <c r="WY666" s="5"/>
      <c r="WZ666" s="5"/>
      <c r="XA666" s="5"/>
      <c r="XB666" s="5"/>
      <c r="XC666" s="5"/>
      <c r="XD666" s="5"/>
      <c r="XE666" s="5"/>
      <c r="XF666" s="5"/>
      <c r="XG666" s="5"/>
      <c r="XH666" s="5"/>
      <c r="XI666" s="5"/>
      <c r="XJ666" s="5"/>
      <c r="XK666" s="5"/>
      <c r="XL666" s="5"/>
      <c r="XM666" s="5"/>
      <c r="XN666" s="5"/>
      <c r="XO666" s="5"/>
      <c r="XP666" s="5"/>
      <c r="XQ666" s="5"/>
      <c r="XR666" s="5"/>
      <c r="XS666" s="5"/>
      <c r="XT666" s="5"/>
      <c r="XU666" s="5"/>
      <c r="XV666" s="5"/>
      <c r="XW666" s="5"/>
    </row>
    <row r="667" spans="39:647" x14ac:dyDescent="0.2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c r="PI667" s="5"/>
      <c r="PJ667" s="5"/>
      <c r="PK667" s="5"/>
      <c r="PL667" s="5"/>
      <c r="PM667" s="5"/>
      <c r="PN667" s="5"/>
      <c r="PO667" s="5"/>
      <c r="PP667" s="5"/>
      <c r="PQ667" s="5"/>
      <c r="PR667" s="5"/>
      <c r="PS667" s="5"/>
      <c r="PT667" s="5"/>
      <c r="PU667" s="5"/>
      <c r="PV667" s="5"/>
      <c r="PW667" s="5"/>
      <c r="PX667" s="5"/>
      <c r="PY667" s="5"/>
      <c r="PZ667" s="5"/>
      <c r="QA667" s="5"/>
      <c r="QB667" s="5"/>
      <c r="QC667" s="5"/>
      <c r="QD667" s="5"/>
      <c r="QE667" s="5"/>
      <c r="QF667" s="5"/>
      <c r="QG667" s="5"/>
      <c r="QH667" s="5"/>
      <c r="QI667" s="5"/>
      <c r="QJ667" s="5"/>
      <c r="QK667" s="5"/>
      <c r="QL667" s="5"/>
      <c r="QM667" s="5"/>
      <c r="QN667" s="5"/>
      <c r="QO667" s="5"/>
      <c r="QP667" s="5"/>
      <c r="QQ667" s="5"/>
      <c r="QR667" s="5"/>
      <c r="QS667" s="5"/>
      <c r="QT667" s="5"/>
      <c r="QU667" s="5"/>
      <c r="QV667" s="5"/>
      <c r="QW667" s="5"/>
      <c r="QX667" s="5"/>
      <c r="QY667" s="5"/>
      <c r="QZ667" s="5"/>
      <c r="RA667" s="5"/>
      <c r="RB667" s="5"/>
      <c r="RC667" s="5"/>
      <c r="RD667" s="5"/>
      <c r="RE667" s="5"/>
      <c r="RF667" s="5"/>
      <c r="RG667" s="5"/>
      <c r="RH667" s="5"/>
      <c r="RI667" s="5"/>
      <c r="RJ667" s="5"/>
      <c r="RK667" s="5"/>
      <c r="RL667" s="5"/>
      <c r="RM667" s="5"/>
      <c r="RN667" s="5"/>
      <c r="RO667" s="5"/>
      <c r="RP667" s="5"/>
      <c r="RQ667" s="5"/>
      <c r="RR667" s="5"/>
      <c r="RS667" s="5"/>
      <c r="RT667" s="5"/>
      <c r="RU667" s="5"/>
      <c r="RV667" s="5"/>
      <c r="RW667" s="5"/>
      <c r="RX667" s="5"/>
      <c r="RY667" s="5"/>
      <c r="RZ667" s="5"/>
      <c r="SA667" s="5"/>
      <c r="SB667" s="5"/>
      <c r="SC667" s="5"/>
      <c r="SD667" s="5"/>
      <c r="SE667" s="5"/>
      <c r="SF667" s="5"/>
      <c r="SG667" s="5"/>
      <c r="SH667" s="5"/>
      <c r="SI667" s="5"/>
      <c r="SJ667" s="5"/>
      <c r="SK667" s="5"/>
      <c r="SL667" s="5"/>
      <c r="SM667" s="5"/>
      <c r="SN667" s="5"/>
      <c r="SO667" s="5"/>
      <c r="SP667" s="5"/>
      <c r="SQ667" s="5"/>
      <c r="SR667" s="5"/>
      <c r="SS667" s="5"/>
      <c r="ST667" s="5"/>
      <c r="SU667" s="5"/>
      <c r="SV667" s="5"/>
      <c r="SW667" s="5"/>
      <c r="SX667" s="5"/>
      <c r="SY667" s="5"/>
      <c r="SZ667" s="5"/>
      <c r="TA667" s="5"/>
      <c r="TB667" s="5"/>
      <c r="TC667" s="5"/>
      <c r="TD667" s="5"/>
      <c r="TE667" s="5"/>
      <c r="TF667" s="5"/>
      <c r="TG667" s="5"/>
      <c r="TH667" s="5"/>
      <c r="TI667" s="5"/>
      <c r="TJ667" s="5"/>
      <c r="TK667" s="5"/>
      <c r="TL667" s="5"/>
      <c r="TM667" s="5"/>
      <c r="TN667" s="5"/>
      <c r="TO667" s="5"/>
      <c r="TP667" s="5"/>
      <c r="TQ667" s="5"/>
      <c r="TR667" s="5"/>
      <c r="TS667" s="5"/>
      <c r="TT667" s="5"/>
      <c r="TU667" s="5"/>
      <c r="TV667" s="5"/>
      <c r="TW667" s="5"/>
      <c r="TX667" s="5"/>
      <c r="TY667" s="5"/>
      <c r="TZ667" s="5"/>
      <c r="UA667" s="5"/>
      <c r="UB667" s="5"/>
      <c r="UC667" s="5"/>
      <c r="UD667" s="5"/>
      <c r="UE667" s="5"/>
      <c r="UF667" s="5"/>
      <c r="UG667" s="5"/>
      <c r="UH667" s="5"/>
      <c r="UI667" s="5"/>
      <c r="UJ667" s="5"/>
      <c r="UK667" s="5"/>
      <c r="UL667" s="5"/>
      <c r="UM667" s="5"/>
      <c r="UN667" s="5"/>
      <c r="UO667" s="5"/>
      <c r="UP667" s="5"/>
      <c r="UQ667" s="5"/>
      <c r="UR667" s="5"/>
      <c r="US667" s="5"/>
      <c r="UT667" s="5"/>
      <c r="UU667" s="5"/>
      <c r="UV667" s="5"/>
      <c r="UW667" s="5"/>
      <c r="UX667" s="5"/>
      <c r="UY667" s="5"/>
      <c r="UZ667" s="5"/>
      <c r="VA667" s="5"/>
      <c r="VB667" s="5"/>
      <c r="VC667" s="5"/>
      <c r="VD667" s="5"/>
      <c r="VE667" s="5"/>
      <c r="VF667" s="5"/>
      <c r="VG667" s="5"/>
      <c r="VH667" s="5"/>
      <c r="VI667" s="5"/>
      <c r="VJ667" s="5"/>
      <c r="VK667" s="5"/>
      <c r="VL667" s="5"/>
      <c r="VM667" s="5"/>
      <c r="VN667" s="5"/>
      <c r="VO667" s="5"/>
      <c r="VP667" s="5"/>
      <c r="VQ667" s="5"/>
      <c r="VR667" s="5"/>
      <c r="VS667" s="5"/>
      <c r="VT667" s="5"/>
      <c r="VU667" s="5"/>
      <c r="VV667" s="5"/>
      <c r="VW667" s="5"/>
      <c r="VX667" s="5"/>
      <c r="VY667" s="5"/>
      <c r="VZ667" s="5"/>
      <c r="WA667" s="5"/>
      <c r="WB667" s="5"/>
      <c r="WC667" s="5"/>
      <c r="WD667" s="5"/>
      <c r="WE667" s="5"/>
      <c r="WF667" s="5"/>
      <c r="WG667" s="5"/>
      <c r="WH667" s="5"/>
      <c r="WI667" s="5"/>
      <c r="WJ667" s="5"/>
      <c r="WK667" s="5"/>
      <c r="WL667" s="5"/>
      <c r="WM667" s="5"/>
      <c r="WN667" s="5"/>
      <c r="WO667" s="5"/>
      <c r="WP667" s="5"/>
      <c r="WQ667" s="5"/>
      <c r="WR667" s="5"/>
      <c r="WS667" s="5"/>
      <c r="WT667" s="5"/>
      <c r="WU667" s="5"/>
      <c r="WV667" s="5"/>
      <c r="WW667" s="5"/>
      <c r="WX667" s="5"/>
      <c r="WY667" s="5"/>
      <c r="WZ667" s="5"/>
      <c r="XA667" s="5"/>
      <c r="XB667" s="5"/>
      <c r="XC667" s="5"/>
      <c r="XD667" s="5"/>
      <c r="XE667" s="5"/>
      <c r="XF667" s="5"/>
      <c r="XG667" s="5"/>
      <c r="XH667" s="5"/>
      <c r="XI667" s="5"/>
      <c r="XJ667" s="5"/>
      <c r="XK667" s="5"/>
      <c r="XL667" s="5"/>
      <c r="XM667" s="5"/>
      <c r="XN667" s="5"/>
      <c r="XO667" s="5"/>
      <c r="XP667" s="5"/>
      <c r="XQ667" s="5"/>
      <c r="XR667" s="5"/>
      <c r="XS667" s="5"/>
      <c r="XT667" s="5"/>
      <c r="XU667" s="5"/>
      <c r="XV667" s="5"/>
      <c r="XW667" s="5"/>
    </row>
    <row r="668" spans="39:647" x14ac:dyDescent="0.2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c r="PI668" s="5"/>
      <c r="PJ668" s="5"/>
      <c r="PK668" s="5"/>
      <c r="PL668" s="5"/>
      <c r="PM668" s="5"/>
      <c r="PN668" s="5"/>
      <c r="PO668" s="5"/>
      <c r="PP668" s="5"/>
      <c r="PQ668" s="5"/>
      <c r="PR668" s="5"/>
      <c r="PS668" s="5"/>
      <c r="PT668" s="5"/>
      <c r="PU668" s="5"/>
      <c r="PV668" s="5"/>
      <c r="PW668" s="5"/>
      <c r="PX668" s="5"/>
      <c r="PY668" s="5"/>
      <c r="PZ668" s="5"/>
      <c r="QA668" s="5"/>
      <c r="QB668" s="5"/>
      <c r="QC668" s="5"/>
      <c r="QD668" s="5"/>
      <c r="QE668" s="5"/>
      <c r="QF668" s="5"/>
      <c r="QG668" s="5"/>
      <c r="QH668" s="5"/>
      <c r="QI668" s="5"/>
      <c r="QJ668" s="5"/>
      <c r="QK668" s="5"/>
      <c r="QL668" s="5"/>
      <c r="QM668" s="5"/>
      <c r="QN668" s="5"/>
      <c r="QO668" s="5"/>
      <c r="QP668" s="5"/>
      <c r="QQ668" s="5"/>
      <c r="QR668" s="5"/>
      <c r="QS668" s="5"/>
      <c r="QT668" s="5"/>
      <c r="QU668" s="5"/>
      <c r="QV668" s="5"/>
      <c r="QW668" s="5"/>
      <c r="QX668" s="5"/>
      <c r="QY668" s="5"/>
      <c r="QZ668" s="5"/>
      <c r="RA668" s="5"/>
      <c r="RB668" s="5"/>
      <c r="RC668" s="5"/>
      <c r="RD668" s="5"/>
      <c r="RE668" s="5"/>
      <c r="RF668" s="5"/>
      <c r="RG668" s="5"/>
      <c r="RH668" s="5"/>
      <c r="RI668" s="5"/>
      <c r="RJ668" s="5"/>
      <c r="RK668" s="5"/>
      <c r="RL668" s="5"/>
      <c r="RM668" s="5"/>
      <c r="RN668" s="5"/>
      <c r="RO668" s="5"/>
      <c r="RP668" s="5"/>
      <c r="RQ668" s="5"/>
      <c r="RR668" s="5"/>
      <c r="RS668" s="5"/>
      <c r="RT668" s="5"/>
      <c r="RU668" s="5"/>
      <c r="RV668" s="5"/>
      <c r="RW668" s="5"/>
      <c r="RX668" s="5"/>
      <c r="RY668" s="5"/>
      <c r="RZ668" s="5"/>
      <c r="SA668" s="5"/>
      <c r="SB668" s="5"/>
      <c r="SC668" s="5"/>
      <c r="SD668" s="5"/>
      <c r="SE668" s="5"/>
      <c r="SF668" s="5"/>
      <c r="SG668" s="5"/>
      <c r="SH668" s="5"/>
      <c r="SI668" s="5"/>
      <c r="SJ668" s="5"/>
      <c r="SK668" s="5"/>
      <c r="SL668" s="5"/>
      <c r="SM668" s="5"/>
      <c r="SN668" s="5"/>
      <c r="SO668" s="5"/>
      <c r="SP668" s="5"/>
      <c r="SQ668" s="5"/>
      <c r="SR668" s="5"/>
      <c r="SS668" s="5"/>
      <c r="ST668" s="5"/>
      <c r="SU668" s="5"/>
      <c r="SV668" s="5"/>
      <c r="SW668" s="5"/>
      <c r="SX668" s="5"/>
      <c r="SY668" s="5"/>
      <c r="SZ668" s="5"/>
      <c r="TA668" s="5"/>
      <c r="TB668" s="5"/>
      <c r="TC668" s="5"/>
      <c r="TD668" s="5"/>
      <c r="TE668" s="5"/>
      <c r="TF668" s="5"/>
      <c r="TG668" s="5"/>
      <c r="TH668" s="5"/>
      <c r="TI668" s="5"/>
      <c r="TJ668" s="5"/>
      <c r="TK668" s="5"/>
      <c r="TL668" s="5"/>
      <c r="TM668" s="5"/>
      <c r="TN668" s="5"/>
      <c r="TO668" s="5"/>
      <c r="TP668" s="5"/>
      <c r="TQ668" s="5"/>
      <c r="TR668" s="5"/>
      <c r="TS668" s="5"/>
      <c r="TT668" s="5"/>
      <c r="TU668" s="5"/>
      <c r="TV668" s="5"/>
      <c r="TW668" s="5"/>
      <c r="TX668" s="5"/>
      <c r="TY668" s="5"/>
      <c r="TZ668" s="5"/>
      <c r="UA668" s="5"/>
      <c r="UB668" s="5"/>
      <c r="UC668" s="5"/>
      <c r="UD668" s="5"/>
      <c r="UE668" s="5"/>
      <c r="UF668" s="5"/>
      <c r="UG668" s="5"/>
      <c r="UH668" s="5"/>
      <c r="UI668" s="5"/>
      <c r="UJ668" s="5"/>
      <c r="UK668" s="5"/>
      <c r="UL668" s="5"/>
      <c r="UM668" s="5"/>
      <c r="UN668" s="5"/>
      <c r="UO668" s="5"/>
      <c r="UP668" s="5"/>
      <c r="UQ668" s="5"/>
      <c r="UR668" s="5"/>
      <c r="US668" s="5"/>
      <c r="UT668" s="5"/>
      <c r="UU668" s="5"/>
      <c r="UV668" s="5"/>
      <c r="UW668" s="5"/>
      <c r="UX668" s="5"/>
      <c r="UY668" s="5"/>
      <c r="UZ668" s="5"/>
      <c r="VA668" s="5"/>
      <c r="VB668" s="5"/>
      <c r="VC668" s="5"/>
      <c r="VD668" s="5"/>
      <c r="VE668" s="5"/>
      <c r="VF668" s="5"/>
      <c r="VG668" s="5"/>
      <c r="VH668" s="5"/>
      <c r="VI668" s="5"/>
      <c r="VJ668" s="5"/>
      <c r="VK668" s="5"/>
      <c r="VL668" s="5"/>
      <c r="VM668" s="5"/>
      <c r="VN668" s="5"/>
      <c r="VO668" s="5"/>
      <c r="VP668" s="5"/>
      <c r="VQ668" s="5"/>
      <c r="VR668" s="5"/>
      <c r="VS668" s="5"/>
      <c r="VT668" s="5"/>
      <c r="VU668" s="5"/>
      <c r="VV668" s="5"/>
      <c r="VW668" s="5"/>
      <c r="VX668" s="5"/>
      <c r="VY668" s="5"/>
      <c r="VZ668" s="5"/>
      <c r="WA668" s="5"/>
      <c r="WB668" s="5"/>
      <c r="WC668" s="5"/>
      <c r="WD668" s="5"/>
      <c r="WE668" s="5"/>
      <c r="WF668" s="5"/>
      <c r="WG668" s="5"/>
      <c r="WH668" s="5"/>
      <c r="WI668" s="5"/>
      <c r="WJ668" s="5"/>
      <c r="WK668" s="5"/>
      <c r="WL668" s="5"/>
      <c r="WM668" s="5"/>
      <c r="WN668" s="5"/>
      <c r="WO668" s="5"/>
      <c r="WP668" s="5"/>
      <c r="WQ668" s="5"/>
      <c r="WR668" s="5"/>
      <c r="WS668" s="5"/>
      <c r="WT668" s="5"/>
      <c r="WU668" s="5"/>
      <c r="WV668" s="5"/>
      <c r="WW668" s="5"/>
      <c r="WX668" s="5"/>
      <c r="WY668" s="5"/>
      <c r="WZ668" s="5"/>
      <c r="XA668" s="5"/>
      <c r="XB668" s="5"/>
      <c r="XC668" s="5"/>
      <c r="XD668" s="5"/>
      <c r="XE668" s="5"/>
      <c r="XF668" s="5"/>
      <c r="XG668" s="5"/>
      <c r="XH668" s="5"/>
      <c r="XI668" s="5"/>
      <c r="XJ668" s="5"/>
      <c r="XK668" s="5"/>
      <c r="XL668" s="5"/>
      <c r="XM668" s="5"/>
      <c r="XN668" s="5"/>
      <c r="XO668" s="5"/>
      <c r="XP668" s="5"/>
      <c r="XQ668" s="5"/>
      <c r="XR668" s="5"/>
      <c r="XS668" s="5"/>
      <c r="XT668" s="5"/>
      <c r="XU668" s="5"/>
      <c r="XV668" s="5"/>
      <c r="XW668" s="5"/>
    </row>
    <row r="669" spans="39:647" x14ac:dyDescent="0.2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c r="PI669" s="5"/>
      <c r="PJ669" s="5"/>
      <c r="PK669" s="5"/>
      <c r="PL669" s="5"/>
      <c r="PM669" s="5"/>
      <c r="PN669" s="5"/>
      <c r="PO669" s="5"/>
      <c r="PP669" s="5"/>
      <c r="PQ669" s="5"/>
      <c r="PR669" s="5"/>
      <c r="PS669" s="5"/>
      <c r="PT669" s="5"/>
      <c r="PU669" s="5"/>
      <c r="PV669" s="5"/>
      <c r="PW669" s="5"/>
      <c r="PX669" s="5"/>
      <c r="PY669" s="5"/>
      <c r="PZ669" s="5"/>
      <c r="QA669" s="5"/>
      <c r="QB669" s="5"/>
      <c r="QC669" s="5"/>
      <c r="QD669" s="5"/>
      <c r="QE669" s="5"/>
      <c r="QF669" s="5"/>
      <c r="QG669" s="5"/>
      <c r="QH669" s="5"/>
      <c r="QI669" s="5"/>
      <c r="QJ669" s="5"/>
      <c r="QK669" s="5"/>
      <c r="QL669" s="5"/>
      <c r="QM669" s="5"/>
      <c r="QN669" s="5"/>
      <c r="QO669" s="5"/>
      <c r="QP669" s="5"/>
      <c r="QQ669" s="5"/>
      <c r="QR669" s="5"/>
      <c r="QS669" s="5"/>
      <c r="QT669" s="5"/>
      <c r="QU669" s="5"/>
      <c r="QV669" s="5"/>
      <c r="QW669" s="5"/>
      <c r="QX669" s="5"/>
      <c r="QY669" s="5"/>
      <c r="QZ669" s="5"/>
      <c r="RA669" s="5"/>
      <c r="RB669" s="5"/>
      <c r="RC669" s="5"/>
      <c r="RD669" s="5"/>
      <c r="RE669" s="5"/>
      <c r="RF669" s="5"/>
      <c r="RG669" s="5"/>
      <c r="RH669" s="5"/>
      <c r="RI669" s="5"/>
      <c r="RJ669" s="5"/>
      <c r="RK669" s="5"/>
      <c r="RL669" s="5"/>
      <c r="RM669" s="5"/>
      <c r="RN669" s="5"/>
      <c r="RO669" s="5"/>
      <c r="RP669" s="5"/>
      <c r="RQ669" s="5"/>
      <c r="RR669" s="5"/>
      <c r="RS669" s="5"/>
      <c r="RT669" s="5"/>
      <c r="RU669" s="5"/>
      <c r="RV669" s="5"/>
      <c r="RW669" s="5"/>
      <c r="RX669" s="5"/>
      <c r="RY669" s="5"/>
      <c r="RZ669" s="5"/>
      <c r="SA669" s="5"/>
      <c r="SB669" s="5"/>
      <c r="SC669" s="5"/>
      <c r="SD669" s="5"/>
      <c r="SE669" s="5"/>
      <c r="SF669" s="5"/>
      <c r="SG669" s="5"/>
      <c r="SH669" s="5"/>
      <c r="SI669" s="5"/>
      <c r="SJ669" s="5"/>
      <c r="SK669" s="5"/>
      <c r="SL669" s="5"/>
      <c r="SM669" s="5"/>
      <c r="SN669" s="5"/>
      <c r="SO669" s="5"/>
      <c r="SP669" s="5"/>
      <c r="SQ669" s="5"/>
      <c r="SR669" s="5"/>
      <c r="SS669" s="5"/>
      <c r="ST669" s="5"/>
      <c r="SU669" s="5"/>
      <c r="SV669" s="5"/>
      <c r="SW669" s="5"/>
      <c r="SX669" s="5"/>
      <c r="SY669" s="5"/>
      <c r="SZ669" s="5"/>
      <c r="TA669" s="5"/>
      <c r="TB669" s="5"/>
      <c r="TC669" s="5"/>
      <c r="TD669" s="5"/>
      <c r="TE669" s="5"/>
      <c r="TF669" s="5"/>
      <c r="TG669" s="5"/>
      <c r="TH669" s="5"/>
      <c r="TI669" s="5"/>
      <c r="TJ669" s="5"/>
      <c r="TK669" s="5"/>
      <c r="TL669" s="5"/>
      <c r="TM669" s="5"/>
      <c r="TN669" s="5"/>
      <c r="TO669" s="5"/>
      <c r="TP669" s="5"/>
      <c r="TQ669" s="5"/>
      <c r="TR669" s="5"/>
      <c r="TS669" s="5"/>
      <c r="TT669" s="5"/>
      <c r="TU669" s="5"/>
      <c r="TV669" s="5"/>
      <c r="TW669" s="5"/>
      <c r="TX669" s="5"/>
      <c r="TY669" s="5"/>
      <c r="TZ669" s="5"/>
      <c r="UA669" s="5"/>
      <c r="UB669" s="5"/>
      <c r="UC669" s="5"/>
      <c r="UD669" s="5"/>
      <c r="UE669" s="5"/>
      <c r="UF669" s="5"/>
      <c r="UG669" s="5"/>
      <c r="UH669" s="5"/>
      <c r="UI669" s="5"/>
      <c r="UJ669" s="5"/>
      <c r="UK669" s="5"/>
      <c r="UL669" s="5"/>
      <c r="UM669" s="5"/>
      <c r="UN669" s="5"/>
      <c r="UO669" s="5"/>
      <c r="UP669" s="5"/>
      <c r="UQ669" s="5"/>
      <c r="UR669" s="5"/>
      <c r="US669" s="5"/>
      <c r="UT669" s="5"/>
      <c r="UU669" s="5"/>
      <c r="UV669" s="5"/>
      <c r="UW669" s="5"/>
      <c r="UX669" s="5"/>
      <c r="UY669" s="5"/>
      <c r="UZ669" s="5"/>
      <c r="VA669" s="5"/>
      <c r="VB669" s="5"/>
      <c r="VC669" s="5"/>
      <c r="VD669" s="5"/>
      <c r="VE669" s="5"/>
      <c r="VF669" s="5"/>
      <c r="VG669" s="5"/>
      <c r="VH669" s="5"/>
      <c r="VI669" s="5"/>
      <c r="VJ669" s="5"/>
      <c r="VK669" s="5"/>
      <c r="VL669" s="5"/>
      <c r="VM669" s="5"/>
      <c r="VN669" s="5"/>
      <c r="VO669" s="5"/>
      <c r="VP669" s="5"/>
      <c r="VQ669" s="5"/>
      <c r="VR669" s="5"/>
      <c r="VS669" s="5"/>
      <c r="VT669" s="5"/>
      <c r="VU669" s="5"/>
      <c r="VV669" s="5"/>
      <c r="VW669" s="5"/>
      <c r="VX669" s="5"/>
      <c r="VY669" s="5"/>
      <c r="VZ669" s="5"/>
      <c r="WA669" s="5"/>
      <c r="WB669" s="5"/>
      <c r="WC669" s="5"/>
      <c r="WD669" s="5"/>
      <c r="WE669" s="5"/>
      <c r="WF669" s="5"/>
      <c r="WG669" s="5"/>
      <c r="WH669" s="5"/>
      <c r="WI669" s="5"/>
      <c r="WJ669" s="5"/>
      <c r="WK669" s="5"/>
      <c r="WL669" s="5"/>
      <c r="WM669" s="5"/>
      <c r="WN669" s="5"/>
      <c r="WO669" s="5"/>
      <c r="WP669" s="5"/>
      <c r="WQ669" s="5"/>
      <c r="WR669" s="5"/>
      <c r="WS669" s="5"/>
      <c r="WT669" s="5"/>
      <c r="WU669" s="5"/>
      <c r="WV669" s="5"/>
      <c r="WW669" s="5"/>
      <c r="WX669" s="5"/>
      <c r="WY669" s="5"/>
      <c r="WZ669" s="5"/>
      <c r="XA669" s="5"/>
      <c r="XB669" s="5"/>
      <c r="XC669" s="5"/>
      <c r="XD669" s="5"/>
      <c r="XE669" s="5"/>
      <c r="XF669" s="5"/>
      <c r="XG669" s="5"/>
      <c r="XH669" s="5"/>
      <c r="XI669" s="5"/>
      <c r="XJ669" s="5"/>
      <c r="XK669" s="5"/>
      <c r="XL669" s="5"/>
      <c r="XM669" s="5"/>
      <c r="XN669" s="5"/>
      <c r="XO669" s="5"/>
      <c r="XP669" s="5"/>
      <c r="XQ669" s="5"/>
      <c r="XR669" s="5"/>
      <c r="XS669" s="5"/>
      <c r="XT669" s="5"/>
      <c r="XU669" s="5"/>
      <c r="XV669" s="5"/>
      <c r="XW669" s="5"/>
    </row>
    <row r="670" spans="39:647" x14ac:dyDescent="0.2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c r="PI670" s="5"/>
      <c r="PJ670" s="5"/>
      <c r="PK670" s="5"/>
      <c r="PL670" s="5"/>
      <c r="PM670" s="5"/>
      <c r="PN670" s="5"/>
      <c r="PO670" s="5"/>
      <c r="PP670" s="5"/>
      <c r="PQ670" s="5"/>
      <c r="PR670" s="5"/>
      <c r="PS670" s="5"/>
      <c r="PT670" s="5"/>
      <c r="PU670" s="5"/>
      <c r="PV670" s="5"/>
      <c r="PW670" s="5"/>
      <c r="PX670" s="5"/>
      <c r="PY670" s="5"/>
      <c r="PZ670" s="5"/>
      <c r="QA670" s="5"/>
      <c r="QB670" s="5"/>
      <c r="QC670" s="5"/>
      <c r="QD670" s="5"/>
      <c r="QE670" s="5"/>
      <c r="QF670" s="5"/>
      <c r="QG670" s="5"/>
      <c r="QH670" s="5"/>
      <c r="QI670" s="5"/>
      <c r="QJ670" s="5"/>
      <c r="QK670" s="5"/>
      <c r="QL670" s="5"/>
      <c r="QM670" s="5"/>
      <c r="QN670" s="5"/>
      <c r="QO670" s="5"/>
      <c r="QP670" s="5"/>
      <c r="QQ670" s="5"/>
      <c r="QR670" s="5"/>
      <c r="QS670" s="5"/>
      <c r="QT670" s="5"/>
      <c r="QU670" s="5"/>
      <c r="QV670" s="5"/>
      <c r="QW670" s="5"/>
      <c r="QX670" s="5"/>
      <c r="QY670" s="5"/>
      <c r="QZ670" s="5"/>
      <c r="RA670" s="5"/>
      <c r="RB670" s="5"/>
      <c r="RC670" s="5"/>
      <c r="RD670" s="5"/>
      <c r="RE670" s="5"/>
      <c r="RF670" s="5"/>
      <c r="RG670" s="5"/>
      <c r="RH670" s="5"/>
      <c r="RI670" s="5"/>
      <c r="RJ670" s="5"/>
      <c r="RK670" s="5"/>
      <c r="RL670" s="5"/>
      <c r="RM670" s="5"/>
      <c r="RN670" s="5"/>
      <c r="RO670" s="5"/>
      <c r="RP670" s="5"/>
      <c r="RQ670" s="5"/>
      <c r="RR670" s="5"/>
      <c r="RS670" s="5"/>
      <c r="RT670" s="5"/>
      <c r="RU670" s="5"/>
      <c r="RV670" s="5"/>
      <c r="RW670" s="5"/>
      <c r="RX670" s="5"/>
      <c r="RY670" s="5"/>
      <c r="RZ670" s="5"/>
      <c r="SA670" s="5"/>
      <c r="SB670" s="5"/>
      <c r="SC670" s="5"/>
      <c r="SD670" s="5"/>
      <c r="SE670" s="5"/>
      <c r="SF670" s="5"/>
      <c r="SG670" s="5"/>
      <c r="SH670" s="5"/>
      <c r="SI670" s="5"/>
      <c r="SJ670" s="5"/>
      <c r="SK670" s="5"/>
      <c r="SL670" s="5"/>
      <c r="SM670" s="5"/>
      <c r="SN670" s="5"/>
      <c r="SO670" s="5"/>
      <c r="SP670" s="5"/>
      <c r="SQ670" s="5"/>
      <c r="SR670" s="5"/>
      <c r="SS670" s="5"/>
      <c r="ST670" s="5"/>
      <c r="SU670" s="5"/>
      <c r="SV670" s="5"/>
      <c r="SW670" s="5"/>
      <c r="SX670" s="5"/>
      <c r="SY670" s="5"/>
      <c r="SZ670" s="5"/>
      <c r="TA670" s="5"/>
      <c r="TB670" s="5"/>
      <c r="TC670" s="5"/>
      <c r="TD670" s="5"/>
      <c r="TE670" s="5"/>
      <c r="TF670" s="5"/>
      <c r="TG670" s="5"/>
      <c r="TH670" s="5"/>
      <c r="TI670" s="5"/>
      <c r="TJ670" s="5"/>
      <c r="TK670" s="5"/>
      <c r="TL670" s="5"/>
      <c r="TM670" s="5"/>
      <c r="TN670" s="5"/>
      <c r="TO670" s="5"/>
      <c r="TP670" s="5"/>
      <c r="TQ670" s="5"/>
      <c r="TR670" s="5"/>
      <c r="TS670" s="5"/>
      <c r="TT670" s="5"/>
      <c r="TU670" s="5"/>
      <c r="TV670" s="5"/>
      <c r="TW670" s="5"/>
      <c r="TX670" s="5"/>
      <c r="TY670" s="5"/>
      <c r="TZ670" s="5"/>
      <c r="UA670" s="5"/>
      <c r="UB670" s="5"/>
      <c r="UC670" s="5"/>
      <c r="UD670" s="5"/>
      <c r="UE670" s="5"/>
      <c r="UF670" s="5"/>
      <c r="UG670" s="5"/>
      <c r="UH670" s="5"/>
      <c r="UI670" s="5"/>
      <c r="UJ670" s="5"/>
      <c r="UK670" s="5"/>
      <c r="UL670" s="5"/>
      <c r="UM670" s="5"/>
      <c r="UN670" s="5"/>
      <c r="UO670" s="5"/>
      <c r="UP670" s="5"/>
      <c r="UQ670" s="5"/>
      <c r="UR670" s="5"/>
      <c r="US670" s="5"/>
      <c r="UT670" s="5"/>
      <c r="UU670" s="5"/>
      <c r="UV670" s="5"/>
      <c r="UW670" s="5"/>
      <c r="UX670" s="5"/>
      <c r="UY670" s="5"/>
      <c r="UZ670" s="5"/>
      <c r="VA670" s="5"/>
      <c r="VB670" s="5"/>
      <c r="VC670" s="5"/>
      <c r="VD670" s="5"/>
      <c r="VE670" s="5"/>
      <c r="VF670" s="5"/>
      <c r="VG670" s="5"/>
      <c r="VH670" s="5"/>
      <c r="VI670" s="5"/>
      <c r="VJ670" s="5"/>
      <c r="VK670" s="5"/>
      <c r="VL670" s="5"/>
      <c r="VM670" s="5"/>
      <c r="VN670" s="5"/>
      <c r="VO670" s="5"/>
      <c r="VP670" s="5"/>
      <c r="VQ670" s="5"/>
      <c r="VR670" s="5"/>
      <c r="VS670" s="5"/>
      <c r="VT670" s="5"/>
      <c r="VU670" s="5"/>
      <c r="VV670" s="5"/>
      <c r="VW670" s="5"/>
      <c r="VX670" s="5"/>
      <c r="VY670" s="5"/>
      <c r="VZ670" s="5"/>
      <c r="WA670" s="5"/>
      <c r="WB670" s="5"/>
      <c r="WC670" s="5"/>
      <c r="WD670" s="5"/>
      <c r="WE670" s="5"/>
      <c r="WF670" s="5"/>
      <c r="WG670" s="5"/>
      <c r="WH670" s="5"/>
      <c r="WI670" s="5"/>
      <c r="WJ670" s="5"/>
      <c r="WK670" s="5"/>
      <c r="WL670" s="5"/>
      <c r="WM670" s="5"/>
      <c r="WN670" s="5"/>
      <c r="WO670" s="5"/>
      <c r="WP670" s="5"/>
      <c r="WQ670" s="5"/>
      <c r="WR670" s="5"/>
      <c r="WS670" s="5"/>
      <c r="WT670" s="5"/>
      <c r="WU670" s="5"/>
      <c r="WV670" s="5"/>
      <c r="WW670" s="5"/>
      <c r="WX670" s="5"/>
      <c r="WY670" s="5"/>
      <c r="WZ670" s="5"/>
      <c r="XA670" s="5"/>
      <c r="XB670" s="5"/>
      <c r="XC670" s="5"/>
      <c r="XD670" s="5"/>
      <c r="XE670" s="5"/>
      <c r="XF670" s="5"/>
      <c r="XG670" s="5"/>
      <c r="XH670" s="5"/>
      <c r="XI670" s="5"/>
      <c r="XJ670" s="5"/>
      <c r="XK670" s="5"/>
      <c r="XL670" s="5"/>
      <c r="XM670" s="5"/>
      <c r="XN670" s="5"/>
      <c r="XO670" s="5"/>
      <c r="XP670" s="5"/>
      <c r="XQ670" s="5"/>
      <c r="XR670" s="5"/>
      <c r="XS670" s="5"/>
      <c r="XT670" s="5"/>
      <c r="XU670" s="5"/>
      <c r="XV670" s="5"/>
      <c r="XW670" s="5"/>
    </row>
    <row r="671" spans="39:647" x14ac:dyDescent="0.2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c r="PI671" s="5"/>
      <c r="PJ671" s="5"/>
      <c r="PK671" s="5"/>
      <c r="PL671" s="5"/>
      <c r="PM671" s="5"/>
      <c r="PN671" s="5"/>
      <c r="PO671" s="5"/>
      <c r="PP671" s="5"/>
      <c r="PQ671" s="5"/>
      <c r="PR671" s="5"/>
      <c r="PS671" s="5"/>
      <c r="PT671" s="5"/>
      <c r="PU671" s="5"/>
      <c r="PV671" s="5"/>
      <c r="PW671" s="5"/>
      <c r="PX671" s="5"/>
      <c r="PY671" s="5"/>
      <c r="PZ671" s="5"/>
      <c r="QA671" s="5"/>
      <c r="QB671" s="5"/>
      <c r="QC671" s="5"/>
      <c r="QD671" s="5"/>
      <c r="QE671" s="5"/>
      <c r="QF671" s="5"/>
      <c r="QG671" s="5"/>
      <c r="QH671" s="5"/>
      <c r="QI671" s="5"/>
      <c r="QJ671" s="5"/>
      <c r="QK671" s="5"/>
      <c r="QL671" s="5"/>
      <c r="QM671" s="5"/>
      <c r="QN671" s="5"/>
      <c r="QO671" s="5"/>
      <c r="QP671" s="5"/>
      <c r="QQ671" s="5"/>
      <c r="QR671" s="5"/>
      <c r="QS671" s="5"/>
      <c r="QT671" s="5"/>
      <c r="QU671" s="5"/>
      <c r="QV671" s="5"/>
      <c r="QW671" s="5"/>
      <c r="QX671" s="5"/>
      <c r="QY671" s="5"/>
      <c r="QZ671" s="5"/>
      <c r="RA671" s="5"/>
      <c r="RB671" s="5"/>
      <c r="RC671" s="5"/>
      <c r="RD671" s="5"/>
      <c r="RE671" s="5"/>
      <c r="RF671" s="5"/>
      <c r="RG671" s="5"/>
      <c r="RH671" s="5"/>
      <c r="RI671" s="5"/>
      <c r="RJ671" s="5"/>
      <c r="RK671" s="5"/>
      <c r="RL671" s="5"/>
      <c r="RM671" s="5"/>
      <c r="RN671" s="5"/>
      <c r="RO671" s="5"/>
      <c r="RP671" s="5"/>
      <c r="RQ671" s="5"/>
      <c r="RR671" s="5"/>
      <c r="RS671" s="5"/>
      <c r="RT671" s="5"/>
      <c r="RU671" s="5"/>
      <c r="RV671" s="5"/>
      <c r="RW671" s="5"/>
      <c r="RX671" s="5"/>
      <c r="RY671" s="5"/>
      <c r="RZ671" s="5"/>
      <c r="SA671" s="5"/>
      <c r="SB671" s="5"/>
      <c r="SC671" s="5"/>
      <c r="SD671" s="5"/>
      <c r="SE671" s="5"/>
      <c r="SF671" s="5"/>
      <c r="SG671" s="5"/>
      <c r="SH671" s="5"/>
      <c r="SI671" s="5"/>
      <c r="SJ671" s="5"/>
      <c r="SK671" s="5"/>
      <c r="SL671" s="5"/>
      <c r="SM671" s="5"/>
      <c r="SN671" s="5"/>
      <c r="SO671" s="5"/>
      <c r="SP671" s="5"/>
      <c r="SQ671" s="5"/>
      <c r="SR671" s="5"/>
      <c r="SS671" s="5"/>
      <c r="ST671" s="5"/>
      <c r="SU671" s="5"/>
      <c r="SV671" s="5"/>
      <c r="SW671" s="5"/>
      <c r="SX671" s="5"/>
      <c r="SY671" s="5"/>
      <c r="SZ671" s="5"/>
      <c r="TA671" s="5"/>
      <c r="TB671" s="5"/>
      <c r="TC671" s="5"/>
      <c r="TD671" s="5"/>
      <c r="TE671" s="5"/>
      <c r="TF671" s="5"/>
      <c r="TG671" s="5"/>
      <c r="TH671" s="5"/>
      <c r="TI671" s="5"/>
      <c r="TJ671" s="5"/>
      <c r="TK671" s="5"/>
      <c r="TL671" s="5"/>
      <c r="TM671" s="5"/>
      <c r="TN671" s="5"/>
      <c r="TO671" s="5"/>
      <c r="TP671" s="5"/>
      <c r="TQ671" s="5"/>
      <c r="TR671" s="5"/>
      <c r="TS671" s="5"/>
      <c r="TT671" s="5"/>
      <c r="TU671" s="5"/>
      <c r="TV671" s="5"/>
      <c r="TW671" s="5"/>
      <c r="TX671" s="5"/>
      <c r="TY671" s="5"/>
      <c r="TZ671" s="5"/>
      <c r="UA671" s="5"/>
      <c r="UB671" s="5"/>
      <c r="UC671" s="5"/>
      <c r="UD671" s="5"/>
      <c r="UE671" s="5"/>
      <c r="UF671" s="5"/>
      <c r="UG671" s="5"/>
      <c r="UH671" s="5"/>
      <c r="UI671" s="5"/>
      <c r="UJ671" s="5"/>
      <c r="UK671" s="5"/>
      <c r="UL671" s="5"/>
      <c r="UM671" s="5"/>
      <c r="UN671" s="5"/>
      <c r="UO671" s="5"/>
      <c r="UP671" s="5"/>
      <c r="UQ671" s="5"/>
      <c r="UR671" s="5"/>
      <c r="US671" s="5"/>
      <c r="UT671" s="5"/>
      <c r="UU671" s="5"/>
      <c r="UV671" s="5"/>
      <c r="UW671" s="5"/>
      <c r="UX671" s="5"/>
      <c r="UY671" s="5"/>
      <c r="UZ671" s="5"/>
      <c r="VA671" s="5"/>
      <c r="VB671" s="5"/>
      <c r="VC671" s="5"/>
      <c r="VD671" s="5"/>
      <c r="VE671" s="5"/>
      <c r="VF671" s="5"/>
      <c r="VG671" s="5"/>
      <c r="VH671" s="5"/>
      <c r="VI671" s="5"/>
      <c r="VJ671" s="5"/>
      <c r="VK671" s="5"/>
      <c r="VL671" s="5"/>
      <c r="VM671" s="5"/>
      <c r="VN671" s="5"/>
      <c r="VO671" s="5"/>
      <c r="VP671" s="5"/>
      <c r="VQ671" s="5"/>
      <c r="VR671" s="5"/>
      <c r="VS671" s="5"/>
      <c r="VT671" s="5"/>
      <c r="VU671" s="5"/>
      <c r="VV671" s="5"/>
      <c r="VW671" s="5"/>
      <c r="VX671" s="5"/>
      <c r="VY671" s="5"/>
      <c r="VZ671" s="5"/>
      <c r="WA671" s="5"/>
      <c r="WB671" s="5"/>
      <c r="WC671" s="5"/>
      <c r="WD671" s="5"/>
      <c r="WE671" s="5"/>
      <c r="WF671" s="5"/>
      <c r="WG671" s="5"/>
      <c r="WH671" s="5"/>
      <c r="WI671" s="5"/>
      <c r="WJ671" s="5"/>
      <c r="WK671" s="5"/>
      <c r="WL671" s="5"/>
      <c r="WM671" s="5"/>
      <c r="WN671" s="5"/>
      <c r="WO671" s="5"/>
      <c r="WP671" s="5"/>
      <c r="WQ671" s="5"/>
      <c r="WR671" s="5"/>
      <c r="WS671" s="5"/>
      <c r="WT671" s="5"/>
      <c r="WU671" s="5"/>
      <c r="WV671" s="5"/>
      <c r="WW671" s="5"/>
      <c r="WX671" s="5"/>
      <c r="WY671" s="5"/>
      <c r="WZ671" s="5"/>
      <c r="XA671" s="5"/>
      <c r="XB671" s="5"/>
      <c r="XC671" s="5"/>
      <c r="XD671" s="5"/>
      <c r="XE671" s="5"/>
      <c r="XF671" s="5"/>
      <c r="XG671" s="5"/>
      <c r="XH671" s="5"/>
      <c r="XI671" s="5"/>
      <c r="XJ671" s="5"/>
      <c r="XK671" s="5"/>
      <c r="XL671" s="5"/>
      <c r="XM671" s="5"/>
      <c r="XN671" s="5"/>
      <c r="XO671" s="5"/>
      <c r="XP671" s="5"/>
      <c r="XQ671" s="5"/>
      <c r="XR671" s="5"/>
      <c r="XS671" s="5"/>
      <c r="XT671" s="5"/>
      <c r="XU671" s="5"/>
      <c r="XV671" s="5"/>
      <c r="XW671" s="5"/>
    </row>
    <row r="672" spans="39:647" x14ac:dyDescent="0.2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c r="PI672" s="5"/>
      <c r="PJ672" s="5"/>
      <c r="PK672" s="5"/>
      <c r="PL672" s="5"/>
      <c r="PM672" s="5"/>
      <c r="PN672" s="5"/>
      <c r="PO672" s="5"/>
      <c r="PP672" s="5"/>
      <c r="PQ672" s="5"/>
      <c r="PR672" s="5"/>
      <c r="PS672" s="5"/>
      <c r="PT672" s="5"/>
      <c r="PU672" s="5"/>
      <c r="PV672" s="5"/>
      <c r="PW672" s="5"/>
      <c r="PX672" s="5"/>
      <c r="PY672" s="5"/>
      <c r="PZ672" s="5"/>
      <c r="QA672" s="5"/>
      <c r="QB672" s="5"/>
      <c r="QC672" s="5"/>
      <c r="QD672" s="5"/>
      <c r="QE672" s="5"/>
      <c r="QF672" s="5"/>
      <c r="QG672" s="5"/>
      <c r="QH672" s="5"/>
      <c r="QI672" s="5"/>
      <c r="QJ672" s="5"/>
      <c r="QK672" s="5"/>
      <c r="QL672" s="5"/>
      <c r="QM672" s="5"/>
      <c r="QN672" s="5"/>
      <c r="QO672" s="5"/>
      <c r="QP672" s="5"/>
      <c r="QQ672" s="5"/>
      <c r="QR672" s="5"/>
      <c r="QS672" s="5"/>
      <c r="QT672" s="5"/>
      <c r="QU672" s="5"/>
      <c r="QV672" s="5"/>
      <c r="QW672" s="5"/>
      <c r="QX672" s="5"/>
      <c r="QY672" s="5"/>
      <c r="QZ672" s="5"/>
      <c r="RA672" s="5"/>
      <c r="RB672" s="5"/>
      <c r="RC672" s="5"/>
      <c r="RD672" s="5"/>
      <c r="RE672" s="5"/>
      <c r="RF672" s="5"/>
      <c r="RG672" s="5"/>
      <c r="RH672" s="5"/>
      <c r="RI672" s="5"/>
      <c r="RJ672" s="5"/>
      <c r="RK672" s="5"/>
      <c r="RL672" s="5"/>
      <c r="RM672" s="5"/>
      <c r="RN672" s="5"/>
      <c r="RO672" s="5"/>
      <c r="RP672" s="5"/>
      <c r="RQ672" s="5"/>
      <c r="RR672" s="5"/>
      <c r="RS672" s="5"/>
      <c r="RT672" s="5"/>
      <c r="RU672" s="5"/>
      <c r="RV672" s="5"/>
      <c r="RW672" s="5"/>
      <c r="RX672" s="5"/>
      <c r="RY672" s="5"/>
      <c r="RZ672" s="5"/>
      <c r="SA672" s="5"/>
      <c r="SB672" s="5"/>
      <c r="SC672" s="5"/>
      <c r="SD672" s="5"/>
      <c r="SE672" s="5"/>
      <c r="SF672" s="5"/>
      <c r="SG672" s="5"/>
      <c r="SH672" s="5"/>
      <c r="SI672" s="5"/>
      <c r="SJ672" s="5"/>
      <c r="SK672" s="5"/>
      <c r="SL672" s="5"/>
      <c r="SM672" s="5"/>
      <c r="SN672" s="5"/>
      <c r="SO672" s="5"/>
      <c r="SP672" s="5"/>
      <c r="SQ672" s="5"/>
      <c r="SR672" s="5"/>
      <c r="SS672" s="5"/>
      <c r="ST672" s="5"/>
      <c r="SU672" s="5"/>
      <c r="SV672" s="5"/>
      <c r="SW672" s="5"/>
      <c r="SX672" s="5"/>
      <c r="SY672" s="5"/>
      <c r="SZ672" s="5"/>
      <c r="TA672" s="5"/>
      <c r="TB672" s="5"/>
      <c r="TC672" s="5"/>
      <c r="TD672" s="5"/>
      <c r="TE672" s="5"/>
      <c r="TF672" s="5"/>
      <c r="TG672" s="5"/>
      <c r="TH672" s="5"/>
      <c r="TI672" s="5"/>
      <c r="TJ672" s="5"/>
      <c r="TK672" s="5"/>
      <c r="TL672" s="5"/>
      <c r="TM672" s="5"/>
      <c r="TN672" s="5"/>
      <c r="TO672" s="5"/>
      <c r="TP672" s="5"/>
      <c r="TQ672" s="5"/>
      <c r="TR672" s="5"/>
      <c r="TS672" s="5"/>
      <c r="TT672" s="5"/>
      <c r="TU672" s="5"/>
      <c r="TV672" s="5"/>
      <c r="TW672" s="5"/>
      <c r="TX672" s="5"/>
      <c r="TY672" s="5"/>
      <c r="TZ672" s="5"/>
      <c r="UA672" s="5"/>
      <c r="UB672" s="5"/>
      <c r="UC672" s="5"/>
      <c r="UD672" s="5"/>
      <c r="UE672" s="5"/>
      <c r="UF672" s="5"/>
      <c r="UG672" s="5"/>
      <c r="UH672" s="5"/>
      <c r="UI672" s="5"/>
      <c r="UJ672" s="5"/>
      <c r="UK672" s="5"/>
      <c r="UL672" s="5"/>
      <c r="UM672" s="5"/>
      <c r="UN672" s="5"/>
      <c r="UO672" s="5"/>
      <c r="UP672" s="5"/>
      <c r="UQ672" s="5"/>
      <c r="UR672" s="5"/>
      <c r="US672" s="5"/>
      <c r="UT672" s="5"/>
      <c r="UU672" s="5"/>
      <c r="UV672" s="5"/>
      <c r="UW672" s="5"/>
      <c r="UX672" s="5"/>
      <c r="UY672" s="5"/>
      <c r="UZ672" s="5"/>
      <c r="VA672" s="5"/>
      <c r="VB672" s="5"/>
      <c r="VC672" s="5"/>
      <c r="VD672" s="5"/>
      <c r="VE672" s="5"/>
      <c r="VF672" s="5"/>
      <c r="VG672" s="5"/>
      <c r="VH672" s="5"/>
      <c r="VI672" s="5"/>
      <c r="VJ672" s="5"/>
      <c r="VK672" s="5"/>
      <c r="VL672" s="5"/>
      <c r="VM672" s="5"/>
      <c r="VN672" s="5"/>
      <c r="VO672" s="5"/>
      <c r="VP672" s="5"/>
      <c r="VQ672" s="5"/>
      <c r="VR672" s="5"/>
      <c r="VS672" s="5"/>
      <c r="VT672" s="5"/>
      <c r="VU672" s="5"/>
      <c r="VV672" s="5"/>
      <c r="VW672" s="5"/>
      <c r="VX672" s="5"/>
      <c r="VY672" s="5"/>
      <c r="VZ672" s="5"/>
      <c r="WA672" s="5"/>
      <c r="WB672" s="5"/>
      <c r="WC672" s="5"/>
      <c r="WD672" s="5"/>
      <c r="WE672" s="5"/>
      <c r="WF672" s="5"/>
      <c r="WG672" s="5"/>
      <c r="WH672" s="5"/>
      <c r="WI672" s="5"/>
      <c r="WJ672" s="5"/>
      <c r="WK672" s="5"/>
      <c r="WL672" s="5"/>
      <c r="WM672" s="5"/>
      <c r="WN672" s="5"/>
      <c r="WO672" s="5"/>
      <c r="WP672" s="5"/>
      <c r="WQ672" s="5"/>
      <c r="WR672" s="5"/>
      <c r="WS672" s="5"/>
      <c r="WT672" s="5"/>
      <c r="WU672" s="5"/>
      <c r="WV672" s="5"/>
      <c r="WW672" s="5"/>
      <c r="WX672" s="5"/>
      <c r="WY672" s="5"/>
      <c r="WZ672" s="5"/>
      <c r="XA672" s="5"/>
      <c r="XB672" s="5"/>
      <c r="XC672" s="5"/>
      <c r="XD672" s="5"/>
      <c r="XE672" s="5"/>
      <c r="XF672" s="5"/>
      <c r="XG672" s="5"/>
      <c r="XH672" s="5"/>
      <c r="XI672" s="5"/>
      <c r="XJ672" s="5"/>
      <c r="XK672" s="5"/>
      <c r="XL672" s="5"/>
      <c r="XM672" s="5"/>
      <c r="XN672" s="5"/>
      <c r="XO672" s="5"/>
      <c r="XP672" s="5"/>
      <c r="XQ672" s="5"/>
      <c r="XR672" s="5"/>
      <c r="XS672" s="5"/>
      <c r="XT672" s="5"/>
      <c r="XU672" s="5"/>
      <c r="XV672" s="5"/>
      <c r="XW672" s="5"/>
    </row>
    <row r="673" spans="39:647" x14ac:dyDescent="0.2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c r="PI673" s="5"/>
      <c r="PJ673" s="5"/>
      <c r="PK673" s="5"/>
      <c r="PL673" s="5"/>
      <c r="PM673" s="5"/>
      <c r="PN673" s="5"/>
      <c r="PO673" s="5"/>
      <c r="PP673" s="5"/>
      <c r="PQ673" s="5"/>
      <c r="PR673" s="5"/>
      <c r="PS673" s="5"/>
      <c r="PT673" s="5"/>
      <c r="PU673" s="5"/>
      <c r="PV673" s="5"/>
      <c r="PW673" s="5"/>
      <c r="PX673" s="5"/>
      <c r="PY673" s="5"/>
      <c r="PZ673" s="5"/>
      <c r="QA673" s="5"/>
      <c r="QB673" s="5"/>
      <c r="QC673" s="5"/>
      <c r="QD673" s="5"/>
      <c r="QE673" s="5"/>
      <c r="QF673" s="5"/>
      <c r="QG673" s="5"/>
      <c r="QH673" s="5"/>
      <c r="QI673" s="5"/>
      <c r="QJ673" s="5"/>
      <c r="QK673" s="5"/>
      <c r="QL673" s="5"/>
      <c r="QM673" s="5"/>
      <c r="QN673" s="5"/>
      <c r="QO673" s="5"/>
      <c r="QP673" s="5"/>
      <c r="QQ673" s="5"/>
      <c r="QR673" s="5"/>
      <c r="QS673" s="5"/>
      <c r="QT673" s="5"/>
      <c r="QU673" s="5"/>
      <c r="QV673" s="5"/>
      <c r="QW673" s="5"/>
      <c r="QX673" s="5"/>
      <c r="QY673" s="5"/>
      <c r="QZ673" s="5"/>
      <c r="RA673" s="5"/>
      <c r="RB673" s="5"/>
      <c r="RC673" s="5"/>
      <c r="RD673" s="5"/>
      <c r="RE673" s="5"/>
      <c r="RF673" s="5"/>
      <c r="RG673" s="5"/>
      <c r="RH673" s="5"/>
      <c r="RI673" s="5"/>
      <c r="RJ673" s="5"/>
      <c r="RK673" s="5"/>
      <c r="RL673" s="5"/>
      <c r="RM673" s="5"/>
      <c r="RN673" s="5"/>
      <c r="RO673" s="5"/>
      <c r="RP673" s="5"/>
      <c r="RQ673" s="5"/>
      <c r="RR673" s="5"/>
      <c r="RS673" s="5"/>
      <c r="RT673" s="5"/>
      <c r="RU673" s="5"/>
      <c r="RV673" s="5"/>
      <c r="RW673" s="5"/>
      <c r="RX673" s="5"/>
      <c r="RY673" s="5"/>
      <c r="RZ673" s="5"/>
      <c r="SA673" s="5"/>
      <c r="SB673" s="5"/>
      <c r="SC673" s="5"/>
      <c r="SD673" s="5"/>
      <c r="SE673" s="5"/>
      <c r="SF673" s="5"/>
      <c r="SG673" s="5"/>
      <c r="SH673" s="5"/>
      <c r="SI673" s="5"/>
      <c r="SJ673" s="5"/>
      <c r="SK673" s="5"/>
      <c r="SL673" s="5"/>
      <c r="SM673" s="5"/>
      <c r="SN673" s="5"/>
      <c r="SO673" s="5"/>
      <c r="SP673" s="5"/>
      <c r="SQ673" s="5"/>
      <c r="SR673" s="5"/>
      <c r="SS673" s="5"/>
      <c r="ST673" s="5"/>
      <c r="SU673" s="5"/>
      <c r="SV673" s="5"/>
      <c r="SW673" s="5"/>
      <c r="SX673" s="5"/>
      <c r="SY673" s="5"/>
      <c r="SZ673" s="5"/>
      <c r="TA673" s="5"/>
      <c r="TB673" s="5"/>
      <c r="TC673" s="5"/>
      <c r="TD673" s="5"/>
      <c r="TE673" s="5"/>
      <c r="TF673" s="5"/>
      <c r="TG673" s="5"/>
      <c r="TH673" s="5"/>
      <c r="TI673" s="5"/>
      <c r="TJ673" s="5"/>
      <c r="TK673" s="5"/>
      <c r="TL673" s="5"/>
      <c r="TM673" s="5"/>
      <c r="TN673" s="5"/>
      <c r="TO673" s="5"/>
      <c r="TP673" s="5"/>
      <c r="TQ673" s="5"/>
      <c r="TR673" s="5"/>
      <c r="TS673" s="5"/>
      <c r="TT673" s="5"/>
      <c r="TU673" s="5"/>
      <c r="TV673" s="5"/>
      <c r="TW673" s="5"/>
      <c r="TX673" s="5"/>
      <c r="TY673" s="5"/>
      <c r="TZ673" s="5"/>
      <c r="UA673" s="5"/>
      <c r="UB673" s="5"/>
      <c r="UC673" s="5"/>
      <c r="UD673" s="5"/>
      <c r="UE673" s="5"/>
      <c r="UF673" s="5"/>
      <c r="UG673" s="5"/>
      <c r="UH673" s="5"/>
      <c r="UI673" s="5"/>
      <c r="UJ673" s="5"/>
      <c r="UK673" s="5"/>
      <c r="UL673" s="5"/>
      <c r="UM673" s="5"/>
      <c r="UN673" s="5"/>
      <c r="UO673" s="5"/>
      <c r="UP673" s="5"/>
      <c r="UQ673" s="5"/>
      <c r="UR673" s="5"/>
      <c r="US673" s="5"/>
      <c r="UT673" s="5"/>
      <c r="UU673" s="5"/>
      <c r="UV673" s="5"/>
      <c r="UW673" s="5"/>
      <c r="UX673" s="5"/>
      <c r="UY673" s="5"/>
      <c r="UZ673" s="5"/>
      <c r="VA673" s="5"/>
      <c r="VB673" s="5"/>
      <c r="VC673" s="5"/>
      <c r="VD673" s="5"/>
      <c r="VE673" s="5"/>
      <c r="VF673" s="5"/>
      <c r="VG673" s="5"/>
      <c r="VH673" s="5"/>
      <c r="VI673" s="5"/>
      <c r="VJ673" s="5"/>
      <c r="VK673" s="5"/>
      <c r="VL673" s="5"/>
      <c r="VM673" s="5"/>
      <c r="VN673" s="5"/>
      <c r="VO673" s="5"/>
      <c r="VP673" s="5"/>
      <c r="VQ673" s="5"/>
      <c r="VR673" s="5"/>
      <c r="VS673" s="5"/>
      <c r="VT673" s="5"/>
      <c r="VU673" s="5"/>
      <c r="VV673" s="5"/>
      <c r="VW673" s="5"/>
      <c r="VX673" s="5"/>
      <c r="VY673" s="5"/>
      <c r="VZ673" s="5"/>
      <c r="WA673" s="5"/>
      <c r="WB673" s="5"/>
      <c r="WC673" s="5"/>
      <c r="WD673" s="5"/>
      <c r="WE673" s="5"/>
      <c r="WF673" s="5"/>
      <c r="WG673" s="5"/>
      <c r="WH673" s="5"/>
      <c r="WI673" s="5"/>
      <c r="WJ673" s="5"/>
      <c r="WK673" s="5"/>
      <c r="WL673" s="5"/>
      <c r="WM673" s="5"/>
      <c r="WN673" s="5"/>
      <c r="WO673" s="5"/>
      <c r="WP673" s="5"/>
      <c r="WQ673" s="5"/>
      <c r="WR673" s="5"/>
      <c r="WS673" s="5"/>
      <c r="WT673" s="5"/>
      <c r="WU673" s="5"/>
      <c r="WV673" s="5"/>
      <c r="WW673" s="5"/>
      <c r="WX673" s="5"/>
      <c r="WY673" s="5"/>
      <c r="WZ673" s="5"/>
      <c r="XA673" s="5"/>
      <c r="XB673" s="5"/>
      <c r="XC673" s="5"/>
      <c r="XD673" s="5"/>
      <c r="XE673" s="5"/>
      <c r="XF673" s="5"/>
      <c r="XG673" s="5"/>
      <c r="XH673" s="5"/>
      <c r="XI673" s="5"/>
      <c r="XJ673" s="5"/>
      <c r="XK673" s="5"/>
      <c r="XL673" s="5"/>
      <c r="XM673" s="5"/>
      <c r="XN673" s="5"/>
      <c r="XO673" s="5"/>
      <c r="XP673" s="5"/>
      <c r="XQ673" s="5"/>
      <c r="XR673" s="5"/>
      <c r="XS673" s="5"/>
      <c r="XT673" s="5"/>
      <c r="XU673" s="5"/>
      <c r="XV673" s="5"/>
      <c r="XW673" s="5"/>
    </row>
    <row r="674" spans="39:647" x14ac:dyDescent="0.2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c r="PI674" s="5"/>
      <c r="PJ674" s="5"/>
      <c r="PK674" s="5"/>
      <c r="PL674" s="5"/>
      <c r="PM674" s="5"/>
      <c r="PN674" s="5"/>
      <c r="PO674" s="5"/>
      <c r="PP674" s="5"/>
      <c r="PQ674" s="5"/>
      <c r="PR674" s="5"/>
      <c r="PS674" s="5"/>
      <c r="PT674" s="5"/>
      <c r="PU674" s="5"/>
      <c r="PV674" s="5"/>
      <c r="PW674" s="5"/>
      <c r="PX674" s="5"/>
      <c r="PY674" s="5"/>
      <c r="PZ674" s="5"/>
      <c r="QA674" s="5"/>
      <c r="QB674" s="5"/>
      <c r="QC674" s="5"/>
      <c r="QD674" s="5"/>
      <c r="QE674" s="5"/>
      <c r="QF674" s="5"/>
      <c r="QG674" s="5"/>
      <c r="QH674" s="5"/>
      <c r="QI674" s="5"/>
      <c r="QJ674" s="5"/>
      <c r="QK674" s="5"/>
      <c r="QL674" s="5"/>
      <c r="QM674" s="5"/>
      <c r="QN674" s="5"/>
      <c r="QO674" s="5"/>
      <c r="QP674" s="5"/>
      <c r="QQ674" s="5"/>
      <c r="QR674" s="5"/>
      <c r="QS674" s="5"/>
      <c r="QT674" s="5"/>
      <c r="QU674" s="5"/>
      <c r="QV674" s="5"/>
      <c r="QW674" s="5"/>
      <c r="QX674" s="5"/>
      <c r="QY674" s="5"/>
      <c r="QZ674" s="5"/>
      <c r="RA674" s="5"/>
      <c r="RB674" s="5"/>
      <c r="RC674" s="5"/>
      <c r="RD674" s="5"/>
      <c r="RE674" s="5"/>
      <c r="RF674" s="5"/>
      <c r="RG674" s="5"/>
      <c r="RH674" s="5"/>
      <c r="RI674" s="5"/>
      <c r="RJ674" s="5"/>
      <c r="RK674" s="5"/>
      <c r="RL674" s="5"/>
      <c r="RM674" s="5"/>
      <c r="RN674" s="5"/>
      <c r="RO674" s="5"/>
      <c r="RP674" s="5"/>
      <c r="RQ674" s="5"/>
      <c r="RR674" s="5"/>
      <c r="RS674" s="5"/>
      <c r="RT674" s="5"/>
      <c r="RU674" s="5"/>
      <c r="RV674" s="5"/>
      <c r="RW674" s="5"/>
      <c r="RX674" s="5"/>
      <c r="RY674" s="5"/>
      <c r="RZ674" s="5"/>
      <c r="SA674" s="5"/>
      <c r="SB674" s="5"/>
      <c r="SC674" s="5"/>
      <c r="SD674" s="5"/>
      <c r="SE674" s="5"/>
      <c r="SF674" s="5"/>
      <c r="SG674" s="5"/>
      <c r="SH674" s="5"/>
      <c r="SI674" s="5"/>
      <c r="SJ674" s="5"/>
      <c r="SK674" s="5"/>
      <c r="SL674" s="5"/>
      <c r="SM674" s="5"/>
      <c r="SN674" s="5"/>
      <c r="SO674" s="5"/>
      <c r="SP674" s="5"/>
      <c r="SQ674" s="5"/>
      <c r="SR674" s="5"/>
      <c r="SS674" s="5"/>
      <c r="ST674" s="5"/>
      <c r="SU674" s="5"/>
      <c r="SV674" s="5"/>
      <c r="SW674" s="5"/>
      <c r="SX674" s="5"/>
      <c r="SY674" s="5"/>
      <c r="SZ674" s="5"/>
      <c r="TA674" s="5"/>
      <c r="TB674" s="5"/>
      <c r="TC674" s="5"/>
      <c r="TD674" s="5"/>
      <c r="TE674" s="5"/>
      <c r="TF674" s="5"/>
      <c r="TG674" s="5"/>
      <c r="TH674" s="5"/>
      <c r="TI674" s="5"/>
      <c r="TJ674" s="5"/>
      <c r="TK674" s="5"/>
      <c r="TL674" s="5"/>
      <c r="TM674" s="5"/>
      <c r="TN674" s="5"/>
      <c r="TO674" s="5"/>
      <c r="TP674" s="5"/>
      <c r="TQ674" s="5"/>
      <c r="TR674" s="5"/>
      <c r="TS674" s="5"/>
      <c r="TT674" s="5"/>
      <c r="TU674" s="5"/>
      <c r="TV674" s="5"/>
      <c r="TW674" s="5"/>
      <c r="TX674" s="5"/>
      <c r="TY674" s="5"/>
      <c r="TZ674" s="5"/>
      <c r="UA674" s="5"/>
      <c r="UB674" s="5"/>
      <c r="UC674" s="5"/>
      <c r="UD674" s="5"/>
      <c r="UE674" s="5"/>
      <c r="UF674" s="5"/>
      <c r="UG674" s="5"/>
      <c r="UH674" s="5"/>
      <c r="UI674" s="5"/>
      <c r="UJ674" s="5"/>
      <c r="UK674" s="5"/>
      <c r="UL674" s="5"/>
      <c r="UM674" s="5"/>
      <c r="UN674" s="5"/>
      <c r="UO674" s="5"/>
      <c r="UP674" s="5"/>
      <c r="UQ674" s="5"/>
      <c r="UR674" s="5"/>
      <c r="US674" s="5"/>
      <c r="UT674" s="5"/>
      <c r="UU674" s="5"/>
      <c r="UV674" s="5"/>
      <c r="UW674" s="5"/>
      <c r="UX674" s="5"/>
      <c r="UY674" s="5"/>
      <c r="UZ674" s="5"/>
      <c r="VA674" s="5"/>
      <c r="VB674" s="5"/>
      <c r="VC674" s="5"/>
      <c r="VD674" s="5"/>
      <c r="VE674" s="5"/>
      <c r="VF674" s="5"/>
      <c r="VG674" s="5"/>
      <c r="VH674" s="5"/>
      <c r="VI674" s="5"/>
      <c r="VJ674" s="5"/>
      <c r="VK674" s="5"/>
      <c r="VL674" s="5"/>
      <c r="VM674" s="5"/>
      <c r="VN674" s="5"/>
      <c r="VO674" s="5"/>
      <c r="VP674" s="5"/>
      <c r="VQ674" s="5"/>
      <c r="VR674" s="5"/>
      <c r="VS674" s="5"/>
      <c r="VT674" s="5"/>
      <c r="VU674" s="5"/>
      <c r="VV674" s="5"/>
      <c r="VW674" s="5"/>
      <c r="VX674" s="5"/>
      <c r="VY674" s="5"/>
      <c r="VZ674" s="5"/>
      <c r="WA674" s="5"/>
      <c r="WB674" s="5"/>
      <c r="WC674" s="5"/>
      <c r="WD674" s="5"/>
      <c r="WE674" s="5"/>
      <c r="WF674" s="5"/>
      <c r="WG674" s="5"/>
      <c r="WH674" s="5"/>
      <c r="WI674" s="5"/>
      <c r="WJ674" s="5"/>
      <c r="WK674" s="5"/>
      <c r="WL674" s="5"/>
      <c r="WM674" s="5"/>
      <c r="WN674" s="5"/>
      <c r="WO674" s="5"/>
      <c r="WP674" s="5"/>
      <c r="WQ674" s="5"/>
      <c r="WR674" s="5"/>
      <c r="WS674" s="5"/>
      <c r="WT674" s="5"/>
      <c r="WU674" s="5"/>
      <c r="WV674" s="5"/>
      <c r="WW674" s="5"/>
      <c r="WX674" s="5"/>
      <c r="WY674" s="5"/>
      <c r="WZ674" s="5"/>
      <c r="XA674" s="5"/>
      <c r="XB674" s="5"/>
      <c r="XC674" s="5"/>
      <c r="XD674" s="5"/>
      <c r="XE674" s="5"/>
      <c r="XF674" s="5"/>
      <c r="XG674" s="5"/>
      <c r="XH674" s="5"/>
      <c r="XI674" s="5"/>
      <c r="XJ674" s="5"/>
      <c r="XK674" s="5"/>
      <c r="XL674" s="5"/>
      <c r="XM674" s="5"/>
      <c r="XN674" s="5"/>
      <c r="XO674" s="5"/>
      <c r="XP674" s="5"/>
      <c r="XQ674" s="5"/>
      <c r="XR674" s="5"/>
      <c r="XS674" s="5"/>
      <c r="XT674" s="5"/>
      <c r="XU674" s="5"/>
      <c r="XV674" s="5"/>
      <c r="XW674" s="5"/>
    </row>
    <row r="675" spans="39:647" x14ac:dyDescent="0.2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c r="PI675" s="5"/>
      <c r="PJ675" s="5"/>
      <c r="PK675" s="5"/>
      <c r="PL675" s="5"/>
      <c r="PM675" s="5"/>
      <c r="PN675" s="5"/>
      <c r="PO675" s="5"/>
      <c r="PP675" s="5"/>
      <c r="PQ675" s="5"/>
      <c r="PR675" s="5"/>
      <c r="PS675" s="5"/>
      <c r="PT675" s="5"/>
      <c r="PU675" s="5"/>
      <c r="PV675" s="5"/>
      <c r="PW675" s="5"/>
      <c r="PX675" s="5"/>
      <c r="PY675" s="5"/>
      <c r="PZ675" s="5"/>
      <c r="QA675" s="5"/>
      <c r="QB675" s="5"/>
      <c r="QC675" s="5"/>
      <c r="QD675" s="5"/>
      <c r="QE675" s="5"/>
      <c r="QF675" s="5"/>
      <c r="QG675" s="5"/>
      <c r="QH675" s="5"/>
      <c r="QI675" s="5"/>
      <c r="QJ675" s="5"/>
      <c r="QK675" s="5"/>
      <c r="QL675" s="5"/>
      <c r="QM675" s="5"/>
      <c r="QN675" s="5"/>
      <c r="QO675" s="5"/>
      <c r="QP675" s="5"/>
      <c r="QQ675" s="5"/>
      <c r="QR675" s="5"/>
      <c r="QS675" s="5"/>
      <c r="QT675" s="5"/>
      <c r="QU675" s="5"/>
      <c r="QV675" s="5"/>
      <c r="QW675" s="5"/>
      <c r="QX675" s="5"/>
      <c r="QY675" s="5"/>
      <c r="QZ675" s="5"/>
      <c r="RA675" s="5"/>
      <c r="RB675" s="5"/>
      <c r="RC675" s="5"/>
      <c r="RD675" s="5"/>
      <c r="RE675" s="5"/>
      <c r="RF675" s="5"/>
      <c r="RG675" s="5"/>
      <c r="RH675" s="5"/>
      <c r="RI675" s="5"/>
      <c r="RJ675" s="5"/>
      <c r="RK675" s="5"/>
      <c r="RL675" s="5"/>
      <c r="RM675" s="5"/>
      <c r="RN675" s="5"/>
      <c r="RO675" s="5"/>
      <c r="RP675" s="5"/>
      <c r="RQ675" s="5"/>
      <c r="RR675" s="5"/>
      <c r="RS675" s="5"/>
      <c r="RT675" s="5"/>
      <c r="RU675" s="5"/>
      <c r="RV675" s="5"/>
      <c r="RW675" s="5"/>
      <c r="RX675" s="5"/>
      <c r="RY675" s="5"/>
      <c r="RZ675" s="5"/>
      <c r="SA675" s="5"/>
      <c r="SB675" s="5"/>
      <c r="SC675" s="5"/>
      <c r="SD675" s="5"/>
      <c r="SE675" s="5"/>
      <c r="SF675" s="5"/>
      <c r="SG675" s="5"/>
      <c r="SH675" s="5"/>
      <c r="SI675" s="5"/>
      <c r="SJ675" s="5"/>
      <c r="SK675" s="5"/>
      <c r="SL675" s="5"/>
      <c r="SM675" s="5"/>
      <c r="SN675" s="5"/>
      <c r="SO675" s="5"/>
      <c r="SP675" s="5"/>
      <c r="SQ675" s="5"/>
      <c r="SR675" s="5"/>
      <c r="SS675" s="5"/>
      <c r="ST675" s="5"/>
      <c r="SU675" s="5"/>
      <c r="SV675" s="5"/>
      <c r="SW675" s="5"/>
      <c r="SX675" s="5"/>
      <c r="SY675" s="5"/>
      <c r="SZ675" s="5"/>
      <c r="TA675" s="5"/>
      <c r="TB675" s="5"/>
      <c r="TC675" s="5"/>
      <c r="TD675" s="5"/>
      <c r="TE675" s="5"/>
      <c r="TF675" s="5"/>
      <c r="TG675" s="5"/>
      <c r="TH675" s="5"/>
      <c r="TI675" s="5"/>
      <c r="TJ675" s="5"/>
      <c r="TK675" s="5"/>
      <c r="TL675" s="5"/>
      <c r="TM675" s="5"/>
      <c r="TN675" s="5"/>
      <c r="TO675" s="5"/>
      <c r="TP675" s="5"/>
      <c r="TQ675" s="5"/>
      <c r="TR675" s="5"/>
      <c r="TS675" s="5"/>
      <c r="TT675" s="5"/>
      <c r="TU675" s="5"/>
      <c r="TV675" s="5"/>
      <c r="TW675" s="5"/>
      <c r="TX675" s="5"/>
      <c r="TY675" s="5"/>
      <c r="TZ675" s="5"/>
      <c r="UA675" s="5"/>
      <c r="UB675" s="5"/>
      <c r="UC675" s="5"/>
      <c r="UD675" s="5"/>
      <c r="UE675" s="5"/>
      <c r="UF675" s="5"/>
      <c r="UG675" s="5"/>
      <c r="UH675" s="5"/>
      <c r="UI675" s="5"/>
      <c r="UJ675" s="5"/>
      <c r="UK675" s="5"/>
      <c r="UL675" s="5"/>
      <c r="UM675" s="5"/>
      <c r="UN675" s="5"/>
      <c r="UO675" s="5"/>
      <c r="UP675" s="5"/>
      <c r="UQ675" s="5"/>
      <c r="UR675" s="5"/>
      <c r="US675" s="5"/>
      <c r="UT675" s="5"/>
      <c r="UU675" s="5"/>
      <c r="UV675" s="5"/>
      <c r="UW675" s="5"/>
      <c r="UX675" s="5"/>
      <c r="UY675" s="5"/>
      <c r="UZ675" s="5"/>
      <c r="VA675" s="5"/>
      <c r="VB675" s="5"/>
      <c r="VC675" s="5"/>
      <c r="VD675" s="5"/>
      <c r="VE675" s="5"/>
      <c r="VF675" s="5"/>
      <c r="VG675" s="5"/>
      <c r="VH675" s="5"/>
      <c r="VI675" s="5"/>
      <c r="VJ675" s="5"/>
      <c r="VK675" s="5"/>
      <c r="VL675" s="5"/>
      <c r="VM675" s="5"/>
      <c r="VN675" s="5"/>
      <c r="VO675" s="5"/>
      <c r="VP675" s="5"/>
      <c r="VQ675" s="5"/>
      <c r="VR675" s="5"/>
      <c r="VS675" s="5"/>
      <c r="VT675" s="5"/>
      <c r="VU675" s="5"/>
      <c r="VV675" s="5"/>
      <c r="VW675" s="5"/>
      <c r="VX675" s="5"/>
      <c r="VY675" s="5"/>
      <c r="VZ675" s="5"/>
      <c r="WA675" s="5"/>
      <c r="WB675" s="5"/>
      <c r="WC675" s="5"/>
      <c r="WD675" s="5"/>
      <c r="WE675" s="5"/>
      <c r="WF675" s="5"/>
      <c r="WG675" s="5"/>
      <c r="WH675" s="5"/>
      <c r="WI675" s="5"/>
      <c r="WJ675" s="5"/>
      <c r="WK675" s="5"/>
      <c r="WL675" s="5"/>
      <c r="WM675" s="5"/>
      <c r="WN675" s="5"/>
      <c r="WO675" s="5"/>
      <c r="WP675" s="5"/>
      <c r="WQ675" s="5"/>
      <c r="WR675" s="5"/>
      <c r="WS675" s="5"/>
      <c r="WT675" s="5"/>
      <c r="WU675" s="5"/>
      <c r="WV675" s="5"/>
      <c r="WW675" s="5"/>
      <c r="WX675" s="5"/>
      <c r="WY675" s="5"/>
      <c r="WZ675" s="5"/>
      <c r="XA675" s="5"/>
      <c r="XB675" s="5"/>
      <c r="XC675" s="5"/>
      <c r="XD675" s="5"/>
      <c r="XE675" s="5"/>
      <c r="XF675" s="5"/>
      <c r="XG675" s="5"/>
      <c r="XH675" s="5"/>
      <c r="XI675" s="5"/>
      <c r="XJ675" s="5"/>
      <c r="XK675" s="5"/>
      <c r="XL675" s="5"/>
      <c r="XM675" s="5"/>
      <c r="XN675" s="5"/>
      <c r="XO675" s="5"/>
      <c r="XP675" s="5"/>
      <c r="XQ675" s="5"/>
      <c r="XR675" s="5"/>
      <c r="XS675" s="5"/>
      <c r="XT675" s="5"/>
      <c r="XU675" s="5"/>
      <c r="XV675" s="5"/>
      <c r="XW675" s="5"/>
    </row>
    <row r="676" spans="39:647" x14ac:dyDescent="0.2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c r="PI676" s="5"/>
      <c r="PJ676" s="5"/>
      <c r="PK676" s="5"/>
      <c r="PL676" s="5"/>
      <c r="PM676" s="5"/>
      <c r="PN676" s="5"/>
      <c r="PO676" s="5"/>
      <c r="PP676" s="5"/>
      <c r="PQ676" s="5"/>
      <c r="PR676" s="5"/>
      <c r="PS676" s="5"/>
      <c r="PT676" s="5"/>
      <c r="PU676" s="5"/>
      <c r="PV676" s="5"/>
      <c r="PW676" s="5"/>
      <c r="PX676" s="5"/>
      <c r="PY676" s="5"/>
      <c r="PZ676" s="5"/>
      <c r="QA676" s="5"/>
      <c r="QB676" s="5"/>
      <c r="QC676" s="5"/>
      <c r="QD676" s="5"/>
      <c r="QE676" s="5"/>
      <c r="QF676" s="5"/>
      <c r="QG676" s="5"/>
      <c r="QH676" s="5"/>
      <c r="QI676" s="5"/>
      <c r="QJ676" s="5"/>
      <c r="QK676" s="5"/>
      <c r="QL676" s="5"/>
      <c r="QM676" s="5"/>
      <c r="QN676" s="5"/>
      <c r="QO676" s="5"/>
      <c r="QP676" s="5"/>
      <c r="QQ676" s="5"/>
      <c r="QR676" s="5"/>
      <c r="QS676" s="5"/>
      <c r="QT676" s="5"/>
      <c r="QU676" s="5"/>
      <c r="QV676" s="5"/>
      <c r="QW676" s="5"/>
      <c r="QX676" s="5"/>
      <c r="QY676" s="5"/>
      <c r="QZ676" s="5"/>
      <c r="RA676" s="5"/>
      <c r="RB676" s="5"/>
      <c r="RC676" s="5"/>
      <c r="RD676" s="5"/>
      <c r="RE676" s="5"/>
      <c r="RF676" s="5"/>
      <c r="RG676" s="5"/>
      <c r="RH676" s="5"/>
      <c r="RI676" s="5"/>
      <c r="RJ676" s="5"/>
      <c r="RK676" s="5"/>
      <c r="RL676" s="5"/>
      <c r="RM676" s="5"/>
      <c r="RN676" s="5"/>
      <c r="RO676" s="5"/>
      <c r="RP676" s="5"/>
      <c r="RQ676" s="5"/>
      <c r="RR676" s="5"/>
      <c r="RS676" s="5"/>
      <c r="RT676" s="5"/>
      <c r="RU676" s="5"/>
      <c r="RV676" s="5"/>
      <c r="RW676" s="5"/>
      <c r="RX676" s="5"/>
      <c r="RY676" s="5"/>
      <c r="RZ676" s="5"/>
      <c r="SA676" s="5"/>
      <c r="SB676" s="5"/>
      <c r="SC676" s="5"/>
      <c r="SD676" s="5"/>
      <c r="SE676" s="5"/>
      <c r="SF676" s="5"/>
      <c r="SG676" s="5"/>
      <c r="SH676" s="5"/>
      <c r="SI676" s="5"/>
      <c r="SJ676" s="5"/>
      <c r="SK676" s="5"/>
      <c r="SL676" s="5"/>
      <c r="SM676" s="5"/>
      <c r="SN676" s="5"/>
      <c r="SO676" s="5"/>
      <c r="SP676" s="5"/>
      <c r="SQ676" s="5"/>
      <c r="SR676" s="5"/>
      <c r="SS676" s="5"/>
      <c r="ST676" s="5"/>
      <c r="SU676" s="5"/>
      <c r="SV676" s="5"/>
      <c r="SW676" s="5"/>
      <c r="SX676" s="5"/>
      <c r="SY676" s="5"/>
      <c r="SZ676" s="5"/>
      <c r="TA676" s="5"/>
      <c r="TB676" s="5"/>
      <c r="TC676" s="5"/>
      <c r="TD676" s="5"/>
      <c r="TE676" s="5"/>
      <c r="TF676" s="5"/>
      <c r="TG676" s="5"/>
      <c r="TH676" s="5"/>
      <c r="TI676" s="5"/>
      <c r="TJ676" s="5"/>
      <c r="TK676" s="5"/>
      <c r="TL676" s="5"/>
      <c r="TM676" s="5"/>
      <c r="TN676" s="5"/>
      <c r="TO676" s="5"/>
      <c r="TP676" s="5"/>
      <c r="TQ676" s="5"/>
      <c r="TR676" s="5"/>
      <c r="TS676" s="5"/>
      <c r="TT676" s="5"/>
      <c r="TU676" s="5"/>
      <c r="TV676" s="5"/>
      <c r="TW676" s="5"/>
      <c r="TX676" s="5"/>
      <c r="TY676" s="5"/>
      <c r="TZ676" s="5"/>
      <c r="UA676" s="5"/>
      <c r="UB676" s="5"/>
      <c r="UC676" s="5"/>
      <c r="UD676" s="5"/>
      <c r="UE676" s="5"/>
      <c r="UF676" s="5"/>
      <c r="UG676" s="5"/>
      <c r="UH676" s="5"/>
      <c r="UI676" s="5"/>
      <c r="UJ676" s="5"/>
      <c r="UK676" s="5"/>
      <c r="UL676" s="5"/>
      <c r="UM676" s="5"/>
      <c r="UN676" s="5"/>
      <c r="UO676" s="5"/>
      <c r="UP676" s="5"/>
      <c r="UQ676" s="5"/>
      <c r="UR676" s="5"/>
      <c r="US676" s="5"/>
      <c r="UT676" s="5"/>
      <c r="UU676" s="5"/>
      <c r="UV676" s="5"/>
      <c r="UW676" s="5"/>
      <c r="UX676" s="5"/>
      <c r="UY676" s="5"/>
      <c r="UZ676" s="5"/>
      <c r="VA676" s="5"/>
      <c r="VB676" s="5"/>
      <c r="VC676" s="5"/>
      <c r="VD676" s="5"/>
      <c r="VE676" s="5"/>
      <c r="VF676" s="5"/>
      <c r="VG676" s="5"/>
      <c r="VH676" s="5"/>
      <c r="VI676" s="5"/>
      <c r="VJ676" s="5"/>
      <c r="VK676" s="5"/>
      <c r="VL676" s="5"/>
      <c r="VM676" s="5"/>
      <c r="VN676" s="5"/>
      <c r="VO676" s="5"/>
      <c r="VP676" s="5"/>
      <c r="VQ676" s="5"/>
      <c r="VR676" s="5"/>
      <c r="VS676" s="5"/>
      <c r="VT676" s="5"/>
      <c r="VU676" s="5"/>
      <c r="VV676" s="5"/>
      <c r="VW676" s="5"/>
      <c r="VX676" s="5"/>
      <c r="VY676" s="5"/>
      <c r="VZ676" s="5"/>
      <c r="WA676" s="5"/>
      <c r="WB676" s="5"/>
      <c r="WC676" s="5"/>
      <c r="WD676" s="5"/>
      <c r="WE676" s="5"/>
      <c r="WF676" s="5"/>
      <c r="WG676" s="5"/>
      <c r="WH676" s="5"/>
      <c r="WI676" s="5"/>
      <c r="WJ676" s="5"/>
      <c r="WK676" s="5"/>
      <c r="WL676" s="5"/>
      <c r="WM676" s="5"/>
      <c r="WN676" s="5"/>
      <c r="WO676" s="5"/>
      <c r="WP676" s="5"/>
      <c r="WQ676" s="5"/>
      <c r="WR676" s="5"/>
      <c r="WS676" s="5"/>
      <c r="WT676" s="5"/>
      <c r="WU676" s="5"/>
      <c r="WV676" s="5"/>
      <c r="WW676" s="5"/>
      <c r="WX676" s="5"/>
      <c r="WY676" s="5"/>
      <c r="WZ676" s="5"/>
      <c r="XA676" s="5"/>
      <c r="XB676" s="5"/>
      <c r="XC676" s="5"/>
      <c r="XD676" s="5"/>
      <c r="XE676" s="5"/>
      <c r="XF676" s="5"/>
      <c r="XG676" s="5"/>
      <c r="XH676" s="5"/>
      <c r="XI676" s="5"/>
      <c r="XJ676" s="5"/>
      <c r="XK676" s="5"/>
      <c r="XL676" s="5"/>
      <c r="XM676" s="5"/>
      <c r="XN676" s="5"/>
      <c r="XO676" s="5"/>
      <c r="XP676" s="5"/>
      <c r="XQ676" s="5"/>
      <c r="XR676" s="5"/>
      <c r="XS676" s="5"/>
      <c r="XT676" s="5"/>
      <c r="XU676" s="5"/>
      <c r="XV676" s="5"/>
      <c r="XW676" s="5"/>
    </row>
    <row r="677" spans="39:647" x14ac:dyDescent="0.2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c r="PI677" s="5"/>
      <c r="PJ677" s="5"/>
      <c r="PK677" s="5"/>
      <c r="PL677" s="5"/>
      <c r="PM677" s="5"/>
      <c r="PN677" s="5"/>
      <c r="PO677" s="5"/>
      <c r="PP677" s="5"/>
      <c r="PQ677" s="5"/>
      <c r="PR677" s="5"/>
      <c r="PS677" s="5"/>
      <c r="PT677" s="5"/>
      <c r="PU677" s="5"/>
      <c r="PV677" s="5"/>
      <c r="PW677" s="5"/>
      <c r="PX677" s="5"/>
      <c r="PY677" s="5"/>
      <c r="PZ677" s="5"/>
      <c r="QA677" s="5"/>
      <c r="QB677" s="5"/>
      <c r="QC677" s="5"/>
      <c r="QD677" s="5"/>
      <c r="QE677" s="5"/>
      <c r="QF677" s="5"/>
      <c r="QG677" s="5"/>
      <c r="QH677" s="5"/>
      <c r="QI677" s="5"/>
      <c r="QJ677" s="5"/>
      <c r="QK677" s="5"/>
      <c r="QL677" s="5"/>
      <c r="QM677" s="5"/>
      <c r="QN677" s="5"/>
      <c r="QO677" s="5"/>
      <c r="QP677" s="5"/>
      <c r="QQ677" s="5"/>
      <c r="QR677" s="5"/>
      <c r="QS677" s="5"/>
      <c r="QT677" s="5"/>
      <c r="QU677" s="5"/>
      <c r="QV677" s="5"/>
      <c r="QW677" s="5"/>
      <c r="QX677" s="5"/>
      <c r="QY677" s="5"/>
      <c r="QZ677" s="5"/>
      <c r="RA677" s="5"/>
      <c r="RB677" s="5"/>
      <c r="RC677" s="5"/>
      <c r="RD677" s="5"/>
      <c r="RE677" s="5"/>
      <c r="RF677" s="5"/>
      <c r="RG677" s="5"/>
      <c r="RH677" s="5"/>
      <c r="RI677" s="5"/>
      <c r="RJ677" s="5"/>
      <c r="RK677" s="5"/>
      <c r="RL677" s="5"/>
      <c r="RM677" s="5"/>
      <c r="RN677" s="5"/>
      <c r="RO677" s="5"/>
      <c r="RP677" s="5"/>
      <c r="RQ677" s="5"/>
      <c r="RR677" s="5"/>
      <c r="RS677" s="5"/>
      <c r="RT677" s="5"/>
      <c r="RU677" s="5"/>
      <c r="RV677" s="5"/>
      <c r="RW677" s="5"/>
      <c r="RX677" s="5"/>
      <c r="RY677" s="5"/>
      <c r="RZ677" s="5"/>
      <c r="SA677" s="5"/>
      <c r="SB677" s="5"/>
      <c r="SC677" s="5"/>
      <c r="SD677" s="5"/>
      <c r="SE677" s="5"/>
      <c r="SF677" s="5"/>
      <c r="SG677" s="5"/>
      <c r="SH677" s="5"/>
      <c r="SI677" s="5"/>
      <c r="SJ677" s="5"/>
      <c r="SK677" s="5"/>
      <c r="SL677" s="5"/>
      <c r="SM677" s="5"/>
      <c r="SN677" s="5"/>
      <c r="SO677" s="5"/>
      <c r="SP677" s="5"/>
      <c r="SQ677" s="5"/>
      <c r="SR677" s="5"/>
      <c r="SS677" s="5"/>
      <c r="ST677" s="5"/>
      <c r="SU677" s="5"/>
      <c r="SV677" s="5"/>
      <c r="SW677" s="5"/>
      <c r="SX677" s="5"/>
      <c r="SY677" s="5"/>
      <c r="SZ677" s="5"/>
      <c r="TA677" s="5"/>
      <c r="TB677" s="5"/>
      <c r="TC677" s="5"/>
      <c r="TD677" s="5"/>
      <c r="TE677" s="5"/>
      <c r="TF677" s="5"/>
      <c r="TG677" s="5"/>
      <c r="TH677" s="5"/>
      <c r="TI677" s="5"/>
      <c r="TJ677" s="5"/>
      <c r="TK677" s="5"/>
      <c r="TL677" s="5"/>
      <c r="TM677" s="5"/>
      <c r="TN677" s="5"/>
      <c r="TO677" s="5"/>
      <c r="TP677" s="5"/>
      <c r="TQ677" s="5"/>
      <c r="TR677" s="5"/>
      <c r="TS677" s="5"/>
      <c r="TT677" s="5"/>
      <c r="TU677" s="5"/>
      <c r="TV677" s="5"/>
      <c r="TW677" s="5"/>
      <c r="TX677" s="5"/>
      <c r="TY677" s="5"/>
      <c r="TZ677" s="5"/>
      <c r="UA677" s="5"/>
      <c r="UB677" s="5"/>
      <c r="UC677" s="5"/>
      <c r="UD677" s="5"/>
      <c r="UE677" s="5"/>
      <c r="UF677" s="5"/>
      <c r="UG677" s="5"/>
      <c r="UH677" s="5"/>
      <c r="UI677" s="5"/>
      <c r="UJ677" s="5"/>
      <c r="UK677" s="5"/>
      <c r="UL677" s="5"/>
      <c r="UM677" s="5"/>
      <c r="UN677" s="5"/>
      <c r="UO677" s="5"/>
      <c r="UP677" s="5"/>
      <c r="UQ677" s="5"/>
      <c r="UR677" s="5"/>
      <c r="US677" s="5"/>
      <c r="UT677" s="5"/>
      <c r="UU677" s="5"/>
      <c r="UV677" s="5"/>
      <c r="UW677" s="5"/>
      <c r="UX677" s="5"/>
      <c r="UY677" s="5"/>
      <c r="UZ677" s="5"/>
      <c r="VA677" s="5"/>
      <c r="VB677" s="5"/>
      <c r="VC677" s="5"/>
      <c r="VD677" s="5"/>
      <c r="VE677" s="5"/>
      <c r="VF677" s="5"/>
      <c r="VG677" s="5"/>
      <c r="VH677" s="5"/>
      <c r="VI677" s="5"/>
      <c r="VJ677" s="5"/>
      <c r="VK677" s="5"/>
      <c r="VL677" s="5"/>
      <c r="VM677" s="5"/>
      <c r="VN677" s="5"/>
      <c r="VO677" s="5"/>
      <c r="VP677" s="5"/>
      <c r="VQ677" s="5"/>
      <c r="VR677" s="5"/>
      <c r="VS677" s="5"/>
      <c r="VT677" s="5"/>
      <c r="VU677" s="5"/>
      <c r="VV677" s="5"/>
      <c r="VW677" s="5"/>
      <c r="VX677" s="5"/>
      <c r="VY677" s="5"/>
      <c r="VZ677" s="5"/>
      <c r="WA677" s="5"/>
      <c r="WB677" s="5"/>
      <c r="WC677" s="5"/>
      <c r="WD677" s="5"/>
      <c r="WE677" s="5"/>
      <c r="WF677" s="5"/>
      <c r="WG677" s="5"/>
      <c r="WH677" s="5"/>
      <c r="WI677" s="5"/>
      <c r="WJ677" s="5"/>
      <c r="WK677" s="5"/>
      <c r="WL677" s="5"/>
      <c r="WM677" s="5"/>
      <c r="WN677" s="5"/>
      <c r="WO677" s="5"/>
      <c r="WP677" s="5"/>
      <c r="WQ677" s="5"/>
      <c r="WR677" s="5"/>
      <c r="WS677" s="5"/>
      <c r="WT677" s="5"/>
      <c r="WU677" s="5"/>
      <c r="WV677" s="5"/>
      <c r="WW677" s="5"/>
      <c r="WX677" s="5"/>
      <c r="WY677" s="5"/>
      <c r="WZ677" s="5"/>
      <c r="XA677" s="5"/>
      <c r="XB677" s="5"/>
      <c r="XC677" s="5"/>
      <c r="XD677" s="5"/>
      <c r="XE677" s="5"/>
      <c r="XF677" s="5"/>
      <c r="XG677" s="5"/>
      <c r="XH677" s="5"/>
      <c r="XI677" s="5"/>
      <c r="XJ677" s="5"/>
      <c r="XK677" s="5"/>
      <c r="XL677" s="5"/>
      <c r="XM677" s="5"/>
      <c r="XN677" s="5"/>
      <c r="XO677" s="5"/>
      <c r="XP677" s="5"/>
      <c r="XQ677" s="5"/>
      <c r="XR677" s="5"/>
      <c r="XS677" s="5"/>
      <c r="XT677" s="5"/>
      <c r="XU677" s="5"/>
      <c r="XV677" s="5"/>
      <c r="XW677" s="5"/>
    </row>
    <row r="678" spans="39:647" x14ac:dyDescent="0.2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c r="PI678" s="5"/>
      <c r="PJ678" s="5"/>
      <c r="PK678" s="5"/>
      <c r="PL678" s="5"/>
      <c r="PM678" s="5"/>
      <c r="PN678" s="5"/>
      <c r="PO678" s="5"/>
      <c r="PP678" s="5"/>
      <c r="PQ678" s="5"/>
      <c r="PR678" s="5"/>
      <c r="PS678" s="5"/>
      <c r="PT678" s="5"/>
      <c r="PU678" s="5"/>
      <c r="PV678" s="5"/>
      <c r="PW678" s="5"/>
      <c r="PX678" s="5"/>
      <c r="PY678" s="5"/>
      <c r="PZ678" s="5"/>
      <c r="QA678" s="5"/>
      <c r="QB678" s="5"/>
      <c r="QC678" s="5"/>
      <c r="QD678" s="5"/>
      <c r="QE678" s="5"/>
      <c r="QF678" s="5"/>
      <c r="QG678" s="5"/>
      <c r="QH678" s="5"/>
      <c r="QI678" s="5"/>
      <c r="QJ678" s="5"/>
      <c r="QK678" s="5"/>
      <c r="QL678" s="5"/>
      <c r="QM678" s="5"/>
      <c r="QN678" s="5"/>
      <c r="QO678" s="5"/>
      <c r="QP678" s="5"/>
      <c r="QQ678" s="5"/>
      <c r="QR678" s="5"/>
      <c r="QS678" s="5"/>
      <c r="QT678" s="5"/>
      <c r="QU678" s="5"/>
      <c r="QV678" s="5"/>
      <c r="QW678" s="5"/>
      <c r="QX678" s="5"/>
      <c r="QY678" s="5"/>
      <c r="QZ678" s="5"/>
      <c r="RA678" s="5"/>
      <c r="RB678" s="5"/>
      <c r="RC678" s="5"/>
      <c r="RD678" s="5"/>
      <c r="RE678" s="5"/>
      <c r="RF678" s="5"/>
      <c r="RG678" s="5"/>
      <c r="RH678" s="5"/>
      <c r="RI678" s="5"/>
      <c r="RJ678" s="5"/>
      <c r="RK678" s="5"/>
      <c r="RL678" s="5"/>
      <c r="RM678" s="5"/>
      <c r="RN678" s="5"/>
      <c r="RO678" s="5"/>
      <c r="RP678" s="5"/>
      <c r="RQ678" s="5"/>
      <c r="RR678" s="5"/>
      <c r="RS678" s="5"/>
      <c r="RT678" s="5"/>
      <c r="RU678" s="5"/>
      <c r="RV678" s="5"/>
      <c r="RW678" s="5"/>
      <c r="RX678" s="5"/>
      <c r="RY678" s="5"/>
      <c r="RZ678" s="5"/>
      <c r="SA678" s="5"/>
      <c r="SB678" s="5"/>
      <c r="SC678" s="5"/>
      <c r="SD678" s="5"/>
      <c r="SE678" s="5"/>
      <c r="SF678" s="5"/>
      <c r="SG678" s="5"/>
      <c r="SH678" s="5"/>
      <c r="SI678" s="5"/>
      <c r="SJ678" s="5"/>
      <c r="SK678" s="5"/>
      <c r="SL678" s="5"/>
      <c r="SM678" s="5"/>
      <c r="SN678" s="5"/>
      <c r="SO678" s="5"/>
      <c r="SP678" s="5"/>
      <c r="SQ678" s="5"/>
      <c r="SR678" s="5"/>
      <c r="SS678" s="5"/>
      <c r="ST678" s="5"/>
      <c r="SU678" s="5"/>
      <c r="SV678" s="5"/>
      <c r="SW678" s="5"/>
      <c r="SX678" s="5"/>
      <c r="SY678" s="5"/>
      <c r="SZ678" s="5"/>
      <c r="TA678" s="5"/>
      <c r="TB678" s="5"/>
      <c r="TC678" s="5"/>
      <c r="TD678" s="5"/>
      <c r="TE678" s="5"/>
      <c r="TF678" s="5"/>
      <c r="TG678" s="5"/>
      <c r="TH678" s="5"/>
      <c r="TI678" s="5"/>
      <c r="TJ678" s="5"/>
      <c r="TK678" s="5"/>
      <c r="TL678" s="5"/>
      <c r="TM678" s="5"/>
      <c r="TN678" s="5"/>
      <c r="TO678" s="5"/>
      <c r="TP678" s="5"/>
      <c r="TQ678" s="5"/>
      <c r="TR678" s="5"/>
      <c r="TS678" s="5"/>
      <c r="TT678" s="5"/>
      <c r="TU678" s="5"/>
      <c r="TV678" s="5"/>
      <c r="TW678" s="5"/>
      <c r="TX678" s="5"/>
      <c r="TY678" s="5"/>
      <c r="TZ678" s="5"/>
      <c r="UA678" s="5"/>
      <c r="UB678" s="5"/>
      <c r="UC678" s="5"/>
      <c r="UD678" s="5"/>
      <c r="UE678" s="5"/>
      <c r="UF678" s="5"/>
      <c r="UG678" s="5"/>
      <c r="UH678" s="5"/>
      <c r="UI678" s="5"/>
      <c r="UJ678" s="5"/>
      <c r="UK678" s="5"/>
      <c r="UL678" s="5"/>
      <c r="UM678" s="5"/>
      <c r="UN678" s="5"/>
      <c r="UO678" s="5"/>
      <c r="UP678" s="5"/>
      <c r="UQ678" s="5"/>
      <c r="UR678" s="5"/>
      <c r="US678" s="5"/>
      <c r="UT678" s="5"/>
      <c r="UU678" s="5"/>
      <c r="UV678" s="5"/>
      <c r="UW678" s="5"/>
      <c r="UX678" s="5"/>
      <c r="UY678" s="5"/>
      <c r="UZ678" s="5"/>
      <c r="VA678" s="5"/>
      <c r="VB678" s="5"/>
      <c r="VC678" s="5"/>
      <c r="VD678" s="5"/>
      <c r="VE678" s="5"/>
      <c r="VF678" s="5"/>
      <c r="VG678" s="5"/>
      <c r="VH678" s="5"/>
      <c r="VI678" s="5"/>
      <c r="VJ678" s="5"/>
      <c r="VK678" s="5"/>
      <c r="VL678" s="5"/>
      <c r="VM678" s="5"/>
      <c r="VN678" s="5"/>
      <c r="VO678" s="5"/>
      <c r="VP678" s="5"/>
      <c r="VQ678" s="5"/>
      <c r="VR678" s="5"/>
      <c r="VS678" s="5"/>
      <c r="VT678" s="5"/>
      <c r="VU678" s="5"/>
      <c r="VV678" s="5"/>
      <c r="VW678" s="5"/>
      <c r="VX678" s="5"/>
      <c r="VY678" s="5"/>
      <c r="VZ678" s="5"/>
      <c r="WA678" s="5"/>
      <c r="WB678" s="5"/>
      <c r="WC678" s="5"/>
      <c r="WD678" s="5"/>
      <c r="WE678" s="5"/>
      <c r="WF678" s="5"/>
      <c r="WG678" s="5"/>
      <c r="WH678" s="5"/>
      <c r="WI678" s="5"/>
      <c r="WJ678" s="5"/>
      <c r="WK678" s="5"/>
      <c r="WL678" s="5"/>
      <c r="WM678" s="5"/>
      <c r="WN678" s="5"/>
      <c r="WO678" s="5"/>
      <c r="WP678" s="5"/>
      <c r="WQ678" s="5"/>
      <c r="WR678" s="5"/>
      <c r="WS678" s="5"/>
      <c r="WT678" s="5"/>
      <c r="WU678" s="5"/>
      <c r="WV678" s="5"/>
      <c r="WW678" s="5"/>
      <c r="WX678" s="5"/>
      <c r="WY678" s="5"/>
      <c r="WZ678" s="5"/>
      <c r="XA678" s="5"/>
      <c r="XB678" s="5"/>
      <c r="XC678" s="5"/>
      <c r="XD678" s="5"/>
      <c r="XE678" s="5"/>
      <c r="XF678" s="5"/>
      <c r="XG678" s="5"/>
      <c r="XH678" s="5"/>
      <c r="XI678" s="5"/>
      <c r="XJ678" s="5"/>
      <c r="XK678" s="5"/>
      <c r="XL678" s="5"/>
      <c r="XM678" s="5"/>
      <c r="XN678" s="5"/>
      <c r="XO678" s="5"/>
      <c r="XP678" s="5"/>
      <c r="XQ678" s="5"/>
      <c r="XR678" s="5"/>
      <c r="XS678" s="5"/>
      <c r="XT678" s="5"/>
      <c r="XU678" s="5"/>
      <c r="XV678" s="5"/>
      <c r="XW678" s="5"/>
    </row>
    <row r="679" spans="39:647" x14ac:dyDescent="0.2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c r="PI679" s="5"/>
      <c r="PJ679" s="5"/>
      <c r="PK679" s="5"/>
      <c r="PL679" s="5"/>
      <c r="PM679" s="5"/>
      <c r="PN679" s="5"/>
      <c r="PO679" s="5"/>
      <c r="PP679" s="5"/>
      <c r="PQ679" s="5"/>
      <c r="PR679" s="5"/>
      <c r="PS679" s="5"/>
      <c r="PT679" s="5"/>
      <c r="PU679" s="5"/>
      <c r="PV679" s="5"/>
      <c r="PW679" s="5"/>
      <c r="PX679" s="5"/>
      <c r="PY679" s="5"/>
      <c r="PZ679" s="5"/>
      <c r="QA679" s="5"/>
      <c r="QB679" s="5"/>
      <c r="QC679" s="5"/>
      <c r="QD679" s="5"/>
      <c r="QE679" s="5"/>
      <c r="QF679" s="5"/>
      <c r="QG679" s="5"/>
      <c r="QH679" s="5"/>
      <c r="QI679" s="5"/>
      <c r="QJ679" s="5"/>
      <c r="QK679" s="5"/>
      <c r="QL679" s="5"/>
      <c r="QM679" s="5"/>
      <c r="QN679" s="5"/>
      <c r="QO679" s="5"/>
      <c r="QP679" s="5"/>
      <c r="QQ679" s="5"/>
      <c r="QR679" s="5"/>
      <c r="QS679" s="5"/>
      <c r="QT679" s="5"/>
      <c r="QU679" s="5"/>
      <c r="QV679" s="5"/>
      <c r="QW679" s="5"/>
      <c r="QX679" s="5"/>
      <c r="QY679" s="5"/>
      <c r="QZ679" s="5"/>
      <c r="RA679" s="5"/>
      <c r="RB679" s="5"/>
      <c r="RC679" s="5"/>
      <c r="RD679" s="5"/>
      <c r="RE679" s="5"/>
      <c r="RF679" s="5"/>
      <c r="RG679" s="5"/>
      <c r="RH679" s="5"/>
      <c r="RI679" s="5"/>
      <c r="RJ679" s="5"/>
      <c r="RK679" s="5"/>
      <c r="RL679" s="5"/>
      <c r="RM679" s="5"/>
      <c r="RN679" s="5"/>
      <c r="RO679" s="5"/>
      <c r="RP679" s="5"/>
      <c r="RQ679" s="5"/>
      <c r="RR679" s="5"/>
      <c r="RS679" s="5"/>
      <c r="RT679" s="5"/>
      <c r="RU679" s="5"/>
      <c r="RV679" s="5"/>
      <c r="RW679" s="5"/>
      <c r="RX679" s="5"/>
      <c r="RY679" s="5"/>
      <c r="RZ679" s="5"/>
      <c r="SA679" s="5"/>
      <c r="SB679" s="5"/>
      <c r="SC679" s="5"/>
      <c r="SD679" s="5"/>
      <c r="SE679" s="5"/>
      <c r="SF679" s="5"/>
      <c r="SG679" s="5"/>
      <c r="SH679" s="5"/>
      <c r="SI679" s="5"/>
      <c r="SJ679" s="5"/>
      <c r="SK679" s="5"/>
      <c r="SL679" s="5"/>
      <c r="SM679" s="5"/>
      <c r="SN679" s="5"/>
      <c r="SO679" s="5"/>
      <c r="SP679" s="5"/>
      <c r="SQ679" s="5"/>
      <c r="SR679" s="5"/>
      <c r="SS679" s="5"/>
      <c r="ST679" s="5"/>
      <c r="SU679" s="5"/>
      <c r="SV679" s="5"/>
      <c r="SW679" s="5"/>
      <c r="SX679" s="5"/>
      <c r="SY679" s="5"/>
      <c r="SZ679" s="5"/>
      <c r="TA679" s="5"/>
      <c r="TB679" s="5"/>
      <c r="TC679" s="5"/>
      <c r="TD679" s="5"/>
      <c r="TE679" s="5"/>
      <c r="TF679" s="5"/>
      <c r="TG679" s="5"/>
      <c r="TH679" s="5"/>
      <c r="TI679" s="5"/>
      <c r="TJ679" s="5"/>
      <c r="TK679" s="5"/>
      <c r="TL679" s="5"/>
      <c r="TM679" s="5"/>
      <c r="TN679" s="5"/>
      <c r="TO679" s="5"/>
      <c r="TP679" s="5"/>
      <c r="TQ679" s="5"/>
      <c r="TR679" s="5"/>
      <c r="TS679" s="5"/>
      <c r="TT679" s="5"/>
      <c r="TU679" s="5"/>
      <c r="TV679" s="5"/>
      <c r="TW679" s="5"/>
      <c r="TX679" s="5"/>
      <c r="TY679" s="5"/>
      <c r="TZ679" s="5"/>
      <c r="UA679" s="5"/>
      <c r="UB679" s="5"/>
      <c r="UC679" s="5"/>
      <c r="UD679" s="5"/>
      <c r="UE679" s="5"/>
      <c r="UF679" s="5"/>
      <c r="UG679" s="5"/>
      <c r="UH679" s="5"/>
      <c r="UI679" s="5"/>
      <c r="UJ679" s="5"/>
      <c r="UK679" s="5"/>
      <c r="UL679" s="5"/>
      <c r="UM679" s="5"/>
      <c r="UN679" s="5"/>
      <c r="UO679" s="5"/>
      <c r="UP679" s="5"/>
      <c r="UQ679" s="5"/>
      <c r="UR679" s="5"/>
      <c r="US679" s="5"/>
      <c r="UT679" s="5"/>
      <c r="UU679" s="5"/>
      <c r="UV679" s="5"/>
      <c r="UW679" s="5"/>
      <c r="UX679" s="5"/>
      <c r="UY679" s="5"/>
      <c r="UZ679" s="5"/>
      <c r="VA679" s="5"/>
      <c r="VB679" s="5"/>
      <c r="VC679" s="5"/>
      <c r="VD679" s="5"/>
      <c r="VE679" s="5"/>
      <c r="VF679" s="5"/>
      <c r="VG679" s="5"/>
      <c r="VH679" s="5"/>
      <c r="VI679" s="5"/>
      <c r="VJ679" s="5"/>
      <c r="VK679" s="5"/>
      <c r="VL679" s="5"/>
      <c r="VM679" s="5"/>
      <c r="VN679" s="5"/>
      <c r="VO679" s="5"/>
      <c r="VP679" s="5"/>
      <c r="VQ679" s="5"/>
      <c r="VR679" s="5"/>
      <c r="VS679" s="5"/>
      <c r="VT679" s="5"/>
      <c r="VU679" s="5"/>
      <c r="VV679" s="5"/>
      <c r="VW679" s="5"/>
      <c r="VX679" s="5"/>
      <c r="VY679" s="5"/>
      <c r="VZ679" s="5"/>
      <c r="WA679" s="5"/>
      <c r="WB679" s="5"/>
      <c r="WC679" s="5"/>
      <c r="WD679" s="5"/>
      <c r="WE679" s="5"/>
      <c r="WF679" s="5"/>
      <c r="WG679" s="5"/>
      <c r="WH679" s="5"/>
      <c r="WI679" s="5"/>
      <c r="WJ679" s="5"/>
      <c r="WK679" s="5"/>
      <c r="WL679" s="5"/>
      <c r="WM679" s="5"/>
      <c r="WN679" s="5"/>
      <c r="WO679" s="5"/>
      <c r="WP679" s="5"/>
      <c r="WQ679" s="5"/>
      <c r="WR679" s="5"/>
      <c r="WS679" s="5"/>
      <c r="WT679" s="5"/>
      <c r="WU679" s="5"/>
      <c r="WV679" s="5"/>
      <c r="WW679" s="5"/>
      <c r="WX679" s="5"/>
      <c r="WY679" s="5"/>
      <c r="WZ679" s="5"/>
      <c r="XA679" s="5"/>
      <c r="XB679" s="5"/>
      <c r="XC679" s="5"/>
      <c r="XD679" s="5"/>
      <c r="XE679" s="5"/>
      <c r="XF679" s="5"/>
      <c r="XG679" s="5"/>
      <c r="XH679" s="5"/>
      <c r="XI679" s="5"/>
      <c r="XJ679" s="5"/>
      <c r="XK679" s="5"/>
      <c r="XL679" s="5"/>
      <c r="XM679" s="5"/>
      <c r="XN679" s="5"/>
      <c r="XO679" s="5"/>
      <c r="XP679" s="5"/>
      <c r="XQ679" s="5"/>
      <c r="XR679" s="5"/>
      <c r="XS679" s="5"/>
      <c r="XT679" s="5"/>
      <c r="XU679" s="5"/>
      <c r="XV679" s="5"/>
      <c r="XW679" s="5"/>
    </row>
    <row r="680" spans="39:647" x14ac:dyDescent="0.2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c r="PI680" s="5"/>
      <c r="PJ680" s="5"/>
      <c r="PK680" s="5"/>
      <c r="PL680" s="5"/>
      <c r="PM680" s="5"/>
      <c r="PN680" s="5"/>
      <c r="PO680" s="5"/>
      <c r="PP680" s="5"/>
      <c r="PQ680" s="5"/>
      <c r="PR680" s="5"/>
      <c r="PS680" s="5"/>
      <c r="PT680" s="5"/>
      <c r="PU680" s="5"/>
      <c r="PV680" s="5"/>
      <c r="PW680" s="5"/>
      <c r="PX680" s="5"/>
      <c r="PY680" s="5"/>
      <c r="PZ680" s="5"/>
      <c r="QA680" s="5"/>
      <c r="QB680" s="5"/>
      <c r="QC680" s="5"/>
      <c r="QD680" s="5"/>
      <c r="QE680" s="5"/>
      <c r="QF680" s="5"/>
      <c r="QG680" s="5"/>
      <c r="QH680" s="5"/>
      <c r="QI680" s="5"/>
      <c r="QJ680" s="5"/>
      <c r="QK680" s="5"/>
      <c r="QL680" s="5"/>
      <c r="QM680" s="5"/>
      <c r="QN680" s="5"/>
      <c r="QO680" s="5"/>
      <c r="QP680" s="5"/>
      <c r="QQ680" s="5"/>
      <c r="QR680" s="5"/>
      <c r="QS680" s="5"/>
      <c r="QT680" s="5"/>
      <c r="QU680" s="5"/>
      <c r="QV680" s="5"/>
      <c r="QW680" s="5"/>
      <c r="QX680" s="5"/>
      <c r="QY680" s="5"/>
      <c r="QZ680" s="5"/>
      <c r="RA680" s="5"/>
      <c r="RB680" s="5"/>
      <c r="RC680" s="5"/>
      <c r="RD680" s="5"/>
      <c r="RE680" s="5"/>
      <c r="RF680" s="5"/>
      <c r="RG680" s="5"/>
      <c r="RH680" s="5"/>
      <c r="RI680" s="5"/>
      <c r="RJ680" s="5"/>
      <c r="RK680" s="5"/>
      <c r="RL680" s="5"/>
      <c r="RM680" s="5"/>
      <c r="RN680" s="5"/>
      <c r="RO680" s="5"/>
      <c r="RP680" s="5"/>
      <c r="RQ680" s="5"/>
      <c r="RR680" s="5"/>
      <c r="RS680" s="5"/>
      <c r="RT680" s="5"/>
      <c r="RU680" s="5"/>
      <c r="RV680" s="5"/>
      <c r="RW680" s="5"/>
      <c r="RX680" s="5"/>
      <c r="RY680" s="5"/>
      <c r="RZ680" s="5"/>
      <c r="SA680" s="5"/>
      <c r="SB680" s="5"/>
      <c r="SC680" s="5"/>
      <c r="SD680" s="5"/>
      <c r="SE680" s="5"/>
      <c r="SF680" s="5"/>
      <c r="SG680" s="5"/>
      <c r="SH680" s="5"/>
      <c r="SI680" s="5"/>
      <c r="SJ680" s="5"/>
      <c r="SK680" s="5"/>
      <c r="SL680" s="5"/>
      <c r="SM680" s="5"/>
      <c r="SN680" s="5"/>
      <c r="SO680" s="5"/>
      <c r="SP680" s="5"/>
      <c r="SQ680" s="5"/>
      <c r="SR680" s="5"/>
      <c r="SS680" s="5"/>
      <c r="ST680" s="5"/>
      <c r="SU680" s="5"/>
      <c r="SV680" s="5"/>
      <c r="SW680" s="5"/>
      <c r="SX680" s="5"/>
      <c r="SY680" s="5"/>
      <c r="SZ680" s="5"/>
      <c r="TA680" s="5"/>
      <c r="TB680" s="5"/>
      <c r="TC680" s="5"/>
      <c r="TD680" s="5"/>
      <c r="TE680" s="5"/>
      <c r="TF680" s="5"/>
      <c r="TG680" s="5"/>
      <c r="TH680" s="5"/>
      <c r="TI680" s="5"/>
      <c r="TJ680" s="5"/>
      <c r="TK680" s="5"/>
      <c r="TL680" s="5"/>
      <c r="TM680" s="5"/>
      <c r="TN680" s="5"/>
      <c r="TO680" s="5"/>
      <c r="TP680" s="5"/>
      <c r="TQ680" s="5"/>
      <c r="TR680" s="5"/>
      <c r="TS680" s="5"/>
      <c r="TT680" s="5"/>
      <c r="TU680" s="5"/>
      <c r="TV680" s="5"/>
      <c r="TW680" s="5"/>
      <c r="TX680" s="5"/>
      <c r="TY680" s="5"/>
      <c r="TZ680" s="5"/>
      <c r="UA680" s="5"/>
      <c r="UB680" s="5"/>
      <c r="UC680" s="5"/>
      <c r="UD680" s="5"/>
      <c r="UE680" s="5"/>
      <c r="UF680" s="5"/>
      <c r="UG680" s="5"/>
      <c r="UH680" s="5"/>
      <c r="UI680" s="5"/>
      <c r="UJ680" s="5"/>
      <c r="UK680" s="5"/>
      <c r="UL680" s="5"/>
      <c r="UM680" s="5"/>
      <c r="UN680" s="5"/>
      <c r="UO680" s="5"/>
      <c r="UP680" s="5"/>
      <c r="UQ680" s="5"/>
      <c r="UR680" s="5"/>
      <c r="US680" s="5"/>
      <c r="UT680" s="5"/>
      <c r="UU680" s="5"/>
      <c r="UV680" s="5"/>
      <c r="UW680" s="5"/>
      <c r="UX680" s="5"/>
      <c r="UY680" s="5"/>
      <c r="UZ680" s="5"/>
      <c r="VA680" s="5"/>
      <c r="VB680" s="5"/>
      <c r="VC680" s="5"/>
      <c r="VD680" s="5"/>
      <c r="VE680" s="5"/>
      <c r="VF680" s="5"/>
      <c r="VG680" s="5"/>
      <c r="VH680" s="5"/>
      <c r="VI680" s="5"/>
      <c r="VJ680" s="5"/>
      <c r="VK680" s="5"/>
      <c r="VL680" s="5"/>
      <c r="VM680" s="5"/>
      <c r="VN680" s="5"/>
      <c r="VO680" s="5"/>
      <c r="VP680" s="5"/>
      <c r="VQ680" s="5"/>
      <c r="VR680" s="5"/>
      <c r="VS680" s="5"/>
      <c r="VT680" s="5"/>
      <c r="VU680" s="5"/>
      <c r="VV680" s="5"/>
      <c r="VW680" s="5"/>
      <c r="VX680" s="5"/>
      <c r="VY680" s="5"/>
      <c r="VZ680" s="5"/>
      <c r="WA680" s="5"/>
      <c r="WB680" s="5"/>
      <c r="WC680" s="5"/>
      <c r="WD680" s="5"/>
      <c r="WE680" s="5"/>
      <c r="WF680" s="5"/>
      <c r="WG680" s="5"/>
      <c r="WH680" s="5"/>
      <c r="WI680" s="5"/>
      <c r="WJ680" s="5"/>
      <c r="WK680" s="5"/>
      <c r="WL680" s="5"/>
      <c r="WM680" s="5"/>
      <c r="WN680" s="5"/>
      <c r="WO680" s="5"/>
      <c r="WP680" s="5"/>
      <c r="WQ680" s="5"/>
      <c r="WR680" s="5"/>
      <c r="WS680" s="5"/>
      <c r="WT680" s="5"/>
      <c r="WU680" s="5"/>
      <c r="WV680" s="5"/>
      <c r="WW680" s="5"/>
      <c r="WX680" s="5"/>
      <c r="WY680" s="5"/>
      <c r="WZ680" s="5"/>
      <c r="XA680" s="5"/>
      <c r="XB680" s="5"/>
      <c r="XC680" s="5"/>
      <c r="XD680" s="5"/>
      <c r="XE680" s="5"/>
      <c r="XF680" s="5"/>
      <c r="XG680" s="5"/>
      <c r="XH680" s="5"/>
      <c r="XI680" s="5"/>
      <c r="XJ680" s="5"/>
      <c r="XK680" s="5"/>
      <c r="XL680" s="5"/>
      <c r="XM680" s="5"/>
      <c r="XN680" s="5"/>
      <c r="XO680" s="5"/>
      <c r="XP680" s="5"/>
      <c r="XQ680" s="5"/>
      <c r="XR680" s="5"/>
      <c r="XS680" s="5"/>
      <c r="XT680" s="5"/>
      <c r="XU680" s="5"/>
      <c r="XV680" s="5"/>
      <c r="XW680" s="5"/>
    </row>
    <row r="681" spans="39:647" x14ac:dyDescent="0.2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c r="PI681" s="5"/>
      <c r="PJ681" s="5"/>
      <c r="PK681" s="5"/>
      <c r="PL681" s="5"/>
      <c r="PM681" s="5"/>
      <c r="PN681" s="5"/>
      <c r="PO681" s="5"/>
      <c r="PP681" s="5"/>
      <c r="PQ681" s="5"/>
      <c r="PR681" s="5"/>
      <c r="PS681" s="5"/>
      <c r="PT681" s="5"/>
      <c r="PU681" s="5"/>
      <c r="PV681" s="5"/>
      <c r="PW681" s="5"/>
      <c r="PX681" s="5"/>
      <c r="PY681" s="5"/>
      <c r="PZ681" s="5"/>
      <c r="QA681" s="5"/>
      <c r="QB681" s="5"/>
      <c r="QC681" s="5"/>
      <c r="QD681" s="5"/>
      <c r="QE681" s="5"/>
      <c r="QF681" s="5"/>
      <c r="QG681" s="5"/>
      <c r="QH681" s="5"/>
      <c r="QI681" s="5"/>
      <c r="QJ681" s="5"/>
      <c r="QK681" s="5"/>
      <c r="QL681" s="5"/>
      <c r="QM681" s="5"/>
      <c r="QN681" s="5"/>
      <c r="QO681" s="5"/>
      <c r="QP681" s="5"/>
      <c r="QQ681" s="5"/>
      <c r="QR681" s="5"/>
      <c r="QS681" s="5"/>
      <c r="QT681" s="5"/>
      <c r="QU681" s="5"/>
      <c r="QV681" s="5"/>
      <c r="QW681" s="5"/>
      <c r="QX681" s="5"/>
      <c r="QY681" s="5"/>
      <c r="QZ681" s="5"/>
      <c r="RA681" s="5"/>
      <c r="RB681" s="5"/>
      <c r="RC681" s="5"/>
      <c r="RD681" s="5"/>
      <c r="RE681" s="5"/>
      <c r="RF681" s="5"/>
      <c r="RG681" s="5"/>
      <c r="RH681" s="5"/>
      <c r="RI681" s="5"/>
      <c r="RJ681" s="5"/>
      <c r="RK681" s="5"/>
      <c r="RL681" s="5"/>
      <c r="RM681" s="5"/>
      <c r="RN681" s="5"/>
      <c r="RO681" s="5"/>
      <c r="RP681" s="5"/>
      <c r="RQ681" s="5"/>
      <c r="RR681" s="5"/>
      <c r="RS681" s="5"/>
      <c r="RT681" s="5"/>
      <c r="RU681" s="5"/>
      <c r="RV681" s="5"/>
      <c r="RW681" s="5"/>
      <c r="RX681" s="5"/>
      <c r="RY681" s="5"/>
      <c r="RZ681" s="5"/>
      <c r="SA681" s="5"/>
      <c r="SB681" s="5"/>
      <c r="SC681" s="5"/>
      <c r="SD681" s="5"/>
      <c r="SE681" s="5"/>
      <c r="SF681" s="5"/>
      <c r="SG681" s="5"/>
      <c r="SH681" s="5"/>
      <c r="SI681" s="5"/>
      <c r="SJ681" s="5"/>
      <c r="SK681" s="5"/>
      <c r="SL681" s="5"/>
      <c r="SM681" s="5"/>
      <c r="SN681" s="5"/>
      <c r="SO681" s="5"/>
      <c r="SP681" s="5"/>
      <c r="SQ681" s="5"/>
      <c r="SR681" s="5"/>
      <c r="SS681" s="5"/>
      <c r="ST681" s="5"/>
      <c r="SU681" s="5"/>
      <c r="SV681" s="5"/>
      <c r="SW681" s="5"/>
      <c r="SX681" s="5"/>
      <c r="SY681" s="5"/>
      <c r="SZ681" s="5"/>
      <c r="TA681" s="5"/>
      <c r="TB681" s="5"/>
      <c r="TC681" s="5"/>
      <c r="TD681" s="5"/>
      <c r="TE681" s="5"/>
      <c r="TF681" s="5"/>
      <c r="TG681" s="5"/>
      <c r="TH681" s="5"/>
      <c r="TI681" s="5"/>
      <c r="TJ681" s="5"/>
      <c r="TK681" s="5"/>
      <c r="TL681" s="5"/>
      <c r="TM681" s="5"/>
      <c r="TN681" s="5"/>
      <c r="TO681" s="5"/>
      <c r="TP681" s="5"/>
      <c r="TQ681" s="5"/>
      <c r="TR681" s="5"/>
      <c r="TS681" s="5"/>
      <c r="TT681" s="5"/>
      <c r="TU681" s="5"/>
      <c r="TV681" s="5"/>
      <c r="TW681" s="5"/>
      <c r="TX681" s="5"/>
      <c r="TY681" s="5"/>
      <c r="TZ681" s="5"/>
      <c r="UA681" s="5"/>
      <c r="UB681" s="5"/>
      <c r="UC681" s="5"/>
      <c r="UD681" s="5"/>
      <c r="UE681" s="5"/>
      <c r="UF681" s="5"/>
      <c r="UG681" s="5"/>
      <c r="UH681" s="5"/>
      <c r="UI681" s="5"/>
      <c r="UJ681" s="5"/>
      <c r="UK681" s="5"/>
      <c r="UL681" s="5"/>
      <c r="UM681" s="5"/>
      <c r="UN681" s="5"/>
      <c r="UO681" s="5"/>
      <c r="UP681" s="5"/>
      <c r="UQ681" s="5"/>
      <c r="UR681" s="5"/>
      <c r="US681" s="5"/>
      <c r="UT681" s="5"/>
      <c r="UU681" s="5"/>
      <c r="UV681" s="5"/>
      <c r="UW681" s="5"/>
      <c r="UX681" s="5"/>
      <c r="UY681" s="5"/>
      <c r="UZ681" s="5"/>
      <c r="VA681" s="5"/>
      <c r="VB681" s="5"/>
      <c r="VC681" s="5"/>
      <c r="VD681" s="5"/>
      <c r="VE681" s="5"/>
      <c r="VF681" s="5"/>
      <c r="VG681" s="5"/>
      <c r="VH681" s="5"/>
      <c r="VI681" s="5"/>
      <c r="VJ681" s="5"/>
      <c r="VK681" s="5"/>
      <c r="VL681" s="5"/>
      <c r="VM681" s="5"/>
      <c r="VN681" s="5"/>
      <c r="VO681" s="5"/>
      <c r="VP681" s="5"/>
      <c r="VQ681" s="5"/>
      <c r="VR681" s="5"/>
      <c r="VS681" s="5"/>
      <c r="VT681" s="5"/>
      <c r="VU681" s="5"/>
      <c r="VV681" s="5"/>
      <c r="VW681" s="5"/>
      <c r="VX681" s="5"/>
      <c r="VY681" s="5"/>
      <c r="VZ681" s="5"/>
      <c r="WA681" s="5"/>
      <c r="WB681" s="5"/>
      <c r="WC681" s="5"/>
      <c r="WD681" s="5"/>
      <c r="WE681" s="5"/>
      <c r="WF681" s="5"/>
      <c r="WG681" s="5"/>
      <c r="WH681" s="5"/>
      <c r="WI681" s="5"/>
      <c r="WJ681" s="5"/>
      <c r="WK681" s="5"/>
      <c r="WL681" s="5"/>
      <c r="WM681" s="5"/>
      <c r="WN681" s="5"/>
      <c r="WO681" s="5"/>
      <c r="WP681" s="5"/>
      <c r="WQ681" s="5"/>
      <c r="WR681" s="5"/>
      <c r="WS681" s="5"/>
      <c r="WT681" s="5"/>
      <c r="WU681" s="5"/>
      <c r="WV681" s="5"/>
      <c r="WW681" s="5"/>
      <c r="WX681" s="5"/>
      <c r="WY681" s="5"/>
      <c r="WZ681" s="5"/>
      <c r="XA681" s="5"/>
      <c r="XB681" s="5"/>
      <c r="XC681" s="5"/>
      <c r="XD681" s="5"/>
      <c r="XE681" s="5"/>
      <c r="XF681" s="5"/>
      <c r="XG681" s="5"/>
      <c r="XH681" s="5"/>
      <c r="XI681" s="5"/>
      <c r="XJ681" s="5"/>
      <c r="XK681" s="5"/>
      <c r="XL681" s="5"/>
      <c r="XM681" s="5"/>
      <c r="XN681" s="5"/>
      <c r="XO681" s="5"/>
      <c r="XP681" s="5"/>
      <c r="XQ681" s="5"/>
      <c r="XR681" s="5"/>
      <c r="XS681" s="5"/>
      <c r="XT681" s="5"/>
      <c r="XU681" s="5"/>
      <c r="XV681" s="5"/>
      <c r="XW681" s="5"/>
    </row>
    <row r="682" spans="39:647" x14ac:dyDescent="0.2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c r="PI682" s="5"/>
      <c r="PJ682" s="5"/>
      <c r="PK682" s="5"/>
      <c r="PL682" s="5"/>
      <c r="PM682" s="5"/>
      <c r="PN682" s="5"/>
      <c r="PO682" s="5"/>
      <c r="PP682" s="5"/>
      <c r="PQ682" s="5"/>
      <c r="PR682" s="5"/>
      <c r="PS682" s="5"/>
      <c r="PT682" s="5"/>
      <c r="PU682" s="5"/>
      <c r="PV682" s="5"/>
      <c r="PW682" s="5"/>
      <c r="PX682" s="5"/>
      <c r="PY682" s="5"/>
      <c r="PZ682" s="5"/>
      <c r="QA682" s="5"/>
      <c r="QB682" s="5"/>
      <c r="QC682" s="5"/>
      <c r="QD682" s="5"/>
      <c r="QE682" s="5"/>
      <c r="QF682" s="5"/>
      <c r="QG682" s="5"/>
      <c r="QH682" s="5"/>
      <c r="QI682" s="5"/>
      <c r="QJ682" s="5"/>
      <c r="QK682" s="5"/>
      <c r="QL682" s="5"/>
      <c r="QM682" s="5"/>
      <c r="QN682" s="5"/>
      <c r="QO682" s="5"/>
      <c r="QP682" s="5"/>
      <c r="QQ682" s="5"/>
      <c r="QR682" s="5"/>
      <c r="QS682" s="5"/>
      <c r="QT682" s="5"/>
      <c r="QU682" s="5"/>
      <c r="QV682" s="5"/>
      <c r="QW682" s="5"/>
      <c r="QX682" s="5"/>
      <c r="QY682" s="5"/>
      <c r="QZ682" s="5"/>
      <c r="RA682" s="5"/>
      <c r="RB682" s="5"/>
      <c r="RC682" s="5"/>
      <c r="RD682" s="5"/>
      <c r="RE682" s="5"/>
      <c r="RF682" s="5"/>
      <c r="RG682" s="5"/>
      <c r="RH682" s="5"/>
      <c r="RI682" s="5"/>
      <c r="RJ682" s="5"/>
      <c r="RK682" s="5"/>
      <c r="RL682" s="5"/>
      <c r="RM682" s="5"/>
      <c r="RN682" s="5"/>
      <c r="RO682" s="5"/>
      <c r="RP682" s="5"/>
      <c r="RQ682" s="5"/>
      <c r="RR682" s="5"/>
      <c r="RS682" s="5"/>
      <c r="RT682" s="5"/>
      <c r="RU682" s="5"/>
      <c r="RV682" s="5"/>
      <c r="RW682" s="5"/>
      <c r="RX682" s="5"/>
      <c r="RY682" s="5"/>
      <c r="RZ682" s="5"/>
      <c r="SA682" s="5"/>
      <c r="SB682" s="5"/>
      <c r="SC682" s="5"/>
      <c r="SD682" s="5"/>
      <c r="SE682" s="5"/>
      <c r="SF682" s="5"/>
      <c r="SG682" s="5"/>
      <c r="SH682" s="5"/>
      <c r="SI682" s="5"/>
      <c r="SJ682" s="5"/>
      <c r="SK682" s="5"/>
      <c r="SL682" s="5"/>
      <c r="SM682" s="5"/>
      <c r="SN682" s="5"/>
      <c r="SO682" s="5"/>
      <c r="SP682" s="5"/>
      <c r="SQ682" s="5"/>
      <c r="SR682" s="5"/>
      <c r="SS682" s="5"/>
      <c r="ST682" s="5"/>
      <c r="SU682" s="5"/>
      <c r="SV682" s="5"/>
      <c r="SW682" s="5"/>
      <c r="SX682" s="5"/>
      <c r="SY682" s="5"/>
      <c r="SZ682" s="5"/>
      <c r="TA682" s="5"/>
      <c r="TB682" s="5"/>
      <c r="TC682" s="5"/>
      <c r="TD682" s="5"/>
      <c r="TE682" s="5"/>
      <c r="TF682" s="5"/>
      <c r="TG682" s="5"/>
      <c r="TH682" s="5"/>
      <c r="TI682" s="5"/>
      <c r="TJ682" s="5"/>
      <c r="TK682" s="5"/>
      <c r="TL682" s="5"/>
      <c r="TM682" s="5"/>
      <c r="TN682" s="5"/>
      <c r="TO682" s="5"/>
      <c r="TP682" s="5"/>
      <c r="TQ682" s="5"/>
      <c r="TR682" s="5"/>
      <c r="TS682" s="5"/>
      <c r="TT682" s="5"/>
      <c r="TU682" s="5"/>
      <c r="TV682" s="5"/>
      <c r="TW682" s="5"/>
      <c r="TX682" s="5"/>
      <c r="TY682" s="5"/>
      <c r="TZ682" s="5"/>
      <c r="UA682" s="5"/>
      <c r="UB682" s="5"/>
      <c r="UC682" s="5"/>
      <c r="UD682" s="5"/>
      <c r="UE682" s="5"/>
      <c r="UF682" s="5"/>
      <c r="UG682" s="5"/>
      <c r="UH682" s="5"/>
      <c r="UI682" s="5"/>
      <c r="UJ682" s="5"/>
      <c r="UK682" s="5"/>
      <c r="UL682" s="5"/>
      <c r="UM682" s="5"/>
      <c r="UN682" s="5"/>
      <c r="UO682" s="5"/>
      <c r="UP682" s="5"/>
      <c r="UQ682" s="5"/>
      <c r="UR682" s="5"/>
      <c r="US682" s="5"/>
      <c r="UT682" s="5"/>
      <c r="UU682" s="5"/>
      <c r="UV682" s="5"/>
      <c r="UW682" s="5"/>
      <c r="UX682" s="5"/>
      <c r="UY682" s="5"/>
      <c r="UZ682" s="5"/>
      <c r="VA682" s="5"/>
      <c r="VB682" s="5"/>
      <c r="VC682" s="5"/>
      <c r="VD682" s="5"/>
      <c r="VE682" s="5"/>
      <c r="VF682" s="5"/>
      <c r="VG682" s="5"/>
      <c r="VH682" s="5"/>
      <c r="VI682" s="5"/>
      <c r="VJ682" s="5"/>
      <c r="VK682" s="5"/>
      <c r="VL682" s="5"/>
      <c r="VM682" s="5"/>
      <c r="VN682" s="5"/>
      <c r="VO682" s="5"/>
      <c r="VP682" s="5"/>
      <c r="VQ682" s="5"/>
      <c r="VR682" s="5"/>
      <c r="VS682" s="5"/>
      <c r="VT682" s="5"/>
      <c r="VU682" s="5"/>
      <c r="VV682" s="5"/>
      <c r="VW682" s="5"/>
      <c r="VX682" s="5"/>
      <c r="VY682" s="5"/>
      <c r="VZ682" s="5"/>
      <c r="WA682" s="5"/>
      <c r="WB682" s="5"/>
      <c r="WC682" s="5"/>
      <c r="WD682" s="5"/>
      <c r="WE682" s="5"/>
      <c r="WF682" s="5"/>
      <c r="WG682" s="5"/>
      <c r="WH682" s="5"/>
      <c r="WI682" s="5"/>
      <c r="WJ682" s="5"/>
      <c r="WK682" s="5"/>
      <c r="WL682" s="5"/>
      <c r="WM682" s="5"/>
      <c r="WN682" s="5"/>
      <c r="WO682" s="5"/>
      <c r="WP682" s="5"/>
      <c r="WQ682" s="5"/>
      <c r="WR682" s="5"/>
      <c r="WS682" s="5"/>
      <c r="WT682" s="5"/>
      <c r="WU682" s="5"/>
      <c r="WV682" s="5"/>
      <c r="WW682" s="5"/>
      <c r="WX682" s="5"/>
      <c r="WY682" s="5"/>
      <c r="WZ682" s="5"/>
      <c r="XA682" s="5"/>
      <c r="XB682" s="5"/>
      <c r="XC682" s="5"/>
      <c r="XD682" s="5"/>
      <c r="XE682" s="5"/>
      <c r="XF682" s="5"/>
      <c r="XG682" s="5"/>
      <c r="XH682" s="5"/>
      <c r="XI682" s="5"/>
      <c r="XJ682" s="5"/>
      <c r="XK682" s="5"/>
      <c r="XL682" s="5"/>
      <c r="XM682" s="5"/>
      <c r="XN682" s="5"/>
      <c r="XO682" s="5"/>
      <c r="XP682" s="5"/>
      <c r="XQ682" s="5"/>
      <c r="XR682" s="5"/>
      <c r="XS682" s="5"/>
      <c r="XT682" s="5"/>
      <c r="XU682" s="5"/>
      <c r="XV682" s="5"/>
      <c r="XW682" s="5"/>
    </row>
    <row r="683" spans="39:647" x14ac:dyDescent="0.2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c r="PI683" s="5"/>
      <c r="PJ683" s="5"/>
      <c r="PK683" s="5"/>
      <c r="PL683" s="5"/>
      <c r="PM683" s="5"/>
      <c r="PN683" s="5"/>
      <c r="PO683" s="5"/>
      <c r="PP683" s="5"/>
      <c r="PQ683" s="5"/>
      <c r="PR683" s="5"/>
      <c r="PS683" s="5"/>
      <c r="PT683" s="5"/>
      <c r="PU683" s="5"/>
      <c r="PV683" s="5"/>
      <c r="PW683" s="5"/>
      <c r="PX683" s="5"/>
      <c r="PY683" s="5"/>
      <c r="PZ683" s="5"/>
      <c r="QA683" s="5"/>
      <c r="QB683" s="5"/>
      <c r="QC683" s="5"/>
      <c r="QD683" s="5"/>
      <c r="QE683" s="5"/>
      <c r="QF683" s="5"/>
      <c r="QG683" s="5"/>
      <c r="QH683" s="5"/>
      <c r="QI683" s="5"/>
      <c r="QJ683" s="5"/>
      <c r="QK683" s="5"/>
      <c r="QL683" s="5"/>
      <c r="QM683" s="5"/>
      <c r="QN683" s="5"/>
      <c r="QO683" s="5"/>
      <c r="QP683" s="5"/>
      <c r="QQ683" s="5"/>
      <c r="QR683" s="5"/>
      <c r="QS683" s="5"/>
      <c r="QT683" s="5"/>
      <c r="QU683" s="5"/>
      <c r="QV683" s="5"/>
      <c r="QW683" s="5"/>
      <c r="QX683" s="5"/>
      <c r="QY683" s="5"/>
      <c r="QZ683" s="5"/>
      <c r="RA683" s="5"/>
      <c r="RB683" s="5"/>
      <c r="RC683" s="5"/>
      <c r="RD683" s="5"/>
      <c r="RE683" s="5"/>
      <c r="RF683" s="5"/>
      <c r="RG683" s="5"/>
      <c r="RH683" s="5"/>
      <c r="RI683" s="5"/>
      <c r="RJ683" s="5"/>
      <c r="RK683" s="5"/>
      <c r="RL683" s="5"/>
      <c r="RM683" s="5"/>
      <c r="RN683" s="5"/>
      <c r="RO683" s="5"/>
      <c r="RP683" s="5"/>
      <c r="RQ683" s="5"/>
      <c r="RR683" s="5"/>
      <c r="RS683" s="5"/>
      <c r="RT683" s="5"/>
      <c r="RU683" s="5"/>
      <c r="RV683" s="5"/>
      <c r="RW683" s="5"/>
      <c r="RX683" s="5"/>
      <c r="RY683" s="5"/>
      <c r="RZ683" s="5"/>
      <c r="SA683" s="5"/>
      <c r="SB683" s="5"/>
      <c r="SC683" s="5"/>
      <c r="SD683" s="5"/>
      <c r="SE683" s="5"/>
      <c r="SF683" s="5"/>
      <c r="SG683" s="5"/>
      <c r="SH683" s="5"/>
      <c r="SI683" s="5"/>
      <c r="SJ683" s="5"/>
      <c r="SK683" s="5"/>
      <c r="SL683" s="5"/>
      <c r="SM683" s="5"/>
      <c r="SN683" s="5"/>
      <c r="SO683" s="5"/>
      <c r="SP683" s="5"/>
      <c r="SQ683" s="5"/>
      <c r="SR683" s="5"/>
      <c r="SS683" s="5"/>
      <c r="ST683" s="5"/>
      <c r="SU683" s="5"/>
      <c r="SV683" s="5"/>
      <c r="SW683" s="5"/>
      <c r="SX683" s="5"/>
      <c r="SY683" s="5"/>
      <c r="SZ683" s="5"/>
      <c r="TA683" s="5"/>
      <c r="TB683" s="5"/>
      <c r="TC683" s="5"/>
      <c r="TD683" s="5"/>
      <c r="TE683" s="5"/>
      <c r="TF683" s="5"/>
      <c r="TG683" s="5"/>
      <c r="TH683" s="5"/>
      <c r="TI683" s="5"/>
      <c r="TJ683" s="5"/>
      <c r="TK683" s="5"/>
      <c r="TL683" s="5"/>
      <c r="TM683" s="5"/>
      <c r="TN683" s="5"/>
      <c r="TO683" s="5"/>
      <c r="TP683" s="5"/>
      <c r="TQ683" s="5"/>
      <c r="TR683" s="5"/>
      <c r="TS683" s="5"/>
      <c r="TT683" s="5"/>
      <c r="TU683" s="5"/>
      <c r="TV683" s="5"/>
      <c r="TW683" s="5"/>
      <c r="TX683" s="5"/>
      <c r="TY683" s="5"/>
      <c r="TZ683" s="5"/>
      <c r="UA683" s="5"/>
      <c r="UB683" s="5"/>
      <c r="UC683" s="5"/>
      <c r="UD683" s="5"/>
      <c r="UE683" s="5"/>
      <c r="UF683" s="5"/>
      <c r="UG683" s="5"/>
      <c r="UH683" s="5"/>
      <c r="UI683" s="5"/>
      <c r="UJ683" s="5"/>
      <c r="UK683" s="5"/>
      <c r="UL683" s="5"/>
      <c r="UM683" s="5"/>
      <c r="UN683" s="5"/>
      <c r="UO683" s="5"/>
      <c r="UP683" s="5"/>
      <c r="UQ683" s="5"/>
      <c r="UR683" s="5"/>
      <c r="US683" s="5"/>
      <c r="UT683" s="5"/>
      <c r="UU683" s="5"/>
      <c r="UV683" s="5"/>
      <c r="UW683" s="5"/>
      <c r="UX683" s="5"/>
      <c r="UY683" s="5"/>
      <c r="UZ683" s="5"/>
      <c r="VA683" s="5"/>
      <c r="VB683" s="5"/>
      <c r="VC683" s="5"/>
      <c r="VD683" s="5"/>
      <c r="VE683" s="5"/>
      <c r="VF683" s="5"/>
      <c r="VG683" s="5"/>
      <c r="VH683" s="5"/>
      <c r="VI683" s="5"/>
      <c r="VJ683" s="5"/>
      <c r="VK683" s="5"/>
      <c r="VL683" s="5"/>
      <c r="VM683" s="5"/>
      <c r="VN683" s="5"/>
      <c r="VO683" s="5"/>
      <c r="VP683" s="5"/>
      <c r="VQ683" s="5"/>
      <c r="VR683" s="5"/>
      <c r="VS683" s="5"/>
      <c r="VT683" s="5"/>
      <c r="VU683" s="5"/>
      <c r="VV683" s="5"/>
      <c r="VW683" s="5"/>
      <c r="VX683" s="5"/>
      <c r="VY683" s="5"/>
      <c r="VZ683" s="5"/>
      <c r="WA683" s="5"/>
      <c r="WB683" s="5"/>
      <c r="WC683" s="5"/>
      <c r="WD683" s="5"/>
      <c r="WE683" s="5"/>
      <c r="WF683" s="5"/>
      <c r="WG683" s="5"/>
      <c r="WH683" s="5"/>
      <c r="WI683" s="5"/>
      <c r="WJ683" s="5"/>
      <c r="WK683" s="5"/>
      <c r="WL683" s="5"/>
      <c r="WM683" s="5"/>
      <c r="WN683" s="5"/>
      <c r="WO683" s="5"/>
      <c r="WP683" s="5"/>
      <c r="WQ683" s="5"/>
      <c r="WR683" s="5"/>
      <c r="WS683" s="5"/>
      <c r="WT683" s="5"/>
      <c r="WU683" s="5"/>
      <c r="WV683" s="5"/>
      <c r="WW683" s="5"/>
      <c r="WX683" s="5"/>
      <c r="WY683" s="5"/>
      <c r="WZ683" s="5"/>
      <c r="XA683" s="5"/>
      <c r="XB683" s="5"/>
      <c r="XC683" s="5"/>
      <c r="XD683" s="5"/>
      <c r="XE683" s="5"/>
      <c r="XF683" s="5"/>
      <c r="XG683" s="5"/>
      <c r="XH683" s="5"/>
      <c r="XI683" s="5"/>
      <c r="XJ683" s="5"/>
      <c r="XK683" s="5"/>
      <c r="XL683" s="5"/>
      <c r="XM683" s="5"/>
      <c r="XN683" s="5"/>
      <c r="XO683" s="5"/>
      <c r="XP683" s="5"/>
      <c r="XQ683" s="5"/>
      <c r="XR683" s="5"/>
      <c r="XS683" s="5"/>
      <c r="XT683" s="5"/>
      <c r="XU683" s="5"/>
      <c r="XV683" s="5"/>
      <c r="XW683" s="5"/>
    </row>
    <row r="684" spans="39:647" x14ac:dyDescent="0.2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c r="PI684" s="5"/>
      <c r="PJ684" s="5"/>
      <c r="PK684" s="5"/>
      <c r="PL684" s="5"/>
      <c r="PM684" s="5"/>
      <c r="PN684" s="5"/>
      <c r="PO684" s="5"/>
      <c r="PP684" s="5"/>
      <c r="PQ684" s="5"/>
      <c r="PR684" s="5"/>
      <c r="PS684" s="5"/>
      <c r="PT684" s="5"/>
      <c r="PU684" s="5"/>
      <c r="PV684" s="5"/>
      <c r="PW684" s="5"/>
      <c r="PX684" s="5"/>
      <c r="PY684" s="5"/>
      <c r="PZ684" s="5"/>
      <c r="QA684" s="5"/>
      <c r="QB684" s="5"/>
      <c r="QC684" s="5"/>
      <c r="QD684" s="5"/>
      <c r="QE684" s="5"/>
      <c r="QF684" s="5"/>
      <c r="QG684" s="5"/>
      <c r="QH684" s="5"/>
      <c r="QI684" s="5"/>
      <c r="QJ684" s="5"/>
      <c r="QK684" s="5"/>
      <c r="QL684" s="5"/>
      <c r="QM684" s="5"/>
      <c r="QN684" s="5"/>
      <c r="QO684" s="5"/>
      <c r="QP684" s="5"/>
      <c r="QQ684" s="5"/>
      <c r="QR684" s="5"/>
      <c r="QS684" s="5"/>
      <c r="QT684" s="5"/>
      <c r="QU684" s="5"/>
      <c r="QV684" s="5"/>
      <c r="QW684" s="5"/>
      <c r="QX684" s="5"/>
      <c r="QY684" s="5"/>
      <c r="QZ684" s="5"/>
      <c r="RA684" s="5"/>
      <c r="RB684" s="5"/>
      <c r="RC684" s="5"/>
      <c r="RD684" s="5"/>
      <c r="RE684" s="5"/>
      <c r="RF684" s="5"/>
      <c r="RG684" s="5"/>
      <c r="RH684" s="5"/>
      <c r="RI684" s="5"/>
      <c r="RJ684" s="5"/>
      <c r="RK684" s="5"/>
      <c r="RL684" s="5"/>
      <c r="RM684" s="5"/>
      <c r="RN684" s="5"/>
      <c r="RO684" s="5"/>
      <c r="RP684" s="5"/>
      <c r="RQ684" s="5"/>
      <c r="RR684" s="5"/>
      <c r="RS684" s="5"/>
      <c r="RT684" s="5"/>
      <c r="RU684" s="5"/>
      <c r="RV684" s="5"/>
      <c r="RW684" s="5"/>
      <c r="RX684" s="5"/>
      <c r="RY684" s="5"/>
      <c r="RZ684" s="5"/>
      <c r="SA684" s="5"/>
      <c r="SB684" s="5"/>
      <c r="SC684" s="5"/>
      <c r="SD684" s="5"/>
      <c r="SE684" s="5"/>
      <c r="SF684" s="5"/>
      <c r="SG684" s="5"/>
      <c r="SH684" s="5"/>
      <c r="SI684" s="5"/>
      <c r="SJ684" s="5"/>
      <c r="SK684" s="5"/>
      <c r="SL684" s="5"/>
      <c r="SM684" s="5"/>
      <c r="SN684" s="5"/>
      <c r="SO684" s="5"/>
      <c r="SP684" s="5"/>
      <c r="SQ684" s="5"/>
      <c r="SR684" s="5"/>
      <c r="SS684" s="5"/>
      <c r="ST684" s="5"/>
      <c r="SU684" s="5"/>
      <c r="SV684" s="5"/>
      <c r="SW684" s="5"/>
      <c r="SX684" s="5"/>
      <c r="SY684" s="5"/>
      <c r="SZ684" s="5"/>
      <c r="TA684" s="5"/>
      <c r="TB684" s="5"/>
      <c r="TC684" s="5"/>
      <c r="TD684" s="5"/>
      <c r="TE684" s="5"/>
      <c r="TF684" s="5"/>
      <c r="TG684" s="5"/>
      <c r="TH684" s="5"/>
      <c r="TI684" s="5"/>
      <c r="TJ684" s="5"/>
      <c r="TK684" s="5"/>
      <c r="TL684" s="5"/>
      <c r="TM684" s="5"/>
      <c r="TN684" s="5"/>
      <c r="TO684" s="5"/>
      <c r="TP684" s="5"/>
      <c r="TQ684" s="5"/>
      <c r="TR684" s="5"/>
      <c r="TS684" s="5"/>
      <c r="TT684" s="5"/>
      <c r="TU684" s="5"/>
      <c r="TV684" s="5"/>
      <c r="TW684" s="5"/>
      <c r="TX684" s="5"/>
      <c r="TY684" s="5"/>
      <c r="TZ684" s="5"/>
      <c r="UA684" s="5"/>
      <c r="UB684" s="5"/>
      <c r="UC684" s="5"/>
      <c r="UD684" s="5"/>
      <c r="UE684" s="5"/>
      <c r="UF684" s="5"/>
      <c r="UG684" s="5"/>
      <c r="UH684" s="5"/>
      <c r="UI684" s="5"/>
      <c r="UJ684" s="5"/>
      <c r="UK684" s="5"/>
      <c r="UL684" s="5"/>
      <c r="UM684" s="5"/>
      <c r="UN684" s="5"/>
      <c r="UO684" s="5"/>
      <c r="UP684" s="5"/>
      <c r="UQ684" s="5"/>
      <c r="UR684" s="5"/>
      <c r="US684" s="5"/>
      <c r="UT684" s="5"/>
      <c r="UU684" s="5"/>
      <c r="UV684" s="5"/>
      <c r="UW684" s="5"/>
      <c r="UX684" s="5"/>
      <c r="UY684" s="5"/>
      <c r="UZ684" s="5"/>
      <c r="VA684" s="5"/>
      <c r="VB684" s="5"/>
      <c r="VC684" s="5"/>
      <c r="VD684" s="5"/>
      <c r="VE684" s="5"/>
      <c r="VF684" s="5"/>
      <c r="VG684" s="5"/>
      <c r="VH684" s="5"/>
      <c r="VI684" s="5"/>
      <c r="VJ684" s="5"/>
      <c r="VK684" s="5"/>
      <c r="VL684" s="5"/>
      <c r="VM684" s="5"/>
      <c r="VN684" s="5"/>
      <c r="VO684" s="5"/>
      <c r="VP684" s="5"/>
      <c r="VQ684" s="5"/>
      <c r="VR684" s="5"/>
      <c r="VS684" s="5"/>
      <c r="VT684" s="5"/>
      <c r="VU684" s="5"/>
      <c r="VV684" s="5"/>
      <c r="VW684" s="5"/>
      <c r="VX684" s="5"/>
      <c r="VY684" s="5"/>
      <c r="VZ684" s="5"/>
      <c r="WA684" s="5"/>
      <c r="WB684" s="5"/>
      <c r="WC684" s="5"/>
      <c r="WD684" s="5"/>
      <c r="WE684" s="5"/>
      <c r="WF684" s="5"/>
      <c r="WG684" s="5"/>
      <c r="WH684" s="5"/>
      <c r="WI684" s="5"/>
      <c r="WJ684" s="5"/>
      <c r="WK684" s="5"/>
      <c r="WL684" s="5"/>
      <c r="WM684" s="5"/>
      <c r="WN684" s="5"/>
      <c r="WO684" s="5"/>
      <c r="WP684" s="5"/>
      <c r="WQ684" s="5"/>
      <c r="WR684" s="5"/>
      <c r="WS684" s="5"/>
      <c r="WT684" s="5"/>
      <c r="WU684" s="5"/>
      <c r="WV684" s="5"/>
      <c r="WW684" s="5"/>
      <c r="WX684" s="5"/>
      <c r="WY684" s="5"/>
      <c r="WZ684" s="5"/>
      <c r="XA684" s="5"/>
      <c r="XB684" s="5"/>
      <c r="XC684" s="5"/>
      <c r="XD684" s="5"/>
      <c r="XE684" s="5"/>
      <c r="XF684" s="5"/>
      <c r="XG684" s="5"/>
      <c r="XH684" s="5"/>
      <c r="XI684" s="5"/>
      <c r="XJ684" s="5"/>
      <c r="XK684" s="5"/>
      <c r="XL684" s="5"/>
      <c r="XM684" s="5"/>
      <c r="XN684" s="5"/>
      <c r="XO684" s="5"/>
      <c r="XP684" s="5"/>
      <c r="XQ684" s="5"/>
      <c r="XR684" s="5"/>
      <c r="XS684" s="5"/>
      <c r="XT684" s="5"/>
      <c r="XU684" s="5"/>
      <c r="XV684" s="5"/>
      <c r="XW684" s="5"/>
    </row>
    <row r="685" spans="39:647" x14ac:dyDescent="0.2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c r="PI685" s="5"/>
      <c r="PJ685" s="5"/>
      <c r="PK685" s="5"/>
      <c r="PL685" s="5"/>
      <c r="PM685" s="5"/>
      <c r="PN685" s="5"/>
      <c r="PO685" s="5"/>
      <c r="PP685" s="5"/>
      <c r="PQ685" s="5"/>
      <c r="PR685" s="5"/>
      <c r="PS685" s="5"/>
      <c r="PT685" s="5"/>
      <c r="PU685" s="5"/>
      <c r="PV685" s="5"/>
      <c r="PW685" s="5"/>
      <c r="PX685" s="5"/>
      <c r="PY685" s="5"/>
      <c r="PZ685" s="5"/>
      <c r="QA685" s="5"/>
      <c r="QB685" s="5"/>
      <c r="QC685" s="5"/>
      <c r="QD685" s="5"/>
      <c r="QE685" s="5"/>
      <c r="QF685" s="5"/>
      <c r="QG685" s="5"/>
      <c r="QH685" s="5"/>
      <c r="QI685" s="5"/>
      <c r="QJ685" s="5"/>
      <c r="QK685" s="5"/>
      <c r="QL685" s="5"/>
      <c r="QM685" s="5"/>
      <c r="QN685" s="5"/>
      <c r="QO685" s="5"/>
      <c r="QP685" s="5"/>
      <c r="QQ685" s="5"/>
      <c r="QR685" s="5"/>
      <c r="QS685" s="5"/>
      <c r="QT685" s="5"/>
      <c r="QU685" s="5"/>
      <c r="QV685" s="5"/>
      <c r="QW685" s="5"/>
      <c r="QX685" s="5"/>
      <c r="QY685" s="5"/>
      <c r="QZ685" s="5"/>
      <c r="RA685" s="5"/>
      <c r="RB685" s="5"/>
      <c r="RC685" s="5"/>
      <c r="RD685" s="5"/>
      <c r="RE685" s="5"/>
      <c r="RF685" s="5"/>
      <c r="RG685" s="5"/>
      <c r="RH685" s="5"/>
      <c r="RI685" s="5"/>
      <c r="RJ685" s="5"/>
      <c r="RK685" s="5"/>
      <c r="RL685" s="5"/>
      <c r="RM685" s="5"/>
      <c r="RN685" s="5"/>
      <c r="RO685" s="5"/>
      <c r="RP685" s="5"/>
      <c r="RQ685" s="5"/>
      <c r="RR685" s="5"/>
      <c r="RS685" s="5"/>
      <c r="RT685" s="5"/>
      <c r="RU685" s="5"/>
      <c r="RV685" s="5"/>
      <c r="RW685" s="5"/>
      <c r="RX685" s="5"/>
      <c r="RY685" s="5"/>
      <c r="RZ685" s="5"/>
      <c r="SA685" s="5"/>
      <c r="SB685" s="5"/>
      <c r="SC685" s="5"/>
      <c r="SD685" s="5"/>
      <c r="SE685" s="5"/>
      <c r="SF685" s="5"/>
      <c r="SG685" s="5"/>
      <c r="SH685" s="5"/>
      <c r="SI685" s="5"/>
      <c r="SJ685" s="5"/>
      <c r="SK685" s="5"/>
      <c r="SL685" s="5"/>
      <c r="SM685" s="5"/>
      <c r="SN685" s="5"/>
      <c r="SO685" s="5"/>
      <c r="SP685" s="5"/>
      <c r="SQ685" s="5"/>
      <c r="SR685" s="5"/>
      <c r="SS685" s="5"/>
      <c r="ST685" s="5"/>
      <c r="SU685" s="5"/>
      <c r="SV685" s="5"/>
      <c r="SW685" s="5"/>
      <c r="SX685" s="5"/>
      <c r="SY685" s="5"/>
      <c r="SZ685" s="5"/>
      <c r="TA685" s="5"/>
      <c r="TB685" s="5"/>
      <c r="TC685" s="5"/>
      <c r="TD685" s="5"/>
      <c r="TE685" s="5"/>
      <c r="TF685" s="5"/>
      <c r="TG685" s="5"/>
      <c r="TH685" s="5"/>
      <c r="TI685" s="5"/>
      <c r="TJ685" s="5"/>
      <c r="TK685" s="5"/>
      <c r="TL685" s="5"/>
      <c r="TM685" s="5"/>
      <c r="TN685" s="5"/>
      <c r="TO685" s="5"/>
      <c r="TP685" s="5"/>
      <c r="TQ685" s="5"/>
      <c r="TR685" s="5"/>
      <c r="TS685" s="5"/>
      <c r="TT685" s="5"/>
      <c r="TU685" s="5"/>
      <c r="TV685" s="5"/>
      <c r="TW685" s="5"/>
      <c r="TX685" s="5"/>
      <c r="TY685" s="5"/>
      <c r="TZ685" s="5"/>
      <c r="UA685" s="5"/>
      <c r="UB685" s="5"/>
      <c r="UC685" s="5"/>
      <c r="UD685" s="5"/>
      <c r="UE685" s="5"/>
      <c r="UF685" s="5"/>
      <c r="UG685" s="5"/>
      <c r="UH685" s="5"/>
      <c r="UI685" s="5"/>
      <c r="UJ685" s="5"/>
      <c r="UK685" s="5"/>
      <c r="UL685" s="5"/>
      <c r="UM685" s="5"/>
      <c r="UN685" s="5"/>
      <c r="UO685" s="5"/>
      <c r="UP685" s="5"/>
      <c r="UQ685" s="5"/>
      <c r="UR685" s="5"/>
      <c r="US685" s="5"/>
      <c r="UT685" s="5"/>
      <c r="UU685" s="5"/>
      <c r="UV685" s="5"/>
      <c r="UW685" s="5"/>
      <c r="UX685" s="5"/>
      <c r="UY685" s="5"/>
      <c r="UZ685" s="5"/>
      <c r="VA685" s="5"/>
      <c r="VB685" s="5"/>
      <c r="VC685" s="5"/>
      <c r="VD685" s="5"/>
      <c r="VE685" s="5"/>
      <c r="VF685" s="5"/>
      <c r="VG685" s="5"/>
      <c r="VH685" s="5"/>
      <c r="VI685" s="5"/>
      <c r="VJ685" s="5"/>
      <c r="VK685" s="5"/>
      <c r="VL685" s="5"/>
      <c r="VM685" s="5"/>
      <c r="VN685" s="5"/>
      <c r="VO685" s="5"/>
      <c r="VP685" s="5"/>
      <c r="VQ685" s="5"/>
      <c r="VR685" s="5"/>
      <c r="VS685" s="5"/>
      <c r="VT685" s="5"/>
      <c r="VU685" s="5"/>
      <c r="VV685" s="5"/>
      <c r="VW685" s="5"/>
      <c r="VX685" s="5"/>
      <c r="VY685" s="5"/>
      <c r="VZ685" s="5"/>
      <c r="WA685" s="5"/>
      <c r="WB685" s="5"/>
      <c r="WC685" s="5"/>
      <c r="WD685" s="5"/>
      <c r="WE685" s="5"/>
      <c r="WF685" s="5"/>
      <c r="WG685" s="5"/>
      <c r="WH685" s="5"/>
      <c r="WI685" s="5"/>
      <c r="WJ685" s="5"/>
      <c r="WK685" s="5"/>
      <c r="WL685" s="5"/>
      <c r="WM685" s="5"/>
      <c r="WN685" s="5"/>
      <c r="WO685" s="5"/>
      <c r="WP685" s="5"/>
      <c r="WQ685" s="5"/>
      <c r="WR685" s="5"/>
      <c r="WS685" s="5"/>
      <c r="WT685" s="5"/>
      <c r="WU685" s="5"/>
      <c r="WV685" s="5"/>
      <c r="WW685" s="5"/>
      <c r="WX685" s="5"/>
      <c r="WY685" s="5"/>
      <c r="WZ685" s="5"/>
      <c r="XA685" s="5"/>
      <c r="XB685" s="5"/>
      <c r="XC685" s="5"/>
      <c r="XD685" s="5"/>
      <c r="XE685" s="5"/>
      <c r="XF685" s="5"/>
      <c r="XG685" s="5"/>
      <c r="XH685" s="5"/>
      <c r="XI685" s="5"/>
      <c r="XJ685" s="5"/>
      <c r="XK685" s="5"/>
      <c r="XL685" s="5"/>
      <c r="XM685" s="5"/>
      <c r="XN685" s="5"/>
      <c r="XO685" s="5"/>
      <c r="XP685" s="5"/>
      <c r="XQ685" s="5"/>
      <c r="XR685" s="5"/>
      <c r="XS685" s="5"/>
      <c r="XT685" s="5"/>
      <c r="XU685" s="5"/>
      <c r="XV685" s="5"/>
      <c r="XW685" s="5"/>
    </row>
    <row r="686" spans="39:647" x14ac:dyDescent="0.2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c r="PI686" s="5"/>
      <c r="PJ686" s="5"/>
      <c r="PK686" s="5"/>
      <c r="PL686" s="5"/>
      <c r="PM686" s="5"/>
      <c r="PN686" s="5"/>
      <c r="PO686" s="5"/>
      <c r="PP686" s="5"/>
      <c r="PQ686" s="5"/>
      <c r="PR686" s="5"/>
      <c r="PS686" s="5"/>
      <c r="PT686" s="5"/>
      <c r="PU686" s="5"/>
      <c r="PV686" s="5"/>
      <c r="PW686" s="5"/>
      <c r="PX686" s="5"/>
      <c r="PY686" s="5"/>
      <c r="PZ686" s="5"/>
      <c r="QA686" s="5"/>
      <c r="QB686" s="5"/>
      <c r="QC686" s="5"/>
      <c r="QD686" s="5"/>
      <c r="QE686" s="5"/>
      <c r="QF686" s="5"/>
      <c r="QG686" s="5"/>
      <c r="QH686" s="5"/>
      <c r="QI686" s="5"/>
      <c r="QJ686" s="5"/>
      <c r="QK686" s="5"/>
      <c r="QL686" s="5"/>
      <c r="QM686" s="5"/>
      <c r="QN686" s="5"/>
      <c r="QO686" s="5"/>
      <c r="QP686" s="5"/>
      <c r="QQ686" s="5"/>
      <c r="QR686" s="5"/>
      <c r="QS686" s="5"/>
      <c r="QT686" s="5"/>
      <c r="QU686" s="5"/>
      <c r="QV686" s="5"/>
      <c r="QW686" s="5"/>
      <c r="QX686" s="5"/>
      <c r="QY686" s="5"/>
      <c r="QZ686" s="5"/>
      <c r="RA686" s="5"/>
      <c r="RB686" s="5"/>
      <c r="RC686" s="5"/>
      <c r="RD686" s="5"/>
      <c r="RE686" s="5"/>
      <c r="RF686" s="5"/>
      <c r="RG686" s="5"/>
      <c r="RH686" s="5"/>
      <c r="RI686" s="5"/>
      <c r="RJ686" s="5"/>
      <c r="RK686" s="5"/>
      <c r="RL686" s="5"/>
      <c r="RM686" s="5"/>
      <c r="RN686" s="5"/>
      <c r="RO686" s="5"/>
      <c r="RP686" s="5"/>
      <c r="RQ686" s="5"/>
      <c r="RR686" s="5"/>
      <c r="RS686" s="5"/>
      <c r="RT686" s="5"/>
      <c r="RU686" s="5"/>
      <c r="RV686" s="5"/>
      <c r="RW686" s="5"/>
      <c r="RX686" s="5"/>
      <c r="RY686" s="5"/>
      <c r="RZ686" s="5"/>
      <c r="SA686" s="5"/>
      <c r="SB686" s="5"/>
      <c r="SC686" s="5"/>
      <c r="SD686" s="5"/>
      <c r="SE686" s="5"/>
      <c r="SF686" s="5"/>
      <c r="SG686" s="5"/>
      <c r="SH686" s="5"/>
      <c r="SI686" s="5"/>
      <c r="SJ686" s="5"/>
      <c r="SK686" s="5"/>
      <c r="SL686" s="5"/>
      <c r="SM686" s="5"/>
      <c r="SN686" s="5"/>
      <c r="SO686" s="5"/>
      <c r="SP686" s="5"/>
      <c r="SQ686" s="5"/>
      <c r="SR686" s="5"/>
      <c r="SS686" s="5"/>
      <c r="ST686" s="5"/>
      <c r="SU686" s="5"/>
      <c r="SV686" s="5"/>
      <c r="SW686" s="5"/>
      <c r="SX686" s="5"/>
      <c r="SY686" s="5"/>
      <c r="SZ686" s="5"/>
      <c r="TA686" s="5"/>
      <c r="TB686" s="5"/>
      <c r="TC686" s="5"/>
      <c r="TD686" s="5"/>
      <c r="TE686" s="5"/>
      <c r="TF686" s="5"/>
      <c r="TG686" s="5"/>
      <c r="TH686" s="5"/>
      <c r="TI686" s="5"/>
      <c r="TJ686" s="5"/>
      <c r="TK686" s="5"/>
      <c r="TL686" s="5"/>
      <c r="TM686" s="5"/>
      <c r="TN686" s="5"/>
      <c r="TO686" s="5"/>
      <c r="TP686" s="5"/>
      <c r="TQ686" s="5"/>
      <c r="TR686" s="5"/>
      <c r="TS686" s="5"/>
      <c r="TT686" s="5"/>
      <c r="TU686" s="5"/>
      <c r="TV686" s="5"/>
      <c r="TW686" s="5"/>
      <c r="TX686" s="5"/>
      <c r="TY686" s="5"/>
      <c r="TZ686" s="5"/>
      <c r="UA686" s="5"/>
      <c r="UB686" s="5"/>
      <c r="UC686" s="5"/>
      <c r="UD686" s="5"/>
      <c r="UE686" s="5"/>
      <c r="UF686" s="5"/>
      <c r="UG686" s="5"/>
      <c r="UH686" s="5"/>
      <c r="UI686" s="5"/>
      <c r="UJ686" s="5"/>
      <c r="UK686" s="5"/>
      <c r="UL686" s="5"/>
      <c r="UM686" s="5"/>
      <c r="UN686" s="5"/>
      <c r="UO686" s="5"/>
      <c r="UP686" s="5"/>
      <c r="UQ686" s="5"/>
      <c r="UR686" s="5"/>
      <c r="US686" s="5"/>
      <c r="UT686" s="5"/>
      <c r="UU686" s="5"/>
      <c r="UV686" s="5"/>
      <c r="UW686" s="5"/>
      <c r="UX686" s="5"/>
      <c r="UY686" s="5"/>
      <c r="UZ686" s="5"/>
      <c r="VA686" s="5"/>
      <c r="VB686" s="5"/>
      <c r="VC686" s="5"/>
      <c r="VD686" s="5"/>
      <c r="VE686" s="5"/>
      <c r="VF686" s="5"/>
      <c r="VG686" s="5"/>
      <c r="VH686" s="5"/>
      <c r="VI686" s="5"/>
      <c r="VJ686" s="5"/>
      <c r="VK686" s="5"/>
      <c r="VL686" s="5"/>
      <c r="VM686" s="5"/>
      <c r="VN686" s="5"/>
      <c r="VO686" s="5"/>
      <c r="VP686" s="5"/>
      <c r="VQ686" s="5"/>
      <c r="VR686" s="5"/>
      <c r="VS686" s="5"/>
      <c r="VT686" s="5"/>
      <c r="VU686" s="5"/>
      <c r="VV686" s="5"/>
      <c r="VW686" s="5"/>
      <c r="VX686" s="5"/>
      <c r="VY686" s="5"/>
      <c r="VZ686" s="5"/>
      <c r="WA686" s="5"/>
      <c r="WB686" s="5"/>
      <c r="WC686" s="5"/>
      <c r="WD686" s="5"/>
      <c r="WE686" s="5"/>
      <c r="WF686" s="5"/>
      <c r="WG686" s="5"/>
      <c r="WH686" s="5"/>
      <c r="WI686" s="5"/>
      <c r="WJ686" s="5"/>
      <c r="WK686" s="5"/>
      <c r="WL686" s="5"/>
      <c r="WM686" s="5"/>
      <c r="WN686" s="5"/>
      <c r="WO686" s="5"/>
      <c r="WP686" s="5"/>
      <c r="WQ686" s="5"/>
      <c r="WR686" s="5"/>
      <c r="WS686" s="5"/>
      <c r="WT686" s="5"/>
      <c r="WU686" s="5"/>
      <c r="WV686" s="5"/>
      <c r="WW686" s="5"/>
      <c r="WX686" s="5"/>
      <c r="WY686" s="5"/>
      <c r="WZ686" s="5"/>
      <c r="XA686" s="5"/>
      <c r="XB686" s="5"/>
      <c r="XC686" s="5"/>
      <c r="XD686" s="5"/>
      <c r="XE686" s="5"/>
      <c r="XF686" s="5"/>
      <c r="XG686" s="5"/>
      <c r="XH686" s="5"/>
      <c r="XI686" s="5"/>
      <c r="XJ686" s="5"/>
      <c r="XK686" s="5"/>
      <c r="XL686" s="5"/>
      <c r="XM686" s="5"/>
      <c r="XN686" s="5"/>
      <c r="XO686" s="5"/>
      <c r="XP686" s="5"/>
      <c r="XQ686" s="5"/>
      <c r="XR686" s="5"/>
      <c r="XS686" s="5"/>
      <c r="XT686" s="5"/>
      <c r="XU686" s="5"/>
      <c r="XV686" s="5"/>
      <c r="XW686" s="5"/>
    </row>
    <row r="687" spans="39:647" x14ac:dyDescent="0.2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c r="PI687" s="5"/>
      <c r="PJ687" s="5"/>
      <c r="PK687" s="5"/>
      <c r="PL687" s="5"/>
      <c r="PM687" s="5"/>
      <c r="PN687" s="5"/>
      <c r="PO687" s="5"/>
      <c r="PP687" s="5"/>
      <c r="PQ687" s="5"/>
      <c r="PR687" s="5"/>
      <c r="PS687" s="5"/>
      <c r="PT687" s="5"/>
      <c r="PU687" s="5"/>
      <c r="PV687" s="5"/>
      <c r="PW687" s="5"/>
      <c r="PX687" s="5"/>
      <c r="PY687" s="5"/>
      <c r="PZ687" s="5"/>
      <c r="QA687" s="5"/>
      <c r="QB687" s="5"/>
      <c r="QC687" s="5"/>
      <c r="QD687" s="5"/>
      <c r="QE687" s="5"/>
      <c r="QF687" s="5"/>
      <c r="QG687" s="5"/>
      <c r="QH687" s="5"/>
      <c r="QI687" s="5"/>
      <c r="QJ687" s="5"/>
      <c r="QK687" s="5"/>
      <c r="QL687" s="5"/>
      <c r="QM687" s="5"/>
      <c r="QN687" s="5"/>
      <c r="QO687" s="5"/>
      <c r="QP687" s="5"/>
      <c r="QQ687" s="5"/>
      <c r="QR687" s="5"/>
      <c r="QS687" s="5"/>
      <c r="QT687" s="5"/>
      <c r="QU687" s="5"/>
      <c r="QV687" s="5"/>
      <c r="QW687" s="5"/>
      <c r="QX687" s="5"/>
      <c r="QY687" s="5"/>
      <c r="QZ687" s="5"/>
      <c r="RA687" s="5"/>
      <c r="RB687" s="5"/>
      <c r="RC687" s="5"/>
      <c r="RD687" s="5"/>
      <c r="RE687" s="5"/>
      <c r="RF687" s="5"/>
      <c r="RG687" s="5"/>
      <c r="RH687" s="5"/>
      <c r="RI687" s="5"/>
      <c r="RJ687" s="5"/>
      <c r="RK687" s="5"/>
      <c r="RL687" s="5"/>
      <c r="RM687" s="5"/>
      <c r="RN687" s="5"/>
      <c r="RO687" s="5"/>
      <c r="RP687" s="5"/>
      <c r="RQ687" s="5"/>
      <c r="RR687" s="5"/>
      <c r="RS687" s="5"/>
      <c r="RT687" s="5"/>
      <c r="RU687" s="5"/>
      <c r="RV687" s="5"/>
      <c r="RW687" s="5"/>
      <c r="RX687" s="5"/>
      <c r="RY687" s="5"/>
      <c r="RZ687" s="5"/>
      <c r="SA687" s="5"/>
      <c r="SB687" s="5"/>
      <c r="SC687" s="5"/>
      <c r="SD687" s="5"/>
      <c r="SE687" s="5"/>
      <c r="SF687" s="5"/>
      <c r="SG687" s="5"/>
      <c r="SH687" s="5"/>
      <c r="SI687" s="5"/>
      <c r="SJ687" s="5"/>
      <c r="SK687" s="5"/>
      <c r="SL687" s="5"/>
      <c r="SM687" s="5"/>
      <c r="SN687" s="5"/>
      <c r="SO687" s="5"/>
      <c r="SP687" s="5"/>
      <c r="SQ687" s="5"/>
      <c r="SR687" s="5"/>
      <c r="SS687" s="5"/>
      <c r="ST687" s="5"/>
      <c r="SU687" s="5"/>
      <c r="SV687" s="5"/>
      <c r="SW687" s="5"/>
      <c r="SX687" s="5"/>
      <c r="SY687" s="5"/>
      <c r="SZ687" s="5"/>
      <c r="TA687" s="5"/>
      <c r="TB687" s="5"/>
      <c r="TC687" s="5"/>
      <c r="TD687" s="5"/>
      <c r="TE687" s="5"/>
      <c r="TF687" s="5"/>
      <c r="TG687" s="5"/>
      <c r="TH687" s="5"/>
      <c r="TI687" s="5"/>
      <c r="TJ687" s="5"/>
      <c r="TK687" s="5"/>
      <c r="TL687" s="5"/>
      <c r="TM687" s="5"/>
      <c r="TN687" s="5"/>
      <c r="TO687" s="5"/>
      <c r="TP687" s="5"/>
      <c r="TQ687" s="5"/>
      <c r="TR687" s="5"/>
      <c r="TS687" s="5"/>
      <c r="TT687" s="5"/>
      <c r="TU687" s="5"/>
      <c r="TV687" s="5"/>
      <c r="TW687" s="5"/>
      <c r="TX687" s="5"/>
      <c r="TY687" s="5"/>
      <c r="TZ687" s="5"/>
      <c r="UA687" s="5"/>
      <c r="UB687" s="5"/>
      <c r="UC687" s="5"/>
      <c r="UD687" s="5"/>
      <c r="UE687" s="5"/>
      <c r="UF687" s="5"/>
      <c r="UG687" s="5"/>
      <c r="UH687" s="5"/>
      <c r="UI687" s="5"/>
      <c r="UJ687" s="5"/>
      <c r="UK687" s="5"/>
      <c r="UL687" s="5"/>
      <c r="UM687" s="5"/>
      <c r="UN687" s="5"/>
      <c r="UO687" s="5"/>
      <c r="UP687" s="5"/>
      <c r="UQ687" s="5"/>
      <c r="UR687" s="5"/>
      <c r="US687" s="5"/>
      <c r="UT687" s="5"/>
      <c r="UU687" s="5"/>
      <c r="UV687" s="5"/>
      <c r="UW687" s="5"/>
      <c r="UX687" s="5"/>
      <c r="UY687" s="5"/>
      <c r="UZ687" s="5"/>
      <c r="VA687" s="5"/>
      <c r="VB687" s="5"/>
      <c r="VC687" s="5"/>
      <c r="VD687" s="5"/>
      <c r="VE687" s="5"/>
      <c r="VF687" s="5"/>
      <c r="VG687" s="5"/>
      <c r="VH687" s="5"/>
      <c r="VI687" s="5"/>
      <c r="VJ687" s="5"/>
      <c r="VK687" s="5"/>
      <c r="VL687" s="5"/>
      <c r="VM687" s="5"/>
      <c r="VN687" s="5"/>
      <c r="VO687" s="5"/>
      <c r="VP687" s="5"/>
      <c r="VQ687" s="5"/>
      <c r="VR687" s="5"/>
      <c r="VS687" s="5"/>
      <c r="VT687" s="5"/>
      <c r="VU687" s="5"/>
      <c r="VV687" s="5"/>
      <c r="VW687" s="5"/>
      <c r="VX687" s="5"/>
      <c r="VY687" s="5"/>
      <c r="VZ687" s="5"/>
      <c r="WA687" s="5"/>
      <c r="WB687" s="5"/>
      <c r="WC687" s="5"/>
      <c r="WD687" s="5"/>
      <c r="WE687" s="5"/>
      <c r="WF687" s="5"/>
      <c r="WG687" s="5"/>
      <c r="WH687" s="5"/>
      <c r="WI687" s="5"/>
      <c r="WJ687" s="5"/>
      <c r="WK687" s="5"/>
      <c r="WL687" s="5"/>
      <c r="WM687" s="5"/>
      <c r="WN687" s="5"/>
      <c r="WO687" s="5"/>
      <c r="WP687" s="5"/>
      <c r="WQ687" s="5"/>
      <c r="WR687" s="5"/>
      <c r="WS687" s="5"/>
      <c r="WT687" s="5"/>
      <c r="WU687" s="5"/>
      <c r="WV687" s="5"/>
      <c r="WW687" s="5"/>
      <c r="WX687" s="5"/>
      <c r="WY687" s="5"/>
      <c r="WZ687" s="5"/>
      <c r="XA687" s="5"/>
      <c r="XB687" s="5"/>
      <c r="XC687" s="5"/>
      <c r="XD687" s="5"/>
      <c r="XE687" s="5"/>
      <c r="XF687" s="5"/>
      <c r="XG687" s="5"/>
      <c r="XH687" s="5"/>
      <c r="XI687" s="5"/>
      <c r="XJ687" s="5"/>
      <c r="XK687" s="5"/>
      <c r="XL687" s="5"/>
      <c r="XM687" s="5"/>
      <c r="XN687" s="5"/>
      <c r="XO687" s="5"/>
      <c r="XP687" s="5"/>
      <c r="XQ687" s="5"/>
      <c r="XR687" s="5"/>
      <c r="XS687" s="5"/>
      <c r="XT687" s="5"/>
      <c r="XU687" s="5"/>
      <c r="XV687" s="5"/>
      <c r="XW687" s="5"/>
    </row>
    <row r="688" spans="39:647" x14ac:dyDescent="0.2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c r="PI688" s="5"/>
      <c r="PJ688" s="5"/>
      <c r="PK688" s="5"/>
      <c r="PL688" s="5"/>
      <c r="PM688" s="5"/>
      <c r="PN688" s="5"/>
      <c r="PO688" s="5"/>
      <c r="PP688" s="5"/>
      <c r="PQ688" s="5"/>
      <c r="PR688" s="5"/>
      <c r="PS688" s="5"/>
      <c r="PT688" s="5"/>
      <c r="PU688" s="5"/>
      <c r="PV688" s="5"/>
      <c r="PW688" s="5"/>
      <c r="PX688" s="5"/>
      <c r="PY688" s="5"/>
      <c r="PZ688" s="5"/>
      <c r="QA688" s="5"/>
      <c r="QB688" s="5"/>
      <c r="QC688" s="5"/>
      <c r="QD688" s="5"/>
      <c r="QE688" s="5"/>
      <c r="QF688" s="5"/>
      <c r="QG688" s="5"/>
      <c r="QH688" s="5"/>
      <c r="QI688" s="5"/>
      <c r="QJ688" s="5"/>
      <c r="QK688" s="5"/>
      <c r="QL688" s="5"/>
      <c r="QM688" s="5"/>
      <c r="QN688" s="5"/>
      <c r="QO688" s="5"/>
      <c r="QP688" s="5"/>
      <c r="QQ688" s="5"/>
      <c r="QR688" s="5"/>
      <c r="QS688" s="5"/>
      <c r="QT688" s="5"/>
      <c r="QU688" s="5"/>
      <c r="QV688" s="5"/>
      <c r="QW688" s="5"/>
      <c r="QX688" s="5"/>
      <c r="QY688" s="5"/>
      <c r="QZ688" s="5"/>
      <c r="RA688" s="5"/>
      <c r="RB688" s="5"/>
      <c r="RC688" s="5"/>
      <c r="RD688" s="5"/>
      <c r="RE688" s="5"/>
      <c r="RF688" s="5"/>
      <c r="RG688" s="5"/>
      <c r="RH688" s="5"/>
      <c r="RI688" s="5"/>
      <c r="RJ688" s="5"/>
      <c r="RK688" s="5"/>
      <c r="RL688" s="5"/>
      <c r="RM688" s="5"/>
      <c r="RN688" s="5"/>
      <c r="RO688" s="5"/>
      <c r="RP688" s="5"/>
      <c r="RQ688" s="5"/>
      <c r="RR688" s="5"/>
      <c r="RS688" s="5"/>
      <c r="RT688" s="5"/>
      <c r="RU688" s="5"/>
      <c r="RV688" s="5"/>
      <c r="RW688" s="5"/>
      <c r="RX688" s="5"/>
      <c r="RY688" s="5"/>
      <c r="RZ688" s="5"/>
      <c r="SA688" s="5"/>
      <c r="SB688" s="5"/>
      <c r="SC688" s="5"/>
      <c r="SD688" s="5"/>
      <c r="SE688" s="5"/>
      <c r="SF688" s="5"/>
      <c r="SG688" s="5"/>
      <c r="SH688" s="5"/>
      <c r="SI688" s="5"/>
      <c r="SJ688" s="5"/>
      <c r="SK688" s="5"/>
      <c r="SL688" s="5"/>
      <c r="SM688" s="5"/>
      <c r="SN688" s="5"/>
      <c r="SO688" s="5"/>
      <c r="SP688" s="5"/>
      <c r="SQ688" s="5"/>
      <c r="SR688" s="5"/>
      <c r="SS688" s="5"/>
      <c r="ST688" s="5"/>
      <c r="SU688" s="5"/>
      <c r="SV688" s="5"/>
      <c r="SW688" s="5"/>
      <c r="SX688" s="5"/>
      <c r="SY688" s="5"/>
      <c r="SZ688" s="5"/>
      <c r="TA688" s="5"/>
      <c r="TB688" s="5"/>
      <c r="TC688" s="5"/>
      <c r="TD688" s="5"/>
      <c r="TE688" s="5"/>
      <c r="TF688" s="5"/>
      <c r="TG688" s="5"/>
      <c r="TH688" s="5"/>
      <c r="TI688" s="5"/>
      <c r="TJ688" s="5"/>
      <c r="TK688" s="5"/>
      <c r="TL688" s="5"/>
      <c r="TM688" s="5"/>
      <c r="TN688" s="5"/>
      <c r="TO688" s="5"/>
      <c r="TP688" s="5"/>
      <c r="TQ688" s="5"/>
      <c r="TR688" s="5"/>
      <c r="TS688" s="5"/>
      <c r="TT688" s="5"/>
      <c r="TU688" s="5"/>
      <c r="TV688" s="5"/>
      <c r="TW688" s="5"/>
      <c r="TX688" s="5"/>
      <c r="TY688" s="5"/>
      <c r="TZ688" s="5"/>
      <c r="UA688" s="5"/>
      <c r="UB688" s="5"/>
      <c r="UC688" s="5"/>
      <c r="UD688" s="5"/>
      <c r="UE688" s="5"/>
      <c r="UF688" s="5"/>
      <c r="UG688" s="5"/>
      <c r="UH688" s="5"/>
      <c r="UI688" s="5"/>
      <c r="UJ688" s="5"/>
      <c r="UK688" s="5"/>
      <c r="UL688" s="5"/>
      <c r="UM688" s="5"/>
      <c r="UN688" s="5"/>
      <c r="UO688" s="5"/>
      <c r="UP688" s="5"/>
      <c r="UQ688" s="5"/>
      <c r="UR688" s="5"/>
      <c r="US688" s="5"/>
      <c r="UT688" s="5"/>
      <c r="UU688" s="5"/>
      <c r="UV688" s="5"/>
      <c r="UW688" s="5"/>
      <c r="UX688" s="5"/>
      <c r="UY688" s="5"/>
      <c r="UZ688" s="5"/>
      <c r="VA688" s="5"/>
      <c r="VB688" s="5"/>
      <c r="VC688" s="5"/>
      <c r="VD688" s="5"/>
      <c r="VE688" s="5"/>
      <c r="VF688" s="5"/>
      <c r="VG688" s="5"/>
      <c r="VH688" s="5"/>
      <c r="VI688" s="5"/>
      <c r="VJ688" s="5"/>
      <c r="VK688" s="5"/>
      <c r="VL688" s="5"/>
      <c r="VM688" s="5"/>
      <c r="VN688" s="5"/>
      <c r="VO688" s="5"/>
      <c r="VP688" s="5"/>
      <c r="VQ688" s="5"/>
      <c r="VR688" s="5"/>
      <c r="VS688" s="5"/>
      <c r="VT688" s="5"/>
      <c r="VU688" s="5"/>
      <c r="VV688" s="5"/>
      <c r="VW688" s="5"/>
      <c r="VX688" s="5"/>
      <c r="VY688" s="5"/>
      <c r="VZ688" s="5"/>
      <c r="WA688" s="5"/>
      <c r="WB688" s="5"/>
      <c r="WC688" s="5"/>
      <c r="WD688" s="5"/>
      <c r="WE688" s="5"/>
      <c r="WF688" s="5"/>
      <c r="WG688" s="5"/>
      <c r="WH688" s="5"/>
      <c r="WI688" s="5"/>
      <c r="WJ688" s="5"/>
      <c r="WK688" s="5"/>
      <c r="WL688" s="5"/>
      <c r="WM688" s="5"/>
      <c r="WN688" s="5"/>
      <c r="WO688" s="5"/>
      <c r="WP688" s="5"/>
      <c r="WQ688" s="5"/>
      <c r="WR688" s="5"/>
      <c r="WS688" s="5"/>
      <c r="WT688" s="5"/>
      <c r="WU688" s="5"/>
      <c r="WV688" s="5"/>
      <c r="WW688" s="5"/>
      <c r="WX688" s="5"/>
      <c r="WY688" s="5"/>
      <c r="WZ688" s="5"/>
      <c r="XA688" s="5"/>
      <c r="XB688" s="5"/>
      <c r="XC688" s="5"/>
      <c r="XD688" s="5"/>
      <c r="XE688" s="5"/>
      <c r="XF688" s="5"/>
      <c r="XG688" s="5"/>
      <c r="XH688" s="5"/>
      <c r="XI688" s="5"/>
      <c r="XJ688" s="5"/>
      <c r="XK688" s="5"/>
      <c r="XL688" s="5"/>
      <c r="XM688" s="5"/>
      <c r="XN688" s="5"/>
      <c r="XO688" s="5"/>
      <c r="XP688" s="5"/>
      <c r="XQ688" s="5"/>
      <c r="XR688" s="5"/>
      <c r="XS688" s="5"/>
      <c r="XT688" s="5"/>
      <c r="XU688" s="5"/>
      <c r="XV688" s="5"/>
      <c r="XW688" s="5"/>
    </row>
    <row r="689" spans="39:647" x14ac:dyDescent="0.2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c r="PI689" s="5"/>
      <c r="PJ689" s="5"/>
      <c r="PK689" s="5"/>
      <c r="PL689" s="5"/>
      <c r="PM689" s="5"/>
      <c r="PN689" s="5"/>
      <c r="PO689" s="5"/>
      <c r="PP689" s="5"/>
      <c r="PQ689" s="5"/>
      <c r="PR689" s="5"/>
      <c r="PS689" s="5"/>
      <c r="PT689" s="5"/>
      <c r="PU689" s="5"/>
      <c r="PV689" s="5"/>
      <c r="PW689" s="5"/>
      <c r="PX689" s="5"/>
      <c r="PY689" s="5"/>
      <c r="PZ689" s="5"/>
      <c r="QA689" s="5"/>
      <c r="QB689" s="5"/>
      <c r="QC689" s="5"/>
      <c r="QD689" s="5"/>
      <c r="QE689" s="5"/>
      <c r="QF689" s="5"/>
      <c r="QG689" s="5"/>
      <c r="QH689" s="5"/>
      <c r="QI689" s="5"/>
      <c r="QJ689" s="5"/>
      <c r="QK689" s="5"/>
      <c r="QL689" s="5"/>
      <c r="QM689" s="5"/>
      <c r="QN689" s="5"/>
      <c r="QO689" s="5"/>
      <c r="QP689" s="5"/>
      <c r="QQ689" s="5"/>
      <c r="QR689" s="5"/>
      <c r="QS689" s="5"/>
      <c r="QT689" s="5"/>
      <c r="QU689" s="5"/>
      <c r="QV689" s="5"/>
      <c r="QW689" s="5"/>
      <c r="QX689" s="5"/>
      <c r="QY689" s="5"/>
      <c r="QZ689" s="5"/>
      <c r="RA689" s="5"/>
      <c r="RB689" s="5"/>
      <c r="RC689" s="5"/>
      <c r="RD689" s="5"/>
      <c r="RE689" s="5"/>
      <c r="RF689" s="5"/>
      <c r="RG689" s="5"/>
      <c r="RH689" s="5"/>
      <c r="RI689" s="5"/>
      <c r="RJ689" s="5"/>
      <c r="RK689" s="5"/>
      <c r="RL689" s="5"/>
      <c r="RM689" s="5"/>
      <c r="RN689" s="5"/>
      <c r="RO689" s="5"/>
      <c r="RP689" s="5"/>
      <c r="RQ689" s="5"/>
      <c r="RR689" s="5"/>
      <c r="RS689" s="5"/>
      <c r="RT689" s="5"/>
      <c r="RU689" s="5"/>
      <c r="RV689" s="5"/>
      <c r="RW689" s="5"/>
      <c r="RX689" s="5"/>
      <c r="RY689" s="5"/>
      <c r="RZ689" s="5"/>
      <c r="SA689" s="5"/>
      <c r="SB689" s="5"/>
      <c r="SC689" s="5"/>
      <c r="SD689" s="5"/>
      <c r="SE689" s="5"/>
      <c r="SF689" s="5"/>
      <c r="SG689" s="5"/>
      <c r="SH689" s="5"/>
      <c r="SI689" s="5"/>
      <c r="SJ689" s="5"/>
      <c r="SK689" s="5"/>
      <c r="SL689" s="5"/>
      <c r="SM689" s="5"/>
      <c r="SN689" s="5"/>
      <c r="SO689" s="5"/>
      <c r="SP689" s="5"/>
      <c r="SQ689" s="5"/>
      <c r="SR689" s="5"/>
      <c r="SS689" s="5"/>
      <c r="ST689" s="5"/>
      <c r="SU689" s="5"/>
      <c r="SV689" s="5"/>
      <c r="SW689" s="5"/>
      <c r="SX689" s="5"/>
      <c r="SY689" s="5"/>
      <c r="SZ689" s="5"/>
      <c r="TA689" s="5"/>
      <c r="TB689" s="5"/>
      <c r="TC689" s="5"/>
      <c r="TD689" s="5"/>
      <c r="TE689" s="5"/>
      <c r="TF689" s="5"/>
      <c r="TG689" s="5"/>
      <c r="TH689" s="5"/>
      <c r="TI689" s="5"/>
      <c r="TJ689" s="5"/>
      <c r="TK689" s="5"/>
      <c r="TL689" s="5"/>
      <c r="TM689" s="5"/>
      <c r="TN689" s="5"/>
      <c r="TO689" s="5"/>
      <c r="TP689" s="5"/>
      <c r="TQ689" s="5"/>
      <c r="TR689" s="5"/>
      <c r="TS689" s="5"/>
      <c r="TT689" s="5"/>
      <c r="TU689" s="5"/>
      <c r="TV689" s="5"/>
      <c r="TW689" s="5"/>
      <c r="TX689" s="5"/>
      <c r="TY689" s="5"/>
      <c r="TZ689" s="5"/>
      <c r="UA689" s="5"/>
      <c r="UB689" s="5"/>
      <c r="UC689" s="5"/>
      <c r="UD689" s="5"/>
      <c r="UE689" s="5"/>
      <c r="UF689" s="5"/>
      <c r="UG689" s="5"/>
      <c r="UH689" s="5"/>
      <c r="UI689" s="5"/>
      <c r="UJ689" s="5"/>
      <c r="UK689" s="5"/>
      <c r="UL689" s="5"/>
      <c r="UM689" s="5"/>
      <c r="UN689" s="5"/>
      <c r="UO689" s="5"/>
      <c r="UP689" s="5"/>
      <c r="UQ689" s="5"/>
      <c r="UR689" s="5"/>
      <c r="US689" s="5"/>
      <c r="UT689" s="5"/>
      <c r="UU689" s="5"/>
      <c r="UV689" s="5"/>
      <c r="UW689" s="5"/>
      <c r="UX689" s="5"/>
      <c r="UY689" s="5"/>
      <c r="UZ689" s="5"/>
      <c r="VA689" s="5"/>
      <c r="VB689" s="5"/>
      <c r="VC689" s="5"/>
      <c r="VD689" s="5"/>
      <c r="VE689" s="5"/>
      <c r="VF689" s="5"/>
      <c r="VG689" s="5"/>
      <c r="VH689" s="5"/>
      <c r="VI689" s="5"/>
      <c r="VJ689" s="5"/>
      <c r="VK689" s="5"/>
      <c r="VL689" s="5"/>
      <c r="VM689" s="5"/>
      <c r="VN689" s="5"/>
      <c r="VO689" s="5"/>
      <c r="VP689" s="5"/>
      <c r="VQ689" s="5"/>
      <c r="VR689" s="5"/>
      <c r="VS689" s="5"/>
      <c r="VT689" s="5"/>
      <c r="VU689" s="5"/>
      <c r="VV689" s="5"/>
      <c r="VW689" s="5"/>
      <c r="VX689" s="5"/>
      <c r="VY689" s="5"/>
      <c r="VZ689" s="5"/>
      <c r="WA689" s="5"/>
      <c r="WB689" s="5"/>
      <c r="WC689" s="5"/>
      <c r="WD689" s="5"/>
      <c r="WE689" s="5"/>
      <c r="WF689" s="5"/>
      <c r="WG689" s="5"/>
      <c r="WH689" s="5"/>
      <c r="WI689" s="5"/>
      <c r="WJ689" s="5"/>
      <c r="WK689" s="5"/>
      <c r="WL689" s="5"/>
      <c r="WM689" s="5"/>
      <c r="WN689" s="5"/>
      <c r="WO689" s="5"/>
      <c r="WP689" s="5"/>
      <c r="WQ689" s="5"/>
      <c r="WR689" s="5"/>
      <c r="WS689" s="5"/>
      <c r="WT689" s="5"/>
      <c r="WU689" s="5"/>
      <c r="WV689" s="5"/>
      <c r="WW689" s="5"/>
      <c r="WX689" s="5"/>
      <c r="WY689" s="5"/>
      <c r="WZ689" s="5"/>
      <c r="XA689" s="5"/>
      <c r="XB689" s="5"/>
      <c r="XC689" s="5"/>
      <c r="XD689" s="5"/>
      <c r="XE689" s="5"/>
      <c r="XF689" s="5"/>
      <c r="XG689" s="5"/>
      <c r="XH689" s="5"/>
      <c r="XI689" s="5"/>
      <c r="XJ689" s="5"/>
      <c r="XK689" s="5"/>
      <c r="XL689" s="5"/>
      <c r="XM689" s="5"/>
      <c r="XN689" s="5"/>
      <c r="XO689" s="5"/>
      <c r="XP689" s="5"/>
      <c r="XQ689" s="5"/>
      <c r="XR689" s="5"/>
      <c r="XS689" s="5"/>
      <c r="XT689" s="5"/>
      <c r="XU689" s="5"/>
      <c r="XV689" s="5"/>
      <c r="XW689" s="5"/>
    </row>
    <row r="690" spans="39:647" x14ac:dyDescent="0.2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c r="PI690" s="5"/>
      <c r="PJ690" s="5"/>
      <c r="PK690" s="5"/>
      <c r="PL690" s="5"/>
      <c r="PM690" s="5"/>
      <c r="PN690" s="5"/>
      <c r="PO690" s="5"/>
      <c r="PP690" s="5"/>
      <c r="PQ690" s="5"/>
      <c r="PR690" s="5"/>
      <c r="PS690" s="5"/>
      <c r="PT690" s="5"/>
      <c r="PU690" s="5"/>
      <c r="PV690" s="5"/>
      <c r="PW690" s="5"/>
      <c r="PX690" s="5"/>
      <c r="PY690" s="5"/>
      <c r="PZ690" s="5"/>
      <c r="QA690" s="5"/>
      <c r="QB690" s="5"/>
      <c r="QC690" s="5"/>
      <c r="QD690" s="5"/>
      <c r="QE690" s="5"/>
      <c r="QF690" s="5"/>
      <c r="QG690" s="5"/>
      <c r="QH690" s="5"/>
      <c r="QI690" s="5"/>
      <c r="QJ690" s="5"/>
      <c r="QK690" s="5"/>
      <c r="QL690" s="5"/>
      <c r="QM690" s="5"/>
      <c r="QN690" s="5"/>
      <c r="QO690" s="5"/>
      <c r="QP690" s="5"/>
      <c r="QQ690" s="5"/>
      <c r="QR690" s="5"/>
      <c r="QS690" s="5"/>
      <c r="QT690" s="5"/>
      <c r="QU690" s="5"/>
      <c r="QV690" s="5"/>
      <c r="QW690" s="5"/>
      <c r="QX690" s="5"/>
      <c r="QY690" s="5"/>
      <c r="QZ690" s="5"/>
      <c r="RA690" s="5"/>
      <c r="RB690" s="5"/>
      <c r="RC690" s="5"/>
      <c r="RD690" s="5"/>
      <c r="RE690" s="5"/>
      <c r="RF690" s="5"/>
      <c r="RG690" s="5"/>
      <c r="RH690" s="5"/>
      <c r="RI690" s="5"/>
      <c r="RJ690" s="5"/>
      <c r="RK690" s="5"/>
      <c r="RL690" s="5"/>
      <c r="RM690" s="5"/>
      <c r="RN690" s="5"/>
      <c r="RO690" s="5"/>
      <c r="RP690" s="5"/>
      <c r="RQ690" s="5"/>
      <c r="RR690" s="5"/>
      <c r="RS690" s="5"/>
      <c r="RT690" s="5"/>
      <c r="RU690" s="5"/>
      <c r="RV690" s="5"/>
      <c r="RW690" s="5"/>
      <c r="RX690" s="5"/>
      <c r="RY690" s="5"/>
      <c r="RZ690" s="5"/>
      <c r="SA690" s="5"/>
      <c r="SB690" s="5"/>
      <c r="SC690" s="5"/>
      <c r="SD690" s="5"/>
      <c r="SE690" s="5"/>
      <c r="SF690" s="5"/>
      <c r="SG690" s="5"/>
      <c r="SH690" s="5"/>
      <c r="SI690" s="5"/>
      <c r="SJ690" s="5"/>
      <c r="SK690" s="5"/>
      <c r="SL690" s="5"/>
      <c r="SM690" s="5"/>
      <c r="SN690" s="5"/>
      <c r="SO690" s="5"/>
      <c r="SP690" s="5"/>
      <c r="SQ690" s="5"/>
      <c r="SR690" s="5"/>
      <c r="SS690" s="5"/>
      <c r="ST690" s="5"/>
      <c r="SU690" s="5"/>
      <c r="SV690" s="5"/>
      <c r="SW690" s="5"/>
      <c r="SX690" s="5"/>
      <c r="SY690" s="5"/>
      <c r="SZ690" s="5"/>
      <c r="TA690" s="5"/>
      <c r="TB690" s="5"/>
      <c r="TC690" s="5"/>
      <c r="TD690" s="5"/>
      <c r="TE690" s="5"/>
      <c r="TF690" s="5"/>
      <c r="TG690" s="5"/>
      <c r="TH690" s="5"/>
      <c r="TI690" s="5"/>
      <c r="TJ690" s="5"/>
      <c r="TK690" s="5"/>
      <c r="TL690" s="5"/>
      <c r="TM690" s="5"/>
      <c r="TN690" s="5"/>
      <c r="TO690" s="5"/>
      <c r="TP690" s="5"/>
      <c r="TQ690" s="5"/>
      <c r="TR690" s="5"/>
      <c r="TS690" s="5"/>
      <c r="TT690" s="5"/>
      <c r="TU690" s="5"/>
      <c r="TV690" s="5"/>
      <c r="TW690" s="5"/>
      <c r="TX690" s="5"/>
      <c r="TY690" s="5"/>
      <c r="TZ690" s="5"/>
      <c r="UA690" s="5"/>
      <c r="UB690" s="5"/>
      <c r="UC690" s="5"/>
      <c r="UD690" s="5"/>
      <c r="UE690" s="5"/>
      <c r="UF690" s="5"/>
      <c r="UG690" s="5"/>
      <c r="UH690" s="5"/>
      <c r="UI690" s="5"/>
      <c r="UJ690" s="5"/>
      <c r="UK690" s="5"/>
      <c r="UL690" s="5"/>
      <c r="UM690" s="5"/>
      <c r="UN690" s="5"/>
      <c r="UO690" s="5"/>
      <c r="UP690" s="5"/>
      <c r="UQ690" s="5"/>
      <c r="UR690" s="5"/>
      <c r="US690" s="5"/>
      <c r="UT690" s="5"/>
      <c r="UU690" s="5"/>
      <c r="UV690" s="5"/>
      <c r="UW690" s="5"/>
      <c r="UX690" s="5"/>
      <c r="UY690" s="5"/>
      <c r="UZ690" s="5"/>
      <c r="VA690" s="5"/>
      <c r="VB690" s="5"/>
      <c r="VC690" s="5"/>
      <c r="VD690" s="5"/>
      <c r="VE690" s="5"/>
      <c r="VF690" s="5"/>
      <c r="VG690" s="5"/>
      <c r="VH690" s="5"/>
      <c r="VI690" s="5"/>
      <c r="VJ690" s="5"/>
      <c r="VK690" s="5"/>
      <c r="VL690" s="5"/>
      <c r="VM690" s="5"/>
      <c r="VN690" s="5"/>
      <c r="VO690" s="5"/>
      <c r="VP690" s="5"/>
      <c r="VQ690" s="5"/>
      <c r="VR690" s="5"/>
      <c r="VS690" s="5"/>
      <c r="VT690" s="5"/>
      <c r="VU690" s="5"/>
      <c r="VV690" s="5"/>
      <c r="VW690" s="5"/>
      <c r="VX690" s="5"/>
      <c r="VY690" s="5"/>
      <c r="VZ690" s="5"/>
      <c r="WA690" s="5"/>
      <c r="WB690" s="5"/>
      <c r="WC690" s="5"/>
      <c r="WD690" s="5"/>
      <c r="WE690" s="5"/>
      <c r="WF690" s="5"/>
      <c r="WG690" s="5"/>
      <c r="WH690" s="5"/>
      <c r="WI690" s="5"/>
      <c r="WJ690" s="5"/>
      <c r="WK690" s="5"/>
      <c r="WL690" s="5"/>
      <c r="WM690" s="5"/>
      <c r="WN690" s="5"/>
      <c r="WO690" s="5"/>
      <c r="WP690" s="5"/>
      <c r="WQ690" s="5"/>
      <c r="WR690" s="5"/>
      <c r="WS690" s="5"/>
      <c r="WT690" s="5"/>
      <c r="WU690" s="5"/>
      <c r="WV690" s="5"/>
      <c r="WW690" s="5"/>
      <c r="WX690" s="5"/>
      <c r="WY690" s="5"/>
      <c r="WZ690" s="5"/>
      <c r="XA690" s="5"/>
      <c r="XB690" s="5"/>
      <c r="XC690" s="5"/>
      <c r="XD690" s="5"/>
      <c r="XE690" s="5"/>
      <c r="XF690" s="5"/>
      <c r="XG690" s="5"/>
      <c r="XH690" s="5"/>
      <c r="XI690" s="5"/>
      <c r="XJ690" s="5"/>
      <c r="XK690" s="5"/>
      <c r="XL690" s="5"/>
      <c r="XM690" s="5"/>
      <c r="XN690" s="5"/>
      <c r="XO690" s="5"/>
      <c r="XP690" s="5"/>
      <c r="XQ690" s="5"/>
      <c r="XR690" s="5"/>
      <c r="XS690" s="5"/>
      <c r="XT690" s="5"/>
      <c r="XU690" s="5"/>
      <c r="XV690" s="5"/>
      <c r="XW690" s="5"/>
    </row>
    <row r="691" spans="39:647" x14ac:dyDescent="0.2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c r="PI691" s="5"/>
      <c r="PJ691" s="5"/>
      <c r="PK691" s="5"/>
      <c r="PL691" s="5"/>
      <c r="PM691" s="5"/>
      <c r="PN691" s="5"/>
      <c r="PO691" s="5"/>
      <c r="PP691" s="5"/>
      <c r="PQ691" s="5"/>
      <c r="PR691" s="5"/>
      <c r="PS691" s="5"/>
      <c r="PT691" s="5"/>
      <c r="PU691" s="5"/>
      <c r="PV691" s="5"/>
      <c r="PW691" s="5"/>
      <c r="PX691" s="5"/>
      <c r="PY691" s="5"/>
      <c r="PZ691" s="5"/>
      <c r="QA691" s="5"/>
      <c r="QB691" s="5"/>
      <c r="QC691" s="5"/>
      <c r="QD691" s="5"/>
      <c r="QE691" s="5"/>
      <c r="QF691" s="5"/>
      <c r="QG691" s="5"/>
      <c r="QH691" s="5"/>
      <c r="QI691" s="5"/>
      <c r="QJ691" s="5"/>
      <c r="QK691" s="5"/>
      <c r="QL691" s="5"/>
      <c r="QM691" s="5"/>
      <c r="QN691" s="5"/>
      <c r="QO691" s="5"/>
      <c r="QP691" s="5"/>
      <c r="QQ691" s="5"/>
      <c r="QR691" s="5"/>
      <c r="QS691" s="5"/>
      <c r="QT691" s="5"/>
      <c r="QU691" s="5"/>
      <c r="QV691" s="5"/>
      <c r="QW691" s="5"/>
      <c r="QX691" s="5"/>
      <c r="QY691" s="5"/>
      <c r="QZ691" s="5"/>
      <c r="RA691" s="5"/>
      <c r="RB691" s="5"/>
      <c r="RC691" s="5"/>
      <c r="RD691" s="5"/>
      <c r="RE691" s="5"/>
      <c r="RF691" s="5"/>
      <c r="RG691" s="5"/>
      <c r="RH691" s="5"/>
      <c r="RI691" s="5"/>
      <c r="RJ691" s="5"/>
      <c r="RK691" s="5"/>
      <c r="RL691" s="5"/>
      <c r="RM691" s="5"/>
      <c r="RN691" s="5"/>
      <c r="RO691" s="5"/>
      <c r="RP691" s="5"/>
      <c r="RQ691" s="5"/>
      <c r="RR691" s="5"/>
      <c r="RS691" s="5"/>
      <c r="RT691" s="5"/>
      <c r="RU691" s="5"/>
      <c r="RV691" s="5"/>
      <c r="RW691" s="5"/>
      <c r="RX691" s="5"/>
      <c r="RY691" s="5"/>
      <c r="RZ691" s="5"/>
      <c r="SA691" s="5"/>
      <c r="SB691" s="5"/>
      <c r="SC691" s="5"/>
      <c r="SD691" s="5"/>
      <c r="SE691" s="5"/>
      <c r="SF691" s="5"/>
      <c r="SG691" s="5"/>
      <c r="SH691" s="5"/>
      <c r="SI691" s="5"/>
      <c r="SJ691" s="5"/>
      <c r="SK691" s="5"/>
      <c r="SL691" s="5"/>
      <c r="SM691" s="5"/>
      <c r="SN691" s="5"/>
      <c r="SO691" s="5"/>
      <c r="SP691" s="5"/>
      <c r="SQ691" s="5"/>
      <c r="SR691" s="5"/>
      <c r="SS691" s="5"/>
      <c r="ST691" s="5"/>
      <c r="SU691" s="5"/>
      <c r="SV691" s="5"/>
      <c r="SW691" s="5"/>
      <c r="SX691" s="5"/>
      <c r="SY691" s="5"/>
      <c r="SZ691" s="5"/>
      <c r="TA691" s="5"/>
      <c r="TB691" s="5"/>
      <c r="TC691" s="5"/>
      <c r="TD691" s="5"/>
      <c r="TE691" s="5"/>
      <c r="TF691" s="5"/>
      <c r="TG691" s="5"/>
      <c r="TH691" s="5"/>
      <c r="TI691" s="5"/>
      <c r="TJ691" s="5"/>
      <c r="TK691" s="5"/>
      <c r="TL691" s="5"/>
      <c r="TM691" s="5"/>
      <c r="TN691" s="5"/>
      <c r="TO691" s="5"/>
      <c r="TP691" s="5"/>
      <c r="TQ691" s="5"/>
      <c r="TR691" s="5"/>
      <c r="TS691" s="5"/>
      <c r="TT691" s="5"/>
      <c r="TU691" s="5"/>
      <c r="TV691" s="5"/>
      <c r="TW691" s="5"/>
      <c r="TX691" s="5"/>
      <c r="TY691" s="5"/>
      <c r="TZ691" s="5"/>
      <c r="UA691" s="5"/>
      <c r="UB691" s="5"/>
      <c r="UC691" s="5"/>
      <c r="UD691" s="5"/>
      <c r="UE691" s="5"/>
      <c r="UF691" s="5"/>
      <c r="UG691" s="5"/>
      <c r="UH691" s="5"/>
      <c r="UI691" s="5"/>
      <c r="UJ691" s="5"/>
      <c r="UK691" s="5"/>
      <c r="UL691" s="5"/>
      <c r="UM691" s="5"/>
      <c r="UN691" s="5"/>
      <c r="UO691" s="5"/>
      <c r="UP691" s="5"/>
      <c r="UQ691" s="5"/>
      <c r="UR691" s="5"/>
      <c r="US691" s="5"/>
      <c r="UT691" s="5"/>
      <c r="UU691" s="5"/>
      <c r="UV691" s="5"/>
      <c r="UW691" s="5"/>
      <c r="UX691" s="5"/>
      <c r="UY691" s="5"/>
      <c r="UZ691" s="5"/>
      <c r="VA691" s="5"/>
      <c r="VB691" s="5"/>
      <c r="VC691" s="5"/>
      <c r="VD691" s="5"/>
      <c r="VE691" s="5"/>
      <c r="VF691" s="5"/>
      <c r="VG691" s="5"/>
      <c r="VH691" s="5"/>
      <c r="VI691" s="5"/>
      <c r="VJ691" s="5"/>
      <c r="VK691" s="5"/>
      <c r="VL691" s="5"/>
      <c r="VM691" s="5"/>
      <c r="VN691" s="5"/>
      <c r="VO691" s="5"/>
      <c r="VP691" s="5"/>
      <c r="VQ691" s="5"/>
      <c r="VR691" s="5"/>
      <c r="VS691" s="5"/>
      <c r="VT691" s="5"/>
      <c r="VU691" s="5"/>
      <c r="VV691" s="5"/>
      <c r="VW691" s="5"/>
      <c r="VX691" s="5"/>
      <c r="VY691" s="5"/>
      <c r="VZ691" s="5"/>
      <c r="WA691" s="5"/>
      <c r="WB691" s="5"/>
      <c r="WC691" s="5"/>
      <c r="WD691" s="5"/>
      <c r="WE691" s="5"/>
      <c r="WF691" s="5"/>
      <c r="WG691" s="5"/>
      <c r="WH691" s="5"/>
      <c r="WI691" s="5"/>
      <c r="WJ691" s="5"/>
      <c r="WK691" s="5"/>
      <c r="WL691" s="5"/>
      <c r="WM691" s="5"/>
      <c r="WN691" s="5"/>
      <c r="WO691" s="5"/>
      <c r="WP691" s="5"/>
      <c r="WQ691" s="5"/>
      <c r="WR691" s="5"/>
      <c r="WS691" s="5"/>
      <c r="WT691" s="5"/>
      <c r="WU691" s="5"/>
      <c r="WV691" s="5"/>
      <c r="WW691" s="5"/>
      <c r="WX691" s="5"/>
      <c r="WY691" s="5"/>
      <c r="WZ691" s="5"/>
      <c r="XA691" s="5"/>
      <c r="XB691" s="5"/>
      <c r="XC691" s="5"/>
      <c r="XD691" s="5"/>
      <c r="XE691" s="5"/>
      <c r="XF691" s="5"/>
      <c r="XG691" s="5"/>
      <c r="XH691" s="5"/>
      <c r="XI691" s="5"/>
      <c r="XJ691" s="5"/>
      <c r="XK691" s="5"/>
      <c r="XL691" s="5"/>
      <c r="XM691" s="5"/>
      <c r="XN691" s="5"/>
      <c r="XO691" s="5"/>
      <c r="XP691" s="5"/>
      <c r="XQ691" s="5"/>
      <c r="XR691" s="5"/>
      <c r="XS691" s="5"/>
      <c r="XT691" s="5"/>
      <c r="XU691" s="5"/>
      <c r="XV691" s="5"/>
      <c r="XW691" s="5"/>
    </row>
    <row r="692" spans="39:647" x14ac:dyDescent="0.2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c r="PI692" s="5"/>
      <c r="PJ692" s="5"/>
      <c r="PK692" s="5"/>
      <c r="PL692" s="5"/>
      <c r="PM692" s="5"/>
      <c r="PN692" s="5"/>
      <c r="PO692" s="5"/>
      <c r="PP692" s="5"/>
      <c r="PQ692" s="5"/>
      <c r="PR692" s="5"/>
      <c r="PS692" s="5"/>
      <c r="PT692" s="5"/>
      <c r="PU692" s="5"/>
      <c r="PV692" s="5"/>
      <c r="PW692" s="5"/>
      <c r="PX692" s="5"/>
      <c r="PY692" s="5"/>
      <c r="PZ692" s="5"/>
      <c r="QA692" s="5"/>
      <c r="QB692" s="5"/>
      <c r="QC692" s="5"/>
      <c r="QD692" s="5"/>
      <c r="QE692" s="5"/>
      <c r="QF692" s="5"/>
      <c r="QG692" s="5"/>
      <c r="QH692" s="5"/>
      <c r="QI692" s="5"/>
      <c r="QJ692" s="5"/>
      <c r="QK692" s="5"/>
      <c r="QL692" s="5"/>
      <c r="QM692" s="5"/>
      <c r="QN692" s="5"/>
      <c r="QO692" s="5"/>
      <c r="QP692" s="5"/>
      <c r="QQ692" s="5"/>
      <c r="QR692" s="5"/>
      <c r="QS692" s="5"/>
      <c r="QT692" s="5"/>
      <c r="QU692" s="5"/>
      <c r="QV692" s="5"/>
      <c r="QW692" s="5"/>
      <c r="QX692" s="5"/>
      <c r="QY692" s="5"/>
      <c r="QZ692" s="5"/>
      <c r="RA692" s="5"/>
      <c r="RB692" s="5"/>
      <c r="RC692" s="5"/>
      <c r="RD692" s="5"/>
      <c r="RE692" s="5"/>
      <c r="RF692" s="5"/>
      <c r="RG692" s="5"/>
      <c r="RH692" s="5"/>
      <c r="RI692" s="5"/>
      <c r="RJ692" s="5"/>
      <c r="RK692" s="5"/>
      <c r="RL692" s="5"/>
      <c r="RM692" s="5"/>
      <c r="RN692" s="5"/>
      <c r="RO692" s="5"/>
      <c r="RP692" s="5"/>
      <c r="RQ692" s="5"/>
      <c r="RR692" s="5"/>
      <c r="RS692" s="5"/>
      <c r="RT692" s="5"/>
      <c r="RU692" s="5"/>
      <c r="RV692" s="5"/>
      <c r="RW692" s="5"/>
      <c r="RX692" s="5"/>
      <c r="RY692" s="5"/>
      <c r="RZ692" s="5"/>
      <c r="SA692" s="5"/>
      <c r="SB692" s="5"/>
      <c r="SC692" s="5"/>
      <c r="SD692" s="5"/>
      <c r="SE692" s="5"/>
      <c r="SF692" s="5"/>
      <c r="SG692" s="5"/>
      <c r="SH692" s="5"/>
      <c r="SI692" s="5"/>
      <c r="SJ692" s="5"/>
      <c r="SK692" s="5"/>
      <c r="SL692" s="5"/>
      <c r="SM692" s="5"/>
      <c r="SN692" s="5"/>
      <c r="SO692" s="5"/>
      <c r="SP692" s="5"/>
      <c r="SQ692" s="5"/>
      <c r="SR692" s="5"/>
      <c r="SS692" s="5"/>
      <c r="ST692" s="5"/>
      <c r="SU692" s="5"/>
      <c r="SV692" s="5"/>
      <c r="SW692" s="5"/>
      <c r="SX692" s="5"/>
      <c r="SY692" s="5"/>
      <c r="SZ692" s="5"/>
      <c r="TA692" s="5"/>
      <c r="TB692" s="5"/>
      <c r="TC692" s="5"/>
      <c r="TD692" s="5"/>
      <c r="TE692" s="5"/>
      <c r="TF692" s="5"/>
      <c r="TG692" s="5"/>
      <c r="TH692" s="5"/>
      <c r="TI692" s="5"/>
      <c r="TJ692" s="5"/>
      <c r="TK692" s="5"/>
      <c r="TL692" s="5"/>
      <c r="TM692" s="5"/>
      <c r="TN692" s="5"/>
      <c r="TO692" s="5"/>
      <c r="TP692" s="5"/>
      <c r="TQ692" s="5"/>
      <c r="TR692" s="5"/>
      <c r="TS692" s="5"/>
      <c r="TT692" s="5"/>
      <c r="TU692" s="5"/>
      <c r="TV692" s="5"/>
      <c r="TW692" s="5"/>
      <c r="TX692" s="5"/>
      <c r="TY692" s="5"/>
      <c r="TZ692" s="5"/>
      <c r="UA692" s="5"/>
      <c r="UB692" s="5"/>
      <c r="UC692" s="5"/>
      <c r="UD692" s="5"/>
      <c r="UE692" s="5"/>
      <c r="UF692" s="5"/>
      <c r="UG692" s="5"/>
      <c r="UH692" s="5"/>
      <c r="UI692" s="5"/>
      <c r="UJ692" s="5"/>
      <c r="UK692" s="5"/>
      <c r="UL692" s="5"/>
      <c r="UM692" s="5"/>
      <c r="UN692" s="5"/>
      <c r="UO692" s="5"/>
      <c r="UP692" s="5"/>
      <c r="UQ692" s="5"/>
      <c r="UR692" s="5"/>
      <c r="US692" s="5"/>
      <c r="UT692" s="5"/>
      <c r="UU692" s="5"/>
      <c r="UV692" s="5"/>
      <c r="UW692" s="5"/>
      <c r="UX692" s="5"/>
      <c r="UY692" s="5"/>
      <c r="UZ692" s="5"/>
      <c r="VA692" s="5"/>
      <c r="VB692" s="5"/>
      <c r="VC692" s="5"/>
      <c r="VD692" s="5"/>
      <c r="VE692" s="5"/>
      <c r="VF692" s="5"/>
      <c r="VG692" s="5"/>
      <c r="VH692" s="5"/>
      <c r="VI692" s="5"/>
      <c r="VJ692" s="5"/>
      <c r="VK692" s="5"/>
      <c r="VL692" s="5"/>
      <c r="VM692" s="5"/>
      <c r="VN692" s="5"/>
      <c r="VO692" s="5"/>
      <c r="VP692" s="5"/>
      <c r="VQ692" s="5"/>
      <c r="VR692" s="5"/>
      <c r="VS692" s="5"/>
      <c r="VT692" s="5"/>
      <c r="VU692" s="5"/>
      <c r="VV692" s="5"/>
      <c r="VW692" s="5"/>
      <c r="VX692" s="5"/>
      <c r="VY692" s="5"/>
      <c r="VZ692" s="5"/>
      <c r="WA692" s="5"/>
      <c r="WB692" s="5"/>
      <c r="WC692" s="5"/>
      <c r="WD692" s="5"/>
      <c r="WE692" s="5"/>
      <c r="WF692" s="5"/>
      <c r="WG692" s="5"/>
      <c r="WH692" s="5"/>
      <c r="WI692" s="5"/>
      <c r="WJ692" s="5"/>
      <c r="WK692" s="5"/>
      <c r="WL692" s="5"/>
      <c r="WM692" s="5"/>
      <c r="WN692" s="5"/>
      <c r="WO692" s="5"/>
      <c r="WP692" s="5"/>
      <c r="WQ692" s="5"/>
      <c r="WR692" s="5"/>
      <c r="WS692" s="5"/>
      <c r="WT692" s="5"/>
      <c r="WU692" s="5"/>
      <c r="WV692" s="5"/>
      <c r="WW692" s="5"/>
      <c r="WX692" s="5"/>
      <c r="WY692" s="5"/>
      <c r="WZ692" s="5"/>
      <c r="XA692" s="5"/>
      <c r="XB692" s="5"/>
      <c r="XC692" s="5"/>
      <c r="XD692" s="5"/>
      <c r="XE692" s="5"/>
      <c r="XF692" s="5"/>
      <c r="XG692" s="5"/>
      <c r="XH692" s="5"/>
      <c r="XI692" s="5"/>
      <c r="XJ692" s="5"/>
      <c r="XK692" s="5"/>
      <c r="XL692" s="5"/>
      <c r="XM692" s="5"/>
      <c r="XN692" s="5"/>
      <c r="XO692" s="5"/>
      <c r="XP692" s="5"/>
      <c r="XQ692" s="5"/>
      <c r="XR692" s="5"/>
      <c r="XS692" s="5"/>
      <c r="XT692" s="5"/>
      <c r="XU692" s="5"/>
      <c r="XV692" s="5"/>
      <c r="XW692" s="5"/>
    </row>
    <row r="693" spans="39:647" x14ac:dyDescent="0.2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c r="PI693" s="5"/>
      <c r="PJ693" s="5"/>
      <c r="PK693" s="5"/>
      <c r="PL693" s="5"/>
      <c r="PM693" s="5"/>
      <c r="PN693" s="5"/>
      <c r="PO693" s="5"/>
      <c r="PP693" s="5"/>
      <c r="PQ693" s="5"/>
      <c r="PR693" s="5"/>
      <c r="PS693" s="5"/>
      <c r="PT693" s="5"/>
      <c r="PU693" s="5"/>
      <c r="PV693" s="5"/>
      <c r="PW693" s="5"/>
      <c r="PX693" s="5"/>
      <c r="PY693" s="5"/>
      <c r="PZ693" s="5"/>
      <c r="QA693" s="5"/>
      <c r="QB693" s="5"/>
      <c r="QC693" s="5"/>
      <c r="QD693" s="5"/>
      <c r="QE693" s="5"/>
      <c r="QF693" s="5"/>
      <c r="QG693" s="5"/>
      <c r="QH693" s="5"/>
      <c r="QI693" s="5"/>
      <c r="QJ693" s="5"/>
      <c r="QK693" s="5"/>
      <c r="QL693" s="5"/>
      <c r="QM693" s="5"/>
      <c r="QN693" s="5"/>
      <c r="QO693" s="5"/>
      <c r="QP693" s="5"/>
      <c r="QQ693" s="5"/>
      <c r="QR693" s="5"/>
      <c r="QS693" s="5"/>
      <c r="QT693" s="5"/>
      <c r="QU693" s="5"/>
      <c r="QV693" s="5"/>
      <c r="QW693" s="5"/>
      <c r="QX693" s="5"/>
      <c r="QY693" s="5"/>
      <c r="QZ693" s="5"/>
      <c r="RA693" s="5"/>
      <c r="RB693" s="5"/>
      <c r="RC693" s="5"/>
      <c r="RD693" s="5"/>
      <c r="RE693" s="5"/>
      <c r="RF693" s="5"/>
      <c r="RG693" s="5"/>
      <c r="RH693" s="5"/>
      <c r="RI693" s="5"/>
      <c r="RJ693" s="5"/>
      <c r="RK693" s="5"/>
      <c r="RL693" s="5"/>
      <c r="RM693" s="5"/>
      <c r="RN693" s="5"/>
      <c r="RO693" s="5"/>
      <c r="RP693" s="5"/>
      <c r="RQ693" s="5"/>
      <c r="RR693" s="5"/>
      <c r="RS693" s="5"/>
      <c r="RT693" s="5"/>
      <c r="RU693" s="5"/>
      <c r="RV693" s="5"/>
      <c r="RW693" s="5"/>
      <c r="RX693" s="5"/>
      <c r="RY693" s="5"/>
      <c r="RZ693" s="5"/>
      <c r="SA693" s="5"/>
      <c r="SB693" s="5"/>
      <c r="SC693" s="5"/>
      <c r="SD693" s="5"/>
      <c r="SE693" s="5"/>
      <c r="SF693" s="5"/>
      <c r="SG693" s="5"/>
      <c r="SH693" s="5"/>
      <c r="SI693" s="5"/>
      <c r="SJ693" s="5"/>
      <c r="SK693" s="5"/>
      <c r="SL693" s="5"/>
      <c r="SM693" s="5"/>
      <c r="SN693" s="5"/>
      <c r="SO693" s="5"/>
      <c r="SP693" s="5"/>
      <c r="SQ693" s="5"/>
      <c r="SR693" s="5"/>
      <c r="SS693" s="5"/>
      <c r="ST693" s="5"/>
      <c r="SU693" s="5"/>
      <c r="SV693" s="5"/>
      <c r="SW693" s="5"/>
      <c r="SX693" s="5"/>
      <c r="SY693" s="5"/>
      <c r="SZ693" s="5"/>
      <c r="TA693" s="5"/>
      <c r="TB693" s="5"/>
      <c r="TC693" s="5"/>
      <c r="TD693" s="5"/>
      <c r="TE693" s="5"/>
      <c r="TF693" s="5"/>
      <c r="TG693" s="5"/>
      <c r="TH693" s="5"/>
      <c r="TI693" s="5"/>
      <c r="TJ693" s="5"/>
      <c r="TK693" s="5"/>
      <c r="TL693" s="5"/>
      <c r="TM693" s="5"/>
      <c r="TN693" s="5"/>
      <c r="TO693" s="5"/>
      <c r="TP693" s="5"/>
      <c r="TQ693" s="5"/>
      <c r="TR693" s="5"/>
      <c r="TS693" s="5"/>
      <c r="TT693" s="5"/>
      <c r="TU693" s="5"/>
      <c r="TV693" s="5"/>
      <c r="TW693" s="5"/>
      <c r="TX693" s="5"/>
      <c r="TY693" s="5"/>
      <c r="TZ693" s="5"/>
      <c r="UA693" s="5"/>
      <c r="UB693" s="5"/>
      <c r="UC693" s="5"/>
      <c r="UD693" s="5"/>
      <c r="UE693" s="5"/>
      <c r="UF693" s="5"/>
      <c r="UG693" s="5"/>
      <c r="UH693" s="5"/>
      <c r="UI693" s="5"/>
      <c r="UJ693" s="5"/>
      <c r="UK693" s="5"/>
      <c r="UL693" s="5"/>
      <c r="UM693" s="5"/>
      <c r="UN693" s="5"/>
      <c r="UO693" s="5"/>
      <c r="UP693" s="5"/>
      <c r="UQ693" s="5"/>
      <c r="UR693" s="5"/>
      <c r="US693" s="5"/>
      <c r="UT693" s="5"/>
      <c r="UU693" s="5"/>
      <c r="UV693" s="5"/>
      <c r="UW693" s="5"/>
      <c r="UX693" s="5"/>
      <c r="UY693" s="5"/>
      <c r="UZ693" s="5"/>
      <c r="VA693" s="5"/>
      <c r="VB693" s="5"/>
      <c r="VC693" s="5"/>
      <c r="VD693" s="5"/>
      <c r="VE693" s="5"/>
      <c r="VF693" s="5"/>
      <c r="VG693" s="5"/>
      <c r="VH693" s="5"/>
      <c r="VI693" s="5"/>
      <c r="VJ693" s="5"/>
      <c r="VK693" s="5"/>
      <c r="VL693" s="5"/>
      <c r="VM693" s="5"/>
      <c r="VN693" s="5"/>
      <c r="VO693" s="5"/>
      <c r="VP693" s="5"/>
      <c r="VQ693" s="5"/>
      <c r="VR693" s="5"/>
      <c r="VS693" s="5"/>
      <c r="VT693" s="5"/>
      <c r="VU693" s="5"/>
      <c r="VV693" s="5"/>
      <c r="VW693" s="5"/>
      <c r="VX693" s="5"/>
      <c r="VY693" s="5"/>
      <c r="VZ693" s="5"/>
      <c r="WA693" s="5"/>
      <c r="WB693" s="5"/>
      <c r="WC693" s="5"/>
      <c r="WD693" s="5"/>
      <c r="WE693" s="5"/>
      <c r="WF693" s="5"/>
      <c r="WG693" s="5"/>
      <c r="WH693" s="5"/>
      <c r="WI693" s="5"/>
      <c r="WJ693" s="5"/>
      <c r="WK693" s="5"/>
      <c r="WL693" s="5"/>
      <c r="WM693" s="5"/>
      <c r="WN693" s="5"/>
      <c r="WO693" s="5"/>
      <c r="WP693" s="5"/>
      <c r="WQ693" s="5"/>
      <c r="WR693" s="5"/>
      <c r="WS693" s="5"/>
      <c r="WT693" s="5"/>
      <c r="WU693" s="5"/>
      <c r="WV693" s="5"/>
      <c r="WW693" s="5"/>
      <c r="WX693" s="5"/>
      <c r="WY693" s="5"/>
      <c r="WZ693" s="5"/>
      <c r="XA693" s="5"/>
      <c r="XB693" s="5"/>
      <c r="XC693" s="5"/>
      <c r="XD693" s="5"/>
      <c r="XE693" s="5"/>
      <c r="XF693" s="5"/>
      <c r="XG693" s="5"/>
      <c r="XH693" s="5"/>
      <c r="XI693" s="5"/>
      <c r="XJ693" s="5"/>
      <c r="XK693" s="5"/>
      <c r="XL693" s="5"/>
      <c r="XM693" s="5"/>
      <c r="XN693" s="5"/>
      <c r="XO693" s="5"/>
      <c r="XP693" s="5"/>
      <c r="XQ693" s="5"/>
      <c r="XR693" s="5"/>
      <c r="XS693" s="5"/>
      <c r="XT693" s="5"/>
      <c r="XU693" s="5"/>
      <c r="XV693" s="5"/>
      <c r="XW693" s="5"/>
    </row>
    <row r="694" spans="39:647" x14ac:dyDescent="0.2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c r="PI694" s="5"/>
      <c r="PJ694" s="5"/>
      <c r="PK694" s="5"/>
      <c r="PL694" s="5"/>
      <c r="PM694" s="5"/>
      <c r="PN694" s="5"/>
      <c r="PO694" s="5"/>
      <c r="PP694" s="5"/>
      <c r="PQ694" s="5"/>
      <c r="PR694" s="5"/>
      <c r="PS694" s="5"/>
      <c r="PT694" s="5"/>
      <c r="PU694" s="5"/>
      <c r="PV694" s="5"/>
      <c r="PW694" s="5"/>
      <c r="PX694" s="5"/>
      <c r="PY694" s="5"/>
      <c r="PZ694" s="5"/>
      <c r="QA694" s="5"/>
      <c r="QB694" s="5"/>
      <c r="QC694" s="5"/>
      <c r="QD694" s="5"/>
      <c r="QE694" s="5"/>
      <c r="QF694" s="5"/>
      <c r="QG694" s="5"/>
      <c r="QH694" s="5"/>
      <c r="QI694" s="5"/>
      <c r="QJ694" s="5"/>
      <c r="QK694" s="5"/>
      <c r="QL694" s="5"/>
      <c r="QM694" s="5"/>
      <c r="QN694" s="5"/>
      <c r="QO694" s="5"/>
      <c r="QP694" s="5"/>
      <c r="QQ694" s="5"/>
      <c r="QR694" s="5"/>
      <c r="QS694" s="5"/>
      <c r="QT694" s="5"/>
      <c r="QU694" s="5"/>
      <c r="QV694" s="5"/>
      <c r="QW694" s="5"/>
      <c r="QX694" s="5"/>
      <c r="QY694" s="5"/>
      <c r="QZ694" s="5"/>
      <c r="RA694" s="5"/>
      <c r="RB694" s="5"/>
      <c r="RC694" s="5"/>
      <c r="RD694" s="5"/>
      <c r="RE694" s="5"/>
      <c r="RF694" s="5"/>
      <c r="RG694" s="5"/>
      <c r="RH694" s="5"/>
      <c r="RI694" s="5"/>
      <c r="RJ694" s="5"/>
      <c r="RK694" s="5"/>
      <c r="RL694" s="5"/>
      <c r="RM694" s="5"/>
      <c r="RN694" s="5"/>
      <c r="RO694" s="5"/>
      <c r="RP694" s="5"/>
      <c r="RQ694" s="5"/>
      <c r="RR694" s="5"/>
      <c r="RS694" s="5"/>
      <c r="RT694" s="5"/>
      <c r="RU694" s="5"/>
      <c r="RV694" s="5"/>
      <c r="RW694" s="5"/>
      <c r="RX694" s="5"/>
      <c r="RY694" s="5"/>
      <c r="RZ694" s="5"/>
      <c r="SA694" s="5"/>
      <c r="SB694" s="5"/>
      <c r="SC694" s="5"/>
      <c r="SD694" s="5"/>
      <c r="SE694" s="5"/>
      <c r="SF694" s="5"/>
      <c r="SG694" s="5"/>
      <c r="SH694" s="5"/>
      <c r="SI694" s="5"/>
      <c r="SJ694" s="5"/>
      <c r="SK694" s="5"/>
      <c r="SL694" s="5"/>
      <c r="SM694" s="5"/>
      <c r="SN694" s="5"/>
      <c r="SO694" s="5"/>
      <c r="SP694" s="5"/>
      <c r="SQ694" s="5"/>
      <c r="SR694" s="5"/>
      <c r="SS694" s="5"/>
      <c r="ST694" s="5"/>
      <c r="SU694" s="5"/>
      <c r="SV694" s="5"/>
      <c r="SW694" s="5"/>
      <c r="SX694" s="5"/>
      <c r="SY694" s="5"/>
      <c r="SZ694" s="5"/>
      <c r="TA694" s="5"/>
      <c r="TB694" s="5"/>
      <c r="TC694" s="5"/>
      <c r="TD694" s="5"/>
      <c r="TE694" s="5"/>
      <c r="TF694" s="5"/>
      <c r="TG694" s="5"/>
      <c r="TH694" s="5"/>
      <c r="TI694" s="5"/>
      <c r="TJ694" s="5"/>
      <c r="TK694" s="5"/>
      <c r="TL694" s="5"/>
      <c r="TM694" s="5"/>
      <c r="TN694" s="5"/>
      <c r="TO694" s="5"/>
      <c r="TP694" s="5"/>
      <c r="TQ694" s="5"/>
      <c r="TR694" s="5"/>
      <c r="TS694" s="5"/>
      <c r="TT694" s="5"/>
      <c r="TU694" s="5"/>
      <c r="TV694" s="5"/>
      <c r="TW694" s="5"/>
      <c r="TX694" s="5"/>
      <c r="TY694" s="5"/>
      <c r="TZ694" s="5"/>
      <c r="UA694" s="5"/>
      <c r="UB694" s="5"/>
      <c r="UC694" s="5"/>
      <c r="UD694" s="5"/>
      <c r="UE694" s="5"/>
      <c r="UF694" s="5"/>
      <c r="UG694" s="5"/>
      <c r="UH694" s="5"/>
      <c r="UI694" s="5"/>
      <c r="UJ694" s="5"/>
      <c r="UK694" s="5"/>
      <c r="UL694" s="5"/>
      <c r="UM694" s="5"/>
      <c r="UN694" s="5"/>
      <c r="UO694" s="5"/>
      <c r="UP694" s="5"/>
      <c r="UQ694" s="5"/>
      <c r="UR694" s="5"/>
      <c r="US694" s="5"/>
      <c r="UT694" s="5"/>
      <c r="UU694" s="5"/>
      <c r="UV694" s="5"/>
      <c r="UW694" s="5"/>
      <c r="UX694" s="5"/>
      <c r="UY694" s="5"/>
      <c r="UZ694" s="5"/>
      <c r="VA694" s="5"/>
      <c r="VB694" s="5"/>
      <c r="VC694" s="5"/>
      <c r="VD694" s="5"/>
      <c r="VE694" s="5"/>
      <c r="VF694" s="5"/>
      <c r="VG694" s="5"/>
      <c r="VH694" s="5"/>
      <c r="VI694" s="5"/>
      <c r="VJ694" s="5"/>
      <c r="VK694" s="5"/>
      <c r="VL694" s="5"/>
      <c r="VM694" s="5"/>
      <c r="VN694" s="5"/>
      <c r="VO694" s="5"/>
      <c r="VP694" s="5"/>
      <c r="VQ694" s="5"/>
      <c r="VR694" s="5"/>
      <c r="VS694" s="5"/>
      <c r="VT694" s="5"/>
      <c r="VU694" s="5"/>
      <c r="VV694" s="5"/>
      <c r="VW694" s="5"/>
      <c r="VX694" s="5"/>
      <c r="VY694" s="5"/>
      <c r="VZ694" s="5"/>
      <c r="WA694" s="5"/>
      <c r="WB694" s="5"/>
      <c r="WC694" s="5"/>
      <c r="WD694" s="5"/>
      <c r="WE694" s="5"/>
      <c r="WF694" s="5"/>
      <c r="WG694" s="5"/>
      <c r="WH694" s="5"/>
      <c r="WI694" s="5"/>
      <c r="WJ694" s="5"/>
      <c r="WK694" s="5"/>
      <c r="WL694" s="5"/>
      <c r="WM694" s="5"/>
      <c r="WN694" s="5"/>
      <c r="WO694" s="5"/>
      <c r="WP694" s="5"/>
      <c r="WQ694" s="5"/>
      <c r="WR694" s="5"/>
      <c r="WS694" s="5"/>
      <c r="WT694" s="5"/>
      <c r="WU694" s="5"/>
      <c r="WV694" s="5"/>
      <c r="WW694" s="5"/>
      <c r="WX694" s="5"/>
      <c r="WY694" s="5"/>
      <c r="WZ694" s="5"/>
      <c r="XA694" s="5"/>
      <c r="XB694" s="5"/>
      <c r="XC694" s="5"/>
      <c r="XD694" s="5"/>
      <c r="XE694" s="5"/>
      <c r="XF694" s="5"/>
      <c r="XG694" s="5"/>
      <c r="XH694" s="5"/>
      <c r="XI694" s="5"/>
      <c r="XJ694" s="5"/>
      <c r="XK694" s="5"/>
      <c r="XL694" s="5"/>
      <c r="XM694" s="5"/>
      <c r="XN694" s="5"/>
      <c r="XO694" s="5"/>
      <c r="XP694" s="5"/>
      <c r="XQ694" s="5"/>
      <c r="XR694" s="5"/>
      <c r="XS694" s="5"/>
      <c r="XT694" s="5"/>
      <c r="XU694" s="5"/>
      <c r="XV694" s="5"/>
      <c r="XW694" s="5"/>
    </row>
    <row r="695" spans="39:647" x14ac:dyDescent="0.2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c r="PI695" s="5"/>
      <c r="PJ695" s="5"/>
      <c r="PK695" s="5"/>
      <c r="PL695" s="5"/>
      <c r="PM695" s="5"/>
      <c r="PN695" s="5"/>
      <c r="PO695" s="5"/>
      <c r="PP695" s="5"/>
      <c r="PQ695" s="5"/>
      <c r="PR695" s="5"/>
      <c r="PS695" s="5"/>
      <c r="PT695" s="5"/>
      <c r="PU695" s="5"/>
      <c r="PV695" s="5"/>
      <c r="PW695" s="5"/>
      <c r="PX695" s="5"/>
      <c r="PY695" s="5"/>
      <c r="PZ695" s="5"/>
      <c r="QA695" s="5"/>
      <c r="QB695" s="5"/>
      <c r="QC695" s="5"/>
      <c r="QD695" s="5"/>
      <c r="QE695" s="5"/>
      <c r="QF695" s="5"/>
      <c r="QG695" s="5"/>
      <c r="QH695" s="5"/>
      <c r="QI695" s="5"/>
      <c r="QJ695" s="5"/>
      <c r="QK695" s="5"/>
      <c r="QL695" s="5"/>
      <c r="QM695" s="5"/>
      <c r="QN695" s="5"/>
      <c r="QO695" s="5"/>
      <c r="QP695" s="5"/>
      <c r="QQ695" s="5"/>
      <c r="QR695" s="5"/>
      <c r="QS695" s="5"/>
      <c r="QT695" s="5"/>
      <c r="QU695" s="5"/>
      <c r="QV695" s="5"/>
      <c r="QW695" s="5"/>
      <c r="QX695" s="5"/>
      <c r="QY695" s="5"/>
      <c r="QZ695" s="5"/>
      <c r="RA695" s="5"/>
      <c r="RB695" s="5"/>
      <c r="RC695" s="5"/>
      <c r="RD695" s="5"/>
      <c r="RE695" s="5"/>
      <c r="RF695" s="5"/>
      <c r="RG695" s="5"/>
      <c r="RH695" s="5"/>
      <c r="RI695" s="5"/>
      <c r="RJ695" s="5"/>
      <c r="RK695" s="5"/>
      <c r="RL695" s="5"/>
      <c r="RM695" s="5"/>
      <c r="RN695" s="5"/>
      <c r="RO695" s="5"/>
      <c r="RP695" s="5"/>
      <c r="RQ695" s="5"/>
      <c r="RR695" s="5"/>
      <c r="RS695" s="5"/>
      <c r="RT695" s="5"/>
      <c r="RU695" s="5"/>
      <c r="RV695" s="5"/>
      <c r="RW695" s="5"/>
      <c r="RX695" s="5"/>
      <c r="RY695" s="5"/>
      <c r="RZ695" s="5"/>
      <c r="SA695" s="5"/>
      <c r="SB695" s="5"/>
      <c r="SC695" s="5"/>
      <c r="SD695" s="5"/>
      <c r="SE695" s="5"/>
      <c r="SF695" s="5"/>
      <c r="SG695" s="5"/>
      <c r="SH695" s="5"/>
      <c r="SI695" s="5"/>
      <c r="SJ695" s="5"/>
      <c r="SK695" s="5"/>
      <c r="SL695" s="5"/>
      <c r="SM695" s="5"/>
      <c r="SN695" s="5"/>
      <c r="SO695" s="5"/>
      <c r="SP695" s="5"/>
      <c r="SQ695" s="5"/>
      <c r="SR695" s="5"/>
      <c r="SS695" s="5"/>
      <c r="ST695" s="5"/>
      <c r="SU695" s="5"/>
      <c r="SV695" s="5"/>
      <c r="SW695" s="5"/>
      <c r="SX695" s="5"/>
      <c r="SY695" s="5"/>
      <c r="SZ695" s="5"/>
      <c r="TA695" s="5"/>
      <c r="TB695" s="5"/>
      <c r="TC695" s="5"/>
      <c r="TD695" s="5"/>
      <c r="TE695" s="5"/>
      <c r="TF695" s="5"/>
      <c r="TG695" s="5"/>
      <c r="TH695" s="5"/>
      <c r="TI695" s="5"/>
      <c r="TJ695" s="5"/>
      <c r="TK695" s="5"/>
      <c r="TL695" s="5"/>
      <c r="TM695" s="5"/>
      <c r="TN695" s="5"/>
      <c r="TO695" s="5"/>
      <c r="TP695" s="5"/>
      <c r="TQ695" s="5"/>
      <c r="TR695" s="5"/>
      <c r="TS695" s="5"/>
      <c r="TT695" s="5"/>
      <c r="TU695" s="5"/>
      <c r="TV695" s="5"/>
      <c r="TW695" s="5"/>
      <c r="TX695" s="5"/>
      <c r="TY695" s="5"/>
      <c r="TZ695" s="5"/>
      <c r="UA695" s="5"/>
      <c r="UB695" s="5"/>
      <c r="UC695" s="5"/>
      <c r="UD695" s="5"/>
      <c r="UE695" s="5"/>
      <c r="UF695" s="5"/>
      <c r="UG695" s="5"/>
      <c r="UH695" s="5"/>
      <c r="UI695" s="5"/>
      <c r="UJ695" s="5"/>
      <c r="UK695" s="5"/>
      <c r="UL695" s="5"/>
      <c r="UM695" s="5"/>
      <c r="UN695" s="5"/>
      <c r="UO695" s="5"/>
      <c r="UP695" s="5"/>
      <c r="UQ695" s="5"/>
      <c r="UR695" s="5"/>
      <c r="US695" s="5"/>
      <c r="UT695" s="5"/>
      <c r="UU695" s="5"/>
      <c r="UV695" s="5"/>
      <c r="UW695" s="5"/>
      <c r="UX695" s="5"/>
      <c r="UY695" s="5"/>
      <c r="UZ695" s="5"/>
      <c r="VA695" s="5"/>
      <c r="VB695" s="5"/>
      <c r="VC695" s="5"/>
      <c r="VD695" s="5"/>
      <c r="VE695" s="5"/>
      <c r="VF695" s="5"/>
      <c r="VG695" s="5"/>
      <c r="VH695" s="5"/>
      <c r="VI695" s="5"/>
      <c r="VJ695" s="5"/>
      <c r="VK695" s="5"/>
      <c r="VL695" s="5"/>
      <c r="VM695" s="5"/>
      <c r="VN695" s="5"/>
      <c r="VO695" s="5"/>
      <c r="VP695" s="5"/>
      <c r="VQ695" s="5"/>
      <c r="VR695" s="5"/>
      <c r="VS695" s="5"/>
      <c r="VT695" s="5"/>
      <c r="VU695" s="5"/>
      <c r="VV695" s="5"/>
      <c r="VW695" s="5"/>
      <c r="VX695" s="5"/>
      <c r="VY695" s="5"/>
      <c r="VZ695" s="5"/>
      <c r="WA695" s="5"/>
      <c r="WB695" s="5"/>
      <c r="WC695" s="5"/>
      <c r="WD695" s="5"/>
      <c r="WE695" s="5"/>
      <c r="WF695" s="5"/>
      <c r="WG695" s="5"/>
      <c r="WH695" s="5"/>
      <c r="WI695" s="5"/>
      <c r="WJ695" s="5"/>
      <c r="WK695" s="5"/>
      <c r="WL695" s="5"/>
      <c r="WM695" s="5"/>
      <c r="WN695" s="5"/>
      <c r="WO695" s="5"/>
      <c r="WP695" s="5"/>
      <c r="WQ695" s="5"/>
      <c r="WR695" s="5"/>
      <c r="WS695" s="5"/>
      <c r="WT695" s="5"/>
      <c r="WU695" s="5"/>
      <c r="WV695" s="5"/>
      <c r="WW695" s="5"/>
      <c r="WX695" s="5"/>
      <c r="WY695" s="5"/>
      <c r="WZ695" s="5"/>
      <c r="XA695" s="5"/>
      <c r="XB695" s="5"/>
      <c r="XC695" s="5"/>
      <c r="XD695" s="5"/>
      <c r="XE695" s="5"/>
      <c r="XF695" s="5"/>
      <c r="XG695" s="5"/>
      <c r="XH695" s="5"/>
      <c r="XI695" s="5"/>
      <c r="XJ695" s="5"/>
      <c r="XK695" s="5"/>
      <c r="XL695" s="5"/>
      <c r="XM695" s="5"/>
      <c r="XN695" s="5"/>
      <c r="XO695" s="5"/>
      <c r="XP695" s="5"/>
      <c r="XQ695" s="5"/>
      <c r="XR695" s="5"/>
      <c r="XS695" s="5"/>
      <c r="XT695" s="5"/>
      <c r="XU695" s="5"/>
      <c r="XV695" s="5"/>
      <c r="XW695" s="5"/>
    </row>
    <row r="696" spans="39:647" x14ac:dyDescent="0.2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c r="PI696" s="5"/>
      <c r="PJ696" s="5"/>
      <c r="PK696" s="5"/>
      <c r="PL696" s="5"/>
      <c r="PM696" s="5"/>
      <c r="PN696" s="5"/>
      <c r="PO696" s="5"/>
      <c r="PP696" s="5"/>
      <c r="PQ696" s="5"/>
      <c r="PR696" s="5"/>
      <c r="PS696" s="5"/>
      <c r="PT696" s="5"/>
      <c r="PU696" s="5"/>
      <c r="PV696" s="5"/>
      <c r="PW696" s="5"/>
      <c r="PX696" s="5"/>
      <c r="PY696" s="5"/>
      <c r="PZ696" s="5"/>
      <c r="QA696" s="5"/>
      <c r="QB696" s="5"/>
      <c r="QC696" s="5"/>
      <c r="QD696" s="5"/>
      <c r="QE696" s="5"/>
      <c r="QF696" s="5"/>
      <c r="QG696" s="5"/>
      <c r="QH696" s="5"/>
      <c r="QI696" s="5"/>
      <c r="QJ696" s="5"/>
      <c r="QK696" s="5"/>
      <c r="QL696" s="5"/>
      <c r="QM696" s="5"/>
      <c r="QN696" s="5"/>
      <c r="QO696" s="5"/>
      <c r="QP696" s="5"/>
      <c r="QQ696" s="5"/>
      <c r="QR696" s="5"/>
      <c r="QS696" s="5"/>
      <c r="QT696" s="5"/>
      <c r="QU696" s="5"/>
      <c r="QV696" s="5"/>
      <c r="QW696" s="5"/>
      <c r="QX696" s="5"/>
      <c r="QY696" s="5"/>
      <c r="QZ696" s="5"/>
      <c r="RA696" s="5"/>
      <c r="RB696" s="5"/>
      <c r="RC696" s="5"/>
      <c r="RD696" s="5"/>
      <c r="RE696" s="5"/>
      <c r="RF696" s="5"/>
      <c r="RG696" s="5"/>
      <c r="RH696" s="5"/>
      <c r="RI696" s="5"/>
      <c r="RJ696" s="5"/>
      <c r="RK696" s="5"/>
      <c r="RL696" s="5"/>
      <c r="RM696" s="5"/>
      <c r="RN696" s="5"/>
      <c r="RO696" s="5"/>
      <c r="RP696" s="5"/>
      <c r="RQ696" s="5"/>
      <c r="RR696" s="5"/>
      <c r="RS696" s="5"/>
      <c r="RT696" s="5"/>
      <c r="RU696" s="5"/>
      <c r="RV696" s="5"/>
      <c r="RW696" s="5"/>
      <c r="RX696" s="5"/>
      <c r="RY696" s="5"/>
      <c r="RZ696" s="5"/>
      <c r="SA696" s="5"/>
      <c r="SB696" s="5"/>
      <c r="SC696" s="5"/>
      <c r="SD696" s="5"/>
      <c r="SE696" s="5"/>
      <c r="SF696" s="5"/>
      <c r="SG696" s="5"/>
      <c r="SH696" s="5"/>
      <c r="SI696" s="5"/>
      <c r="SJ696" s="5"/>
      <c r="SK696" s="5"/>
      <c r="SL696" s="5"/>
      <c r="SM696" s="5"/>
      <c r="SN696" s="5"/>
      <c r="SO696" s="5"/>
      <c r="SP696" s="5"/>
      <c r="SQ696" s="5"/>
      <c r="SR696" s="5"/>
      <c r="SS696" s="5"/>
      <c r="ST696" s="5"/>
      <c r="SU696" s="5"/>
      <c r="SV696" s="5"/>
      <c r="SW696" s="5"/>
      <c r="SX696" s="5"/>
      <c r="SY696" s="5"/>
      <c r="SZ696" s="5"/>
      <c r="TA696" s="5"/>
      <c r="TB696" s="5"/>
      <c r="TC696" s="5"/>
      <c r="TD696" s="5"/>
      <c r="TE696" s="5"/>
      <c r="TF696" s="5"/>
      <c r="TG696" s="5"/>
      <c r="TH696" s="5"/>
      <c r="TI696" s="5"/>
      <c r="TJ696" s="5"/>
      <c r="TK696" s="5"/>
      <c r="TL696" s="5"/>
      <c r="TM696" s="5"/>
      <c r="TN696" s="5"/>
      <c r="TO696" s="5"/>
      <c r="TP696" s="5"/>
      <c r="TQ696" s="5"/>
      <c r="TR696" s="5"/>
      <c r="TS696" s="5"/>
      <c r="TT696" s="5"/>
      <c r="TU696" s="5"/>
      <c r="TV696" s="5"/>
      <c r="TW696" s="5"/>
      <c r="TX696" s="5"/>
      <c r="TY696" s="5"/>
      <c r="TZ696" s="5"/>
      <c r="UA696" s="5"/>
      <c r="UB696" s="5"/>
      <c r="UC696" s="5"/>
      <c r="UD696" s="5"/>
      <c r="UE696" s="5"/>
      <c r="UF696" s="5"/>
      <c r="UG696" s="5"/>
      <c r="UH696" s="5"/>
      <c r="UI696" s="5"/>
      <c r="UJ696" s="5"/>
      <c r="UK696" s="5"/>
      <c r="UL696" s="5"/>
      <c r="UM696" s="5"/>
      <c r="UN696" s="5"/>
      <c r="UO696" s="5"/>
      <c r="UP696" s="5"/>
      <c r="UQ696" s="5"/>
      <c r="UR696" s="5"/>
      <c r="US696" s="5"/>
      <c r="UT696" s="5"/>
      <c r="UU696" s="5"/>
      <c r="UV696" s="5"/>
      <c r="UW696" s="5"/>
      <c r="UX696" s="5"/>
      <c r="UY696" s="5"/>
      <c r="UZ696" s="5"/>
      <c r="VA696" s="5"/>
      <c r="VB696" s="5"/>
      <c r="VC696" s="5"/>
      <c r="VD696" s="5"/>
      <c r="VE696" s="5"/>
      <c r="VF696" s="5"/>
      <c r="VG696" s="5"/>
      <c r="VH696" s="5"/>
      <c r="VI696" s="5"/>
      <c r="VJ696" s="5"/>
      <c r="VK696" s="5"/>
      <c r="VL696" s="5"/>
      <c r="VM696" s="5"/>
      <c r="VN696" s="5"/>
      <c r="VO696" s="5"/>
      <c r="VP696" s="5"/>
      <c r="VQ696" s="5"/>
      <c r="VR696" s="5"/>
      <c r="VS696" s="5"/>
      <c r="VT696" s="5"/>
      <c r="VU696" s="5"/>
      <c r="VV696" s="5"/>
      <c r="VW696" s="5"/>
      <c r="VX696" s="5"/>
      <c r="VY696" s="5"/>
      <c r="VZ696" s="5"/>
      <c r="WA696" s="5"/>
      <c r="WB696" s="5"/>
      <c r="WC696" s="5"/>
      <c r="WD696" s="5"/>
      <c r="WE696" s="5"/>
      <c r="WF696" s="5"/>
      <c r="WG696" s="5"/>
      <c r="WH696" s="5"/>
      <c r="WI696" s="5"/>
      <c r="WJ696" s="5"/>
      <c r="WK696" s="5"/>
      <c r="WL696" s="5"/>
      <c r="WM696" s="5"/>
      <c r="WN696" s="5"/>
      <c r="WO696" s="5"/>
      <c r="WP696" s="5"/>
      <c r="WQ696" s="5"/>
      <c r="WR696" s="5"/>
      <c r="WS696" s="5"/>
      <c r="WT696" s="5"/>
      <c r="WU696" s="5"/>
      <c r="WV696" s="5"/>
      <c r="WW696" s="5"/>
      <c r="WX696" s="5"/>
      <c r="WY696" s="5"/>
      <c r="WZ696" s="5"/>
      <c r="XA696" s="5"/>
      <c r="XB696" s="5"/>
      <c r="XC696" s="5"/>
      <c r="XD696" s="5"/>
      <c r="XE696" s="5"/>
      <c r="XF696" s="5"/>
      <c r="XG696" s="5"/>
      <c r="XH696" s="5"/>
      <c r="XI696" s="5"/>
      <c r="XJ696" s="5"/>
      <c r="XK696" s="5"/>
      <c r="XL696" s="5"/>
      <c r="XM696" s="5"/>
      <c r="XN696" s="5"/>
      <c r="XO696" s="5"/>
      <c r="XP696" s="5"/>
      <c r="XQ696" s="5"/>
      <c r="XR696" s="5"/>
      <c r="XS696" s="5"/>
      <c r="XT696" s="5"/>
      <c r="XU696" s="5"/>
      <c r="XV696" s="5"/>
      <c r="XW696" s="5"/>
    </row>
    <row r="697" spans="39:647" x14ac:dyDescent="0.2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c r="PI697" s="5"/>
      <c r="PJ697" s="5"/>
      <c r="PK697" s="5"/>
      <c r="PL697" s="5"/>
      <c r="PM697" s="5"/>
      <c r="PN697" s="5"/>
      <c r="PO697" s="5"/>
      <c r="PP697" s="5"/>
      <c r="PQ697" s="5"/>
      <c r="PR697" s="5"/>
      <c r="PS697" s="5"/>
      <c r="PT697" s="5"/>
      <c r="PU697" s="5"/>
      <c r="PV697" s="5"/>
      <c r="PW697" s="5"/>
      <c r="PX697" s="5"/>
      <c r="PY697" s="5"/>
      <c r="PZ697" s="5"/>
      <c r="QA697" s="5"/>
      <c r="QB697" s="5"/>
      <c r="QC697" s="5"/>
      <c r="QD697" s="5"/>
      <c r="QE697" s="5"/>
      <c r="QF697" s="5"/>
      <c r="QG697" s="5"/>
      <c r="QH697" s="5"/>
      <c r="QI697" s="5"/>
      <c r="QJ697" s="5"/>
      <c r="QK697" s="5"/>
      <c r="QL697" s="5"/>
      <c r="QM697" s="5"/>
      <c r="QN697" s="5"/>
      <c r="QO697" s="5"/>
      <c r="QP697" s="5"/>
      <c r="QQ697" s="5"/>
      <c r="QR697" s="5"/>
      <c r="QS697" s="5"/>
      <c r="QT697" s="5"/>
      <c r="QU697" s="5"/>
      <c r="QV697" s="5"/>
      <c r="QW697" s="5"/>
      <c r="QX697" s="5"/>
      <c r="QY697" s="5"/>
      <c r="QZ697" s="5"/>
      <c r="RA697" s="5"/>
      <c r="RB697" s="5"/>
      <c r="RC697" s="5"/>
      <c r="RD697" s="5"/>
      <c r="RE697" s="5"/>
      <c r="RF697" s="5"/>
      <c r="RG697" s="5"/>
      <c r="RH697" s="5"/>
      <c r="RI697" s="5"/>
      <c r="RJ697" s="5"/>
      <c r="RK697" s="5"/>
      <c r="RL697" s="5"/>
      <c r="RM697" s="5"/>
      <c r="RN697" s="5"/>
      <c r="RO697" s="5"/>
      <c r="RP697" s="5"/>
      <c r="RQ697" s="5"/>
      <c r="RR697" s="5"/>
      <c r="RS697" s="5"/>
      <c r="RT697" s="5"/>
      <c r="RU697" s="5"/>
      <c r="RV697" s="5"/>
      <c r="RW697" s="5"/>
      <c r="RX697" s="5"/>
      <c r="RY697" s="5"/>
      <c r="RZ697" s="5"/>
      <c r="SA697" s="5"/>
      <c r="SB697" s="5"/>
      <c r="SC697" s="5"/>
      <c r="SD697" s="5"/>
      <c r="SE697" s="5"/>
      <c r="SF697" s="5"/>
      <c r="SG697" s="5"/>
      <c r="SH697" s="5"/>
      <c r="SI697" s="5"/>
      <c r="SJ697" s="5"/>
      <c r="SK697" s="5"/>
      <c r="SL697" s="5"/>
      <c r="SM697" s="5"/>
      <c r="SN697" s="5"/>
      <c r="SO697" s="5"/>
      <c r="SP697" s="5"/>
      <c r="SQ697" s="5"/>
      <c r="SR697" s="5"/>
      <c r="SS697" s="5"/>
      <c r="ST697" s="5"/>
      <c r="SU697" s="5"/>
      <c r="SV697" s="5"/>
      <c r="SW697" s="5"/>
      <c r="SX697" s="5"/>
      <c r="SY697" s="5"/>
      <c r="SZ697" s="5"/>
      <c r="TA697" s="5"/>
      <c r="TB697" s="5"/>
      <c r="TC697" s="5"/>
      <c r="TD697" s="5"/>
      <c r="TE697" s="5"/>
      <c r="TF697" s="5"/>
      <c r="TG697" s="5"/>
      <c r="TH697" s="5"/>
      <c r="TI697" s="5"/>
      <c r="TJ697" s="5"/>
      <c r="TK697" s="5"/>
      <c r="TL697" s="5"/>
      <c r="TM697" s="5"/>
      <c r="TN697" s="5"/>
      <c r="TO697" s="5"/>
      <c r="TP697" s="5"/>
      <c r="TQ697" s="5"/>
      <c r="TR697" s="5"/>
      <c r="TS697" s="5"/>
      <c r="TT697" s="5"/>
      <c r="TU697" s="5"/>
      <c r="TV697" s="5"/>
      <c r="TW697" s="5"/>
      <c r="TX697" s="5"/>
      <c r="TY697" s="5"/>
      <c r="TZ697" s="5"/>
      <c r="UA697" s="5"/>
      <c r="UB697" s="5"/>
      <c r="UC697" s="5"/>
      <c r="UD697" s="5"/>
      <c r="UE697" s="5"/>
      <c r="UF697" s="5"/>
      <c r="UG697" s="5"/>
      <c r="UH697" s="5"/>
      <c r="UI697" s="5"/>
      <c r="UJ697" s="5"/>
      <c r="UK697" s="5"/>
      <c r="UL697" s="5"/>
      <c r="UM697" s="5"/>
      <c r="UN697" s="5"/>
      <c r="UO697" s="5"/>
      <c r="UP697" s="5"/>
      <c r="UQ697" s="5"/>
      <c r="UR697" s="5"/>
      <c r="US697" s="5"/>
      <c r="UT697" s="5"/>
      <c r="UU697" s="5"/>
      <c r="UV697" s="5"/>
      <c r="UW697" s="5"/>
      <c r="UX697" s="5"/>
      <c r="UY697" s="5"/>
      <c r="UZ697" s="5"/>
      <c r="VA697" s="5"/>
      <c r="VB697" s="5"/>
      <c r="VC697" s="5"/>
      <c r="VD697" s="5"/>
      <c r="VE697" s="5"/>
      <c r="VF697" s="5"/>
      <c r="VG697" s="5"/>
      <c r="VH697" s="5"/>
      <c r="VI697" s="5"/>
      <c r="VJ697" s="5"/>
      <c r="VK697" s="5"/>
      <c r="VL697" s="5"/>
      <c r="VM697" s="5"/>
      <c r="VN697" s="5"/>
      <c r="VO697" s="5"/>
      <c r="VP697" s="5"/>
      <c r="VQ697" s="5"/>
      <c r="VR697" s="5"/>
      <c r="VS697" s="5"/>
      <c r="VT697" s="5"/>
      <c r="VU697" s="5"/>
      <c r="VV697" s="5"/>
      <c r="VW697" s="5"/>
      <c r="VX697" s="5"/>
      <c r="VY697" s="5"/>
      <c r="VZ697" s="5"/>
      <c r="WA697" s="5"/>
      <c r="WB697" s="5"/>
      <c r="WC697" s="5"/>
      <c r="WD697" s="5"/>
      <c r="WE697" s="5"/>
      <c r="WF697" s="5"/>
      <c r="WG697" s="5"/>
      <c r="WH697" s="5"/>
      <c r="WI697" s="5"/>
      <c r="WJ697" s="5"/>
      <c r="WK697" s="5"/>
      <c r="WL697" s="5"/>
      <c r="WM697" s="5"/>
      <c r="WN697" s="5"/>
      <c r="WO697" s="5"/>
      <c r="WP697" s="5"/>
      <c r="WQ697" s="5"/>
      <c r="WR697" s="5"/>
      <c r="WS697" s="5"/>
      <c r="WT697" s="5"/>
      <c r="WU697" s="5"/>
      <c r="WV697" s="5"/>
      <c r="WW697" s="5"/>
      <c r="WX697" s="5"/>
      <c r="WY697" s="5"/>
      <c r="WZ697" s="5"/>
      <c r="XA697" s="5"/>
      <c r="XB697" s="5"/>
      <c r="XC697" s="5"/>
      <c r="XD697" s="5"/>
      <c r="XE697" s="5"/>
      <c r="XF697" s="5"/>
      <c r="XG697" s="5"/>
      <c r="XH697" s="5"/>
      <c r="XI697" s="5"/>
      <c r="XJ697" s="5"/>
      <c r="XK697" s="5"/>
      <c r="XL697" s="5"/>
      <c r="XM697" s="5"/>
      <c r="XN697" s="5"/>
      <c r="XO697" s="5"/>
      <c r="XP697" s="5"/>
      <c r="XQ697" s="5"/>
      <c r="XR697" s="5"/>
      <c r="XS697" s="5"/>
      <c r="XT697" s="5"/>
      <c r="XU697" s="5"/>
      <c r="XV697" s="5"/>
      <c r="XW697" s="5"/>
    </row>
    <row r="698" spans="39:647" x14ac:dyDescent="0.2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c r="PI698" s="5"/>
      <c r="PJ698" s="5"/>
      <c r="PK698" s="5"/>
      <c r="PL698" s="5"/>
      <c r="PM698" s="5"/>
      <c r="PN698" s="5"/>
      <c r="PO698" s="5"/>
      <c r="PP698" s="5"/>
      <c r="PQ698" s="5"/>
      <c r="PR698" s="5"/>
      <c r="PS698" s="5"/>
      <c r="PT698" s="5"/>
      <c r="PU698" s="5"/>
      <c r="PV698" s="5"/>
      <c r="PW698" s="5"/>
      <c r="PX698" s="5"/>
      <c r="PY698" s="5"/>
      <c r="PZ698" s="5"/>
      <c r="QA698" s="5"/>
      <c r="QB698" s="5"/>
      <c r="QC698" s="5"/>
      <c r="QD698" s="5"/>
      <c r="QE698" s="5"/>
      <c r="QF698" s="5"/>
      <c r="QG698" s="5"/>
      <c r="QH698" s="5"/>
      <c r="QI698" s="5"/>
      <c r="QJ698" s="5"/>
      <c r="QK698" s="5"/>
      <c r="QL698" s="5"/>
      <c r="QM698" s="5"/>
      <c r="QN698" s="5"/>
      <c r="QO698" s="5"/>
      <c r="QP698" s="5"/>
      <c r="QQ698" s="5"/>
      <c r="QR698" s="5"/>
      <c r="QS698" s="5"/>
      <c r="QT698" s="5"/>
      <c r="QU698" s="5"/>
      <c r="QV698" s="5"/>
      <c r="QW698" s="5"/>
      <c r="QX698" s="5"/>
      <c r="QY698" s="5"/>
      <c r="QZ698" s="5"/>
      <c r="RA698" s="5"/>
      <c r="RB698" s="5"/>
      <c r="RC698" s="5"/>
      <c r="RD698" s="5"/>
      <c r="RE698" s="5"/>
      <c r="RF698" s="5"/>
      <c r="RG698" s="5"/>
      <c r="RH698" s="5"/>
      <c r="RI698" s="5"/>
      <c r="RJ698" s="5"/>
      <c r="RK698" s="5"/>
      <c r="RL698" s="5"/>
      <c r="RM698" s="5"/>
      <c r="RN698" s="5"/>
      <c r="RO698" s="5"/>
      <c r="RP698" s="5"/>
      <c r="RQ698" s="5"/>
      <c r="RR698" s="5"/>
      <c r="RS698" s="5"/>
      <c r="RT698" s="5"/>
      <c r="RU698" s="5"/>
      <c r="RV698" s="5"/>
      <c r="RW698" s="5"/>
      <c r="RX698" s="5"/>
      <c r="RY698" s="5"/>
      <c r="RZ698" s="5"/>
      <c r="SA698" s="5"/>
      <c r="SB698" s="5"/>
      <c r="SC698" s="5"/>
      <c r="SD698" s="5"/>
      <c r="SE698" s="5"/>
      <c r="SF698" s="5"/>
      <c r="SG698" s="5"/>
      <c r="SH698" s="5"/>
      <c r="SI698" s="5"/>
      <c r="SJ698" s="5"/>
      <c r="SK698" s="5"/>
      <c r="SL698" s="5"/>
      <c r="SM698" s="5"/>
      <c r="SN698" s="5"/>
      <c r="SO698" s="5"/>
      <c r="SP698" s="5"/>
      <c r="SQ698" s="5"/>
      <c r="SR698" s="5"/>
      <c r="SS698" s="5"/>
      <c r="ST698" s="5"/>
      <c r="SU698" s="5"/>
      <c r="SV698" s="5"/>
      <c r="SW698" s="5"/>
      <c r="SX698" s="5"/>
      <c r="SY698" s="5"/>
      <c r="SZ698" s="5"/>
      <c r="TA698" s="5"/>
      <c r="TB698" s="5"/>
      <c r="TC698" s="5"/>
      <c r="TD698" s="5"/>
      <c r="TE698" s="5"/>
      <c r="TF698" s="5"/>
      <c r="TG698" s="5"/>
      <c r="TH698" s="5"/>
      <c r="TI698" s="5"/>
      <c r="TJ698" s="5"/>
      <c r="TK698" s="5"/>
      <c r="TL698" s="5"/>
      <c r="TM698" s="5"/>
      <c r="TN698" s="5"/>
      <c r="TO698" s="5"/>
      <c r="TP698" s="5"/>
      <c r="TQ698" s="5"/>
      <c r="TR698" s="5"/>
      <c r="TS698" s="5"/>
      <c r="TT698" s="5"/>
      <c r="TU698" s="5"/>
      <c r="TV698" s="5"/>
      <c r="TW698" s="5"/>
      <c r="TX698" s="5"/>
      <c r="TY698" s="5"/>
      <c r="TZ698" s="5"/>
      <c r="UA698" s="5"/>
      <c r="UB698" s="5"/>
      <c r="UC698" s="5"/>
      <c r="UD698" s="5"/>
      <c r="UE698" s="5"/>
      <c r="UF698" s="5"/>
      <c r="UG698" s="5"/>
      <c r="UH698" s="5"/>
      <c r="UI698" s="5"/>
      <c r="UJ698" s="5"/>
      <c r="UK698" s="5"/>
      <c r="UL698" s="5"/>
      <c r="UM698" s="5"/>
      <c r="UN698" s="5"/>
      <c r="UO698" s="5"/>
      <c r="UP698" s="5"/>
      <c r="UQ698" s="5"/>
      <c r="UR698" s="5"/>
      <c r="US698" s="5"/>
      <c r="UT698" s="5"/>
      <c r="UU698" s="5"/>
      <c r="UV698" s="5"/>
      <c r="UW698" s="5"/>
      <c r="UX698" s="5"/>
      <c r="UY698" s="5"/>
      <c r="UZ698" s="5"/>
      <c r="VA698" s="5"/>
      <c r="VB698" s="5"/>
      <c r="VC698" s="5"/>
      <c r="VD698" s="5"/>
      <c r="VE698" s="5"/>
      <c r="VF698" s="5"/>
      <c r="VG698" s="5"/>
      <c r="VH698" s="5"/>
      <c r="VI698" s="5"/>
      <c r="VJ698" s="5"/>
      <c r="VK698" s="5"/>
      <c r="VL698" s="5"/>
      <c r="VM698" s="5"/>
      <c r="VN698" s="5"/>
      <c r="VO698" s="5"/>
      <c r="VP698" s="5"/>
      <c r="VQ698" s="5"/>
      <c r="VR698" s="5"/>
      <c r="VS698" s="5"/>
      <c r="VT698" s="5"/>
      <c r="VU698" s="5"/>
      <c r="VV698" s="5"/>
      <c r="VW698" s="5"/>
      <c r="VX698" s="5"/>
      <c r="VY698" s="5"/>
      <c r="VZ698" s="5"/>
      <c r="WA698" s="5"/>
      <c r="WB698" s="5"/>
      <c r="WC698" s="5"/>
      <c r="WD698" s="5"/>
      <c r="WE698" s="5"/>
      <c r="WF698" s="5"/>
      <c r="WG698" s="5"/>
      <c r="WH698" s="5"/>
      <c r="WI698" s="5"/>
      <c r="WJ698" s="5"/>
      <c r="WK698" s="5"/>
      <c r="WL698" s="5"/>
      <c r="WM698" s="5"/>
      <c r="WN698" s="5"/>
      <c r="WO698" s="5"/>
      <c r="WP698" s="5"/>
      <c r="WQ698" s="5"/>
      <c r="WR698" s="5"/>
      <c r="WS698" s="5"/>
      <c r="WT698" s="5"/>
      <c r="WU698" s="5"/>
      <c r="WV698" s="5"/>
      <c r="WW698" s="5"/>
      <c r="WX698" s="5"/>
      <c r="WY698" s="5"/>
      <c r="WZ698" s="5"/>
      <c r="XA698" s="5"/>
      <c r="XB698" s="5"/>
      <c r="XC698" s="5"/>
      <c r="XD698" s="5"/>
      <c r="XE698" s="5"/>
      <c r="XF698" s="5"/>
      <c r="XG698" s="5"/>
      <c r="XH698" s="5"/>
      <c r="XI698" s="5"/>
      <c r="XJ698" s="5"/>
      <c r="XK698" s="5"/>
      <c r="XL698" s="5"/>
      <c r="XM698" s="5"/>
      <c r="XN698" s="5"/>
      <c r="XO698" s="5"/>
      <c r="XP698" s="5"/>
      <c r="XQ698" s="5"/>
      <c r="XR698" s="5"/>
      <c r="XS698" s="5"/>
      <c r="XT698" s="5"/>
      <c r="XU698" s="5"/>
      <c r="XV698" s="5"/>
      <c r="XW698" s="5"/>
    </row>
    <row r="699" spans="39:647" x14ac:dyDescent="0.2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c r="PI699" s="5"/>
      <c r="PJ699" s="5"/>
      <c r="PK699" s="5"/>
      <c r="PL699" s="5"/>
      <c r="PM699" s="5"/>
      <c r="PN699" s="5"/>
      <c r="PO699" s="5"/>
      <c r="PP699" s="5"/>
      <c r="PQ699" s="5"/>
      <c r="PR699" s="5"/>
      <c r="PS699" s="5"/>
      <c r="PT699" s="5"/>
      <c r="PU699" s="5"/>
      <c r="PV699" s="5"/>
      <c r="PW699" s="5"/>
      <c r="PX699" s="5"/>
      <c r="PY699" s="5"/>
      <c r="PZ699" s="5"/>
      <c r="QA699" s="5"/>
      <c r="QB699" s="5"/>
      <c r="QC699" s="5"/>
      <c r="QD699" s="5"/>
      <c r="QE699" s="5"/>
      <c r="QF699" s="5"/>
      <c r="QG699" s="5"/>
      <c r="QH699" s="5"/>
      <c r="QI699" s="5"/>
      <c r="QJ699" s="5"/>
      <c r="QK699" s="5"/>
      <c r="QL699" s="5"/>
      <c r="QM699" s="5"/>
      <c r="QN699" s="5"/>
      <c r="QO699" s="5"/>
      <c r="QP699" s="5"/>
      <c r="QQ699" s="5"/>
      <c r="QR699" s="5"/>
      <c r="QS699" s="5"/>
      <c r="QT699" s="5"/>
      <c r="QU699" s="5"/>
      <c r="QV699" s="5"/>
      <c r="QW699" s="5"/>
      <c r="QX699" s="5"/>
      <c r="QY699" s="5"/>
      <c r="QZ699" s="5"/>
      <c r="RA699" s="5"/>
      <c r="RB699" s="5"/>
      <c r="RC699" s="5"/>
      <c r="RD699" s="5"/>
      <c r="RE699" s="5"/>
      <c r="RF699" s="5"/>
      <c r="RG699" s="5"/>
      <c r="RH699" s="5"/>
      <c r="RI699" s="5"/>
      <c r="RJ699" s="5"/>
      <c r="RK699" s="5"/>
      <c r="RL699" s="5"/>
      <c r="RM699" s="5"/>
      <c r="RN699" s="5"/>
      <c r="RO699" s="5"/>
      <c r="RP699" s="5"/>
      <c r="RQ699" s="5"/>
      <c r="RR699" s="5"/>
      <c r="RS699" s="5"/>
      <c r="RT699" s="5"/>
      <c r="RU699" s="5"/>
      <c r="RV699" s="5"/>
      <c r="RW699" s="5"/>
      <c r="RX699" s="5"/>
      <c r="RY699" s="5"/>
      <c r="RZ699" s="5"/>
      <c r="SA699" s="5"/>
      <c r="SB699" s="5"/>
      <c r="SC699" s="5"/>
      <c r="SD699" s="5"/>
      <c r="SE699" s="5"/>
      <c r="SF699" s="5"/>
      <c r="SG699" s="5"/>
      <c r="SH699" s="5"/>
      <c r="SI699" s="5"/>
      <c r="SJ699" s="5"/>
      <c r="SK699" s="5"/>
      <c r="SL699" s="5"/>
      <c r="SM699" s="5"/>
      <c r="SN699" s="5"/>
      <c r="SO699" s="5"/>
      <c r="SP699" s="5"/>
      <c r="SQ699" s="5"/>
      <c r="SR699" s="5"/>
      <c r="SS699" s="5"/>
      <c r="ST699" s="5"/>
      <c r="SU699" s="5"/>
      <c r="SV699" s="5"/>
      <c r="SW699" s="5"/>
      <c r="SX699" s="5"/>
      <c r="SY699" s="5"/>
      <c r="SZ699" s="5"/>
      <c r="TA699" s="5"/>
      <c r="TB699" s="5"/>
      <c r="TC699" s="5"/>
      <c r="TD699" s="5"/>
      <c r="TE699" s="5"/>
      <c r="TF699" s="5"/>
      <c r="TG699" s="5"/>
      <c r="TH699" s="5"/>
      <c r="TI699" s="5"/>
      <c r="TJ699" s="5"/>
      <c r="TK699" s="5"/>
      <c r="TL699" s="5"/>
      <c r="TM699" s="5"/>
      <c r="TN699" s="5"/>
      <c r="TO699" s="5"/>
      <c r="TP699" s="5"/>
      <c r="TQ699" s="5"/>
      <c r="TR699" s="5"/>
      <c r="TS699" s="5"/>
      <c r="TT699" s="5"/>
      <c r="TU699" s="5"/>
      <c r="TV699" s="5"/>
      <c r="TW699" s="5"/>
      <c r="TX699" s="5"/>
      <c r="TY699" s="5"/>
      <c r="TZ699" s="5"/>
      <c r="UA699" s="5"/>
      <c r="UB699" s="5"/>
      <c r="UC699" s="5"/>
      <c r="UD699" s="5"/>
      <c r="UE699" s="5"/>
      <c r="UF699" s="5"/>
      <c r="UG699" s="5"/>
      <c r="UH699" s="5"/>
      <c r="UI699" s="5"/>
      <c r="UJ699" s="5"/>
      <c r="UK699" s="5"/>
      <c r="UL699" s="5"/>
      <c r="UM699" s="5"/>
      <c r="UN699" s="5"/>
      <c r="UO699" s="5"/>
      <c r="UP699" s="5"/>
      <c r="UQ699" s="5"/>
      <c r="UR699" s="5"/>
      <c r="US699" s="5"/>
      <c r="UT699" s="5"/>
      <c r="UU699" s="5"/>
      <c r="UV699" s="5"/>
      <c r="UW699" s="5"/>
      <c r="UX699" s="5"/>
      <c r="UY699" s="5"/>
      <c r="UZ699" s="5"/>
      <c r="VA699" s="5"/>
      <c r="VB699" s="5"/>
      <c r="VC699" s="5"/>
      <c r="VD699" s="5"/>
      <c r="VE699" s="5"/>
      <c r="VF699" s="5"/>
      <c r="VG699" s="5"/>
      <c r="VH699" s="5"/>
      <c r="VI699" s="5"/>
      <c r="VJ699" s="5"/>
      <c r="VK699" s="5"/>
      <c r="VL699" s="5"/>
      <c r="VM699" s="5"/>
      <c r="VN699" s="5"/>
      <c r="VO699" s="5"/>
      <c r="VP699" s="5"/>
      <c r="VQ699" s="5"/>
      <c r="VR699" s="5"/>
      <c r="VS699" s="5"/>
      <c r="VT699" s="5"/>
      <c r="VU699" s="5"/>
      <c r="VV699" s="5"/>
      <c r="VW699" s="5"/>
      <c r="VX699" s="5"/>
      <c r="VY699" s="5"/>
      <c r="VZ699" s="5"/>
      <c r="WA699" s="5"/>
      <c r="WB699" s="5"/>
      <c r="WC699" s="5"/>
      <c r="WD699" s="5"/>
      <c r="WE699" s="5"/>
      <c r="WF699" s="5"/>
      <c r="WG699" s="5"/>
      <c r="WH699" s="5"/>
      <c r="WI699" s="5"/>
      <c r="WJ699" s="5"/>
      <c r="WK699" s="5"/>
      <c r="WL699" s="5"/>
      <c r="WM699" s="5"/>
      <c r="WN699" s="5"/>
      <c r="WO699" s="5"/>
      <c r="WP699" s="5"/>
      <c r="WQ699" s="5"/>
      <c r="WR699" s="5"/>
      <c r="WS699" s="5"/>
      <c r="WT699" s="5"/>
      <c r="WU699" s="5"/>
      <c r="WV699" s="5"/>
      <c r="WW699" s="5"/>
      <c r="WX699" s="5"/>
      <c r="WY699" s="5"/>
      <c r="WZ699" s="5"/>
      <c r="XA699" s="5"/>
      <c r="XB699" s="5"/>
      <c r="XC699" s="5"/>
      <c r="XD699" s="5"/>
      <c r="XE699" s="5"/>
      <c r="XF699" s="5"/>
      <c r="XG699" s="5"/>
      <c r="XH699" s="5"/>
      <c r="XI699" s="5"/>
      <c r="XJ699" s="5"/>
      <c r="XK699" s="5"/>
      <c r="XL699" s="5"/>
      <c r="XM699" s="5"/>
      <c r="XN699" s="5"/>
      <c r="XO699" s="5"/>
      <c r="XP699" s="5"/>
      <c r="XQ699" s="5"/>
      <c r="XR699" s="5"/>
      <c r="XS699" s="5"/>
      <c r="XT699" s="5"/>
      <c r="XU699" s="5"/>
      <c r="XV699" s="5"/>
      <c r="XW699" s="5"/>
    </row>
    <row r="700" spans="39:647" x14ac:dyDescent="0.2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c r="PI700" s="5"/>
      <c r="PJ700" s="5"/>
      <c r="PK700" s="5"/>
      <c r="PL700" s="5"/>
      <c r="PM700" s="5"/>
      <c r="PN700" s="5"/>
      <c r="PO700" s="5"/>
      <c r="PP700" s="5"/>
      <c r="PQ700" s="5"/>
      <c r="PR700" s="5"/>
      <c r="PS700" s="5"/>
      <c r="PT700" s="5"/>
      <c r="PU700" s="5"/>
      <c r="PV700" s="5"/>
      <c r="PW700" s="5"/>
      <c r="PX700" s="5"/>
      <c r="PY700" s="5"/>
      <c r="PZ700" s="5"/>
      <c r="QA700" s="5"/>
      <c r="QB700" s="5"/>
      <c r="QC700" s="5"/>
      <c r="QD700" s="5"/>
      <c r="QE700" s="5"/>
      <c r="QF700" s="5"/>
      <c r="QG700" s="5"/>
      <c r="QH700" s="5"/>
      <c r="QI700" s="5"/>
      <c r="QJ700" s="5"/>
      <c r="QK700" s="5"/>
      <c r="QL700" s="5"/>
      <c r="QM700" s="5"/>
      <c r="QN700" s="5"/>
      <c r="QO700" s="5"/>
      <c r="QP700" s="5"/>
      <c r="QQ700" s="5"/>
      <c r="QR700" s="5"/>
      <c r="QS700" s="5"/>
      <c r="QT700" s="5"/>
      <c r="QU700" s="5"/>
      <c r="QV700" s="5"/>
      <c r="QW700" s="5"/>
      <c r="QX700" s="5"/>
      <c r="QY700" s="5"/>
      <c r="QZ700" s="5"/>
      <c r="RA700" s="5"/>
      <c r="RB700" s="5"/>
      <c r="RC700" s="5"/>
      <c r="RD700" s="5"/>
      <c r="RE700" s="5"/>
      <c r="RF700" s="5"/>
      <c r="RG700" s="5"/>
      <c r="RH700" s="5"/>
      <c r="RI700" s="5"/>
      <c r="RJ700" s="5"/>
      <c r="RK700" s="5"/>
      <c r="RL700" s="5"/>
      <c r="RM700" s="5"/>
      <c r="RN700" s="5"/>
      <c r="RO700" s="5"/>
      <c r="RP700" s="5"/>
      <c r="RQ700" s="5"/>
      <c r="RR700" s="5"/>
      <c r="RS700" s="5"/>
      <c r="RT700" s="5"/>
      <c r="RU700" s="5"/>
      <c r="RV700" s="5"/>
      <c r="RW700" s="5"/>
      <c r="RX700" s="5"/>
      <c r="RY700" s="5"/>
      <c r="RZ700" s="5"/>
      <c r="SA700" s="5"/>
      <c r="SB700" s="5"/>
      <c r="SC700" s="5"/>
      <c r="SD700" s="5"/>
      <c r="SE700" s="5"/>
      <c r="SF700" s="5"/>
      <c r="SG700" s="5"/>
      <c r="SH700" s="5"/>
      <c r="SI700" s="5"/>
      <c r="SJ700" s="5"/>
      <c r="SK700" s="5"/>
      <c r="SL700" s="5"/>
      <c r="SM700" s="5"/>
      <c r="SN700" s="5"/>
      <c r="SO700" s="5"/>
      <c r="SP700" s="5"/>
      <c r="SQ700" s="5"/>
      <c r="SR700" s="5"/>
      <c r="SS700" s="5"/>
      <c r="ST700" s="5"/>
      <c r="SU700" s="5"/>
      <c r="SV700" s="5"/>
      <c r="SW700" s="5"/>
      <c r="SX700" s="5"/>
      <c r="SY700" s="5"/>
      <c r="SZ700" s="5"/>
      <c r="TA700" s="5"/>
      <c r="TB700" s="5"/>
      <c r="TC700" s="5"/>
      <c r="TD700" s="5"/>
      <c r="TE700" s="5"/>
      <c r="TF700" s="5"/>
      <c r="TG700" s="5"/>
      <c r="TH700" s="5"/>
      <c r="TI700" s="5"/>
      <c r="TJ700" s="5"/>
      <c r="TK700" s="5"/>
      <c r="TL700" s="5"/>
      <c r="TM700" s="5"/>
      <c r="TN700" s="5"/>
      <c r="TO700" s="5"/>
      <c r="TP700" s="5"/>
      <c r="TQ700" s="5"/>
      <c r="TR700" s="5"/>
      <c r="TS700" s="5"/>
      <c r="TT700" s="5"/>
      <c r="TU700" s="5"/>
      <c r="TV700" s="5"/>
      <c r="TW700" s="5"/>
      <c r="TX700" s="5"/>
      <c r="TY700" s="5"/>
      <c r="TZ700" s="5"/>
      <c r="UA700" s="5"/>
      <c r="UB700" s="5"/>
      <c r="UC700" s="5"/>
      <c r="UD700" s="5"/>
      <c r="UE700" s="5"/>
      <c r="UF700" s="5"/>
      <c r="UG700" s="5"/>
      <c r="UH700" s="5"/>
      <c r="UI700" s="5"/>
      <c r="UJ700" s="5"/>
      <c r="UK700" s="5"/>
      <c r="UL700" s="5"/>
      <c r="UM700" s="5"/>
      <c r="UN700" s="5"/>
      <c r="UO700" s="5"/>
      <c r="UP700" s="5"/>
      <c r="UQ700" s="5"/>
      <c r="UR700" s="5"/>
      <c r="US700" s="5"/>
      <c r="UT700" s="5"/>
      <c r="UU700" s="5"/>
      <c r="UV700" s="5"/>
      <c r="UW700" s="5"/>
      <c r="UX700" s="5"/>
      <c r="UY700" s="5"/>
      <c r="UZ700" s="5"/>
      <c r="VA700" s="5"/>
      <c r="VB700" s="5"/>
      <c r="VC700" s="5"/>
      <c r="VD700" s="5"/>
      <c r="VE700" s="5"/>
      <c r="VF700" s="5"/>
      <c r="VG700" s="5"/>
      <c r="VH700" s="5"/>
      <c r="VI700" s="5"/>
      <c r="VJ700" s="5"/>
      <c r="VK700" s="5"/>
      <c r="VL700" s="5"/>
      <c r="VM700" s="5"/>
      <c r="VN700" s="5"/>
      <c r="VO700" s="5"/>
      <c r="VP700" s="5"/>
      <c r="VQ700" s="5"/>
      <c r="VR700" s="5"/>
      <c r="VS700" s="5"/>
      <c r="VT700" s="5"/>
      <c r="VU700" s="5"/>
      <c r="VV700" s="5"/>
      <c r="VW700" s="5"/>
      <c r="VX700" s="5"/>
      <c r="VY700" s="5"/>
      <c r="VZ700" s="5"/>
      <c r="WA700" s="5"/>
      <c r="WB700" s="5"/>
      <c r="WC700" s="5"/>
      <c r="WD700" s="5"/>
      <c r="WE700" s="5"/>
      <c r="WF700" s="5"/>
      <c r="WG700" s="5"/>
      <c r="WH700" s="5"/>
      <c r="WI700" s="5"/>
      <c r="WJ700" s="5"/>
      <c r="WK700" s="5"/>
      <c r="WL700" s="5"/>
      <c r="WM700" s="5"/>
      <c r="WN700" s="5"/>
      <c r="WO700" s="5"/>
      <c r="WP700" s="5"/>
      <c r="WQ700" s="5"/>
      <c r="WR700" s="5"/>
      <c r="WS700" s="5"/>
      <c r="WT700" s="5"/>
      <c r="WU700" s="5"/>
      <c r="WV700" s="5"/>
      <c r="WW700" s="5"/>
      <c r="WX700" s="5"/>
      <c r="WY700" s="5"/>
      <c r="WZ700" s="5"/>
      <c r="XA700" s="5"/>
      <c r="XB700" s="5"/>
      <c r="XC700" s="5"/>
      <c r="XD700" s="5"/>
      <c r="XE700" s="5"/>
      <c r="XF700" s="5"/>
      <c r="XG700" s="5"/>
      <c r="XH700" s="5"/>
      <c r="XI700" s="5"/>
      <c r="XJ700" s="5"/>
      <c r="XK700" s="5"/>
      <c r="XL700" s="5"/>
      <c r="XM700" s="5"/>
      <c r="XN700" s="5"/>
      <c r="XO700" s="5"/>
      <c r="XP700" s="5"/>
      <c r="XQ700" s="5"/>
      <c r="XR700" s="5"/>
      <c r="XS700" s="5"/>
      <c r="XT700" s="5"/>
      <c r="XU700" s="5"/>
      <c r="XV700" s="5"/>
      <c r="XW700" s="5"/>
    </row>
    <row r="701" spans="39:647" x14ac:dyDescent="0.2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c r="PI701" s="5"/>
      <c r="PJ701" s="5"/>
      <c r="PK701" s="5"/>
      <c r="PL701" s="5"/>
      <c r="PM701" s="5"/>
      <c r="PN701" s="5"/>
      <c r="PO701" s="5"/>
      <c r="PP701" s="5"/>
      <c r="PQ701" s="5"/>
      <c r="PR701" s="5"/>
      <c r="PS701" s="5"/>
      <c r="PT701" s="5"/>
      <c r="PU701" s="5"/>
      <c r="PV701" s="5"/>
      <c r="PW701" s="5"/>
      <c r="PX701" s="5"/>
      <c r="PY701" s="5"/>
      <c r="PZ701" s="5"/>
      <c r="QA701" s="5"/>
      <c r="QB701" s="5"/>
      <c r="QC701" s="5"/>
      <c r="QD701" s="5"/>
      <c r="QE701" s="5"/>
      <c r="QF701" s="5"/>
      <c r="QG701" s="5"/>
      <c r="QH701" s="5"/>
      <c r="QI701" s="5"/>
      <c r="QJ701" s="5"/>
      <c r="QK701" s="5"/>
      <c r="QL701" s="5"/>
      <c r="QM701" s="5"/>
      <c r="QN701" s="5"/>
      <c r="QO701" s="5"/>
      <c r="QP701" s="5"/>
      <c r="QQ701" s="5"/>
      <c r="QR701" s="5"/>
      <c r="QS701" s="5"/>
      <c r="QT701" s="5"/>
      <c r="QU701" s="5"/>
      <c r="QV701" s="5"/>
      <c r="QW701" s="5"/>
      <c r="QX701" s="5"/>
      <c r="QY701" s="5"/>
      <c r="QZ701" s="5"/>
      <c r="RA701" s="5"/>
      <c r="RB701" s="5"/>
      <c r="RC701" s="5"/>
      <c r="RD701" s="5"/>
      <c r="RE701" s="5"/>
      <c r="RF701" s="5"/>
      <c r="RG701" s="5"/>
      <c r="RH701" s="5"/>
      <c r="RI701" s="5"/>
      <c r="RJ701" s="5"/>
      <c r="RK701" s="5"/>
      <c r="RL701" s="5"/>
      <c r="RM701" s="5"/>
      <c r="RN701" s="5"/>
      <c r="RO701" s="5"/>
      <c r="RP701" s="5"/>
      <c r="RQ701" s="5"/>
      <c r="RR701" s="5"/>
      <c r="RS701" s="5"/>
      <c r="RT701" s="5"/>
      <c r="RU701" s="5"/>
      <c r="RV701" s="5"/>
      <c r="RW701" s="5"/>
      <c r="RX701" s="5"/>
      <c r="RY701" s="5"/>
      <c r="RZ701" s="5"/>
      <c r="SA701" s="5"/>
      <c r="SB701" s="5"/>
      <c r="SC701" s="5"/>
      <c r="SD701" s="5"/>
      <c r="SE701" s="5"/>
      <c r="SF701" s="5"/>
      <c r="SG701" s="5"/>
      <c r="SH701" s="5"/>
      <c r="SI701" s="5"/>
      <c r="SJ701" s="5"/>
      <c r="SK701" s="5"/>
      <c r="SL701" s="5"/>
      <c r="SM701" s="5"/>
      <c r="SN701" s="5"/>
      <c r="SO701" s="5"/>
      <c r="SP701" s="5"/>
      <c r="SQ701" s="5"/>
      <c r="SR701" s="5"/>
      <c r="SS701" s="5"/>
      <c r="ST701" s="5"/>
      <c r="SU701" s="5"/>
      <c r="SV701" s="5"/>
      <c r="SW701" s="5"/>
      <c r="SX701" s="5"/>
      <c r="SY701" s="5"/>
      <c r="SZ701" s="5"/>
      <c r="TA701" s="5"/>
      <c r="TB701" s="5"/>
      <c r="TC701" s="5"/>
      <c r="TD701" s="5"/>
      <c r="TE701" s="5"/>
      <c r="TF701" s="5"/>
      <c r="TG701" s="5"/>
      <c r="TH701" s="5"/>
      <c r="TI701" s="5"/>
      <c r="TJ701" s="5"/>
      <c r="TK701" s="5"/>
      <c r="TL701" s="5"/>
      <c r="TM701" s="5"/>
      <c r="TN701" s="5"/>
      <c r="TO701" s="5"/>
      <c r="TP701" s="5"/>
      <c r="TQ701" s="5"/>
      <c r="TR701" s="5"/>
      <c r="TS701" s="5"/>
      <c r="TT701" s="5"/>
      <c r="TU701" s="5"/>
      <c r="TV701" s="5"/>
      <c r="TW701" s="5"/>
      <c r="TX701" s="5"/>
      <c r="TY701" s="5"/>
      <c r="TZ701" s="5"/>
      <c r="UA701" s="5"/>
      <c r="UB701" s="5"/>
      <c r="UC701" s="5"/>
      <c r="UD701" s="5"/>
      <c r="UE701" s="5"/>
      <c r="UF701" s="5"/>
      <c r="UG701" s="5"/>
      <c r="UH701" s="5"/>
      <c r="UI701" s="5"/>
      <c r="UJ701" s="5"/>
      <c r="UK701" s="5"/>
      <c r="UL701" s="5"/>
      <c r="UM701" s="5"/>
      <c r="UN701" s="5"/>
      <c r="UO701" s="5"/>
      <c r="UP701" s="5"/>
      <c r="UQ701" s="5"/>
      <c r="UR701" s="5"/>
      <c r="US701" s="5"/>
      <c r="UT701" s="5"/>
      <c r="UU701" s="5"/>
      <c r="UV701" s="5"/>
      <c r="UW701" s="5"/>
      <c r="UX701" s="5"/>
      <c r="UY701" s="5"/>
      <c r="UZ701" s="5"/>
      <c r="VA701" s="5"/>
      <c r="VB701" s="5"/>
      <c r="VC701" s="5"/>
      <c r="VD701" s="5"/>
      <c r="VE701" s="5"/>
      <c r="VF701" s="5"/>
      <c r="VG701" s="5"/>
      <c r="VH701" s="5"/>
      <c r="VI701" s="5"/>
      <c r="VJ701" s="5"/>
      <c r="VK701" s="5"/>
      <c r="VL701" s="5"/>
      <c r="VM701" s="5"/>
      <c r="VN701" s="5"/>
      <c r="VO701" s="5"/>
      <c r="VP701" s="5"/>
      <c r="VQ701" s="5"/>
      <c r="VR701" s="5"/>
      <c r="VS701" s="5"/>
      <c r="VT701" s="5"/>
      <c r="VU701" s="5"/>
      <c r="VV701" s="5"/>
      <c r="VW701" s="5"/>
      <c r="VX701" s="5"/>
      <c r="VY701" s="5"/>
      <c r="VZ701" s="5"/>
      <c r="WA701" s="5"/>
      <c r="WB701" s="5"/>
      <c r="WC701" s="5"/>
      <c r="WD701" s="5"/>
      <c r="WE701" s="5"/>
      <c r="WF701" s="5"/>
      <c r="WG701" s="5"/>
      <c r="WH701" s="5"/>
      <c r="WI701" s="5"/>
      <c r="WJ701" s="5"/>
      <c r="WK701" s="5"/>
      <c r="WL701" s="5"/>
      <c r="WM701" s="5"/>
      <c r="WN701" s="5"/>
      <c r="WO701" s="5"/>
      <c r="WP701" s="5"/>
      <c r="WQ701" s="5"/>
      <c r="WR701" s="5"/>
      <c r="WS701" s="5"/>
      <c r="WT701" s="5"/>
      <c r="WU701" s="5"/>
      <c r="WV701" s="5"/>
      <c r="WW701" s="5"/>
      <c r="WX701" s="5"/>
      <c r="WY701" s="5"/>
      <c r="WZ701" s="5"/>
      <c r="XA701" s="5"/>
      <c r="XB701" s="5"/>
      <c r="XC701" s="5"/>
      <c r="XD701" s="5"/>
      <c r="XE701" s="5"/>
      <c r="XF701" s="5"/>
      <c r="XG701" s="5"/>
      <c r="XH701" s="5"/>
      <c r="XI701" s="5"/>
      <c r="XJ701" s="5"/>
      <c r="XK701" s="5"/>
      <c r="XL701" s="5"/>
      <c r="XM701" s="5"/>
      <c r="XN701" s="5"/>
      <c r="XO701" s="5"/>
      <c r="XP701" s="5"/>
      <c r="XQ701" s="5"/>
      <c r="XR701" s="5"/>
      <c r="XS701" s="5"/>
      <c r="XT701" s="5"/>
      <c r="XU701" s="5"/>
      <c r="XV701" s="5"/>
      <c r="XW701" s="5"/>
    </row>
    <row r="702" spans="39:647" x14ac:dyDescent="0.2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c r="PI702" s="5"/>
      <c r="PJ702" s="5"/>
      <c r="PK702" s="5"/>
      <c r="PL702" s="5"/>
      <c r="PM702" s="5"/>
      <c r="PN702" s="5"/>
      <c r="PO702" s="5"/>
      <c r="PP702" s="5"/>
      <c r="PQ702" s="5"/>
      <c r="PR702" s="5"/>
      <c r="PS702" s="5"/>
      <c r="PT702" s="5"/>
      <c r="PU702" s="5"/>
      <c r="PV702" s="5"/>
      <c r="PW702" s="5"/>
      <c r="PX702" s="5"/>
      <c r="PY702" s="5"/>
      <c r="PZ702" s="5"/>
      <c r="QA702" s="5"/>
      <c r="QB702" s="5"/>
      <c r="QC702" s="5"/>
      <c r="QD702" s="5"/>
      <c r="QE702" s="5"/>
      <c r="QF702" s="5"/>
      <c r="QG702" s="5"/>
      <c r="QH702" s="5"/>
      <c r="QI702" s="5"/>
      <c r="QJ702" s="5"/>
      <c r="QK702" s="5"/>
      <c r="QL702" s="5"/>
      <c r="QM702" s="5"/>
      <c r="QN702" s="5"/>
      <c r="QO702" s="5"/>
      <c r="QP702" s="5"/>
      <c r="QQ702" s="5"/>
      <c r="QR702" s="5"/>
      <c r="QS702" s="5"/>
      <c r="QT702" s="5"/>
      <c r="QU702" s="5"/>
      <c r="QV702" s="5"/>
      <c r="QW702" s="5"/>
      <c r="QX702" s="5"/>
      <c r="QY702" s="5"/>
      <c r="QZ702" s="5"/>
      <c r="RA702" s="5"/>
      <c r="RB702" s="5"/>
      <c r="RC702" s="5"/>
      <c r="RD702" s="5"/>
      <c r="RE702" s="5"/>
      <c r="RF702" s="5"/>
      <c r="RG702" s="5"/>
      <c r="RH702" s="5"/>
      <c r="RI702" s="5"/>
      <c r="RJ702" s="5"/>
      <c r="RK702" s="5"/>
      <c r="RL702" s="5"/>
      <c r="RM702" s="5"/>
      <c r="RN702" s="5"/>
      <c r="RO702" s="5"/>
      <c r="RP702" s="5"/>
      <c r="RQ702" s="5"/>
      <c r="RR702" s="5"/>
      <c r="RS702" s="5"/>
      <c r="RT702" s="5"/>
      <c r="RU702" s="5"/>
      <c r="RV702" s="5"/>
      <c r="RW702" s="5"/>
      <c r="RX702" s="5"/>
      <c r="RY702" s="5"/>
      <c r="RZ702" s="5"/>
      <c r="SA702" s="5"/>
      <c r="SB702" s="5"/>
      <c r="SC702" s="5"/>
      <c r="SD702" s="5"/>
      <c r="SE702" s="5"/>
      <c r="SF702" s="5"/>
      <c r="SG702" s="5"/>
      <c r="SH702" s="5"/>
      <c r="SI702" s="5"/>
      <c r="SJ702" s="5"/>
      <c r="SK702" s="5"/>
      <c r="SL702" s="5"/>
      <c r="SM702" s="5"/>
      <c r="SN702" s="5"/>
      <c r="SO702" s="5"/>
      <c r="SP702" s="5"/>
      <c r="SQ702" s="5"/>
      <c r="SR702" s="5"/>
      <c r="SS702" s="5"/>
      <c r="ST702" s="5"/>
      <c r="SU702" s="5"/>
      <c r="SV702" s="5"/>
      <c r="SW702" s="5"/>
      <c r="SX702" s="5"/>
      <c r="SY702" s="5"/>
      <c r="SZ702" s="5"/>
      <c r="TA702" s="5"/>
      <c r="TB702" s="5"/>
      <c r="TC702" s="5"/>
      <c r="TD702" s="5"/>
      <c r="TE702" s="5"/>
      <c r="TF702" s="5"/>
      <c r="TG702" s="5"/>
      <c r="TH702" s="5"/>
      <c r="TI702" s="5"/>
      <c r="TJ702" s="5"/>
      <c r="TK702" s="5"/>
      <c r="TL702" s="5"/>
      <c r="TM702" s="5"/>
      <c r="TN702" s="5"/>
      <c r="TO702" s="5"/>
      <c r="TP702" s="5"/>
      <c r="TQ702" s="5"/>
      <c r="TR702" s="5"/>
      <c r="TS702" s="5"/>
      <c r="TT702" s="5"/>
      <c r="TU702" s="5"/>
      <c r="TV702" s="5"/>
      <c r="TW702" s="5"/>
      <c r="TX702" s="5"/>
      <c r="TY702" s="5"/>
      <c r="TZ702" s="5"/>
      <c r="UA702" s="5"/>
      <c r="UB702" s="5"/>
      <c r="UC702" s="5"/>
      <c r="UD702" s="5"/>
      <c r="UE702" s="5"/>
      <c r="UF702" s="5"/>
      <c r="UG702" s="5"/>
      <c r="UH702" s="5"/>
      <c r="UI702" s="5"/>
      <c r="UJ702" s="5"/>
      <c r="UK702" s="5"/>
      <c r="UL702" s="5"/>
      <c r="UM702" s="5"/>
      <c r="UN702" s="5"/>
      <c r="UO702" s="5"/>
      <c r="UP702" s="5"/>
      <c r="UQ702" s="5"/>
      <c r="UR702" s="5"/>
      <c r="US702" s="5"/>
      <c r="UT702" s="5"/>
      <c r="UU702" s="5"/>
      <c r="UV702" s="5"/>
      <c r="UW702" s="5"/>
      <c r="UX702" s="5"/>
      <c r="UY702" s="5"/>
      <c r="UZ702" s="5"/>
      <c r="VA702" s="5"/>
      <c r="VB702" s="5"/>
      <c r="VC702" s="5"/>
      <c r="VD702" s="5"/>
      <c r="VE702" s="5"/>
      <c r="VF702" s="5"/>
      <c r="VG702" s="5"/>
      <c r="VH702" s="5"/>
      <c r="VI702" s="5"/>
      <c r="VJ702" s="5"/>
      <c r="VK702" s="5"/>
      <c r="VL702" s="5"/>
      <c r="VM702" s="5"/>
      <c r="VN702" s="5"/>
      <c r="VO702" s="5"/>
      <c r="VP702" s="5"/>
      <c r="VQ702" s="5"/>
      <c r="VR702" s="5"/>
      <c r="VS702" s="5"/>
      <c r="VT702" s="5"/>
      <c r="VU702" s="5"/>
      <c r="VV702" s="5"/>
      <c r="VW702" s="5"/>
      <c r="VX702" s="5"/>
      <c r="VY702" s="5"/>
      <c r="VZ702" s="5"/>
      <c r="WA702" s="5"/>
      <c r="WB702" s="5"/>
      <c r="WC702" s="5"/>
      <c r="WD702" s="5"/>
      <c r="WE702" s="5"/>
      <c r="WF702" s="5"/>
      <c r="WG702" s="5"/>
      <c r="WH702" s="5"/>
      <c r="WI702" s="5"/>
      <c r="WJ702" s="5"/>
      <c r="WK702" s="5"/>
      <c r="WL702" s="5"/>
      <c r="WM702" s="5"/>
      <c r="WN702" s="5"/>
      <c r="WO702" s="5"/>
      <c r="WP702" s="5"/>
      <c r="WQ702" s="5"/>
      <c r="WR702" s="5"/>
      <c r="WS702" s="5"/>
      <c r="WT702" s="5"/>
      <c r="WU702" s="5"/>
      <c r="WV702" s="5"/>
      <c r="WW702" s="5"/>
      <c r="WX702" s="5"/>
      <c r="WY702" s="5"/>
      <c r="WZ702" s="5"/>
      <c r="XA702" s="5"/>
      <c r="XB702" s="5"/>
      <c r="XC702" s="5"/>
      <c r="XD702" s="5"/>
      <c r="XE702" s="5"/>
      <c r="XF702" s="5"/>
      <c r="XG702" s="5"/>
      <c r="XH702" s="5"/>
      <c r="XI702" s="5"/>
      <c r="XJ702" s="5"/>
      <c r="XK702" s="5"/>
      <c r="XL702" s="5"/>
      <c r="XM702" s="5"/>
      <c r="XN702" s="5"/>
      <c r="XO702" s="5"/>
      <c r="XP702" s="5"/>
      <c r="XQ702" s="5"/>
      <c r="XR702" s="5"/>
      <c r="XS702" s="5"/>
      <c r="XT702" s="5"/>
      <c r="XU702" s="5"/>
      <c r="XV702" s="5"/>
      <c r="XW702" s="5"/>
    </row>
    <row r="703" spans="39:647" x14ac:dyDescent="0.2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c r="PI703" s="5"/>
      <c r="PJ703" s="5"/>
      <c r="PK703" s="5"/>
      <c r="PL703" s="5"/>
      <c r="PM703" s="5"/>
      <c r="PN703" s="5"/>
      <c r="PO703" s="5"/>
      <c r="PP703" s="5"/>
      <c r="PQ703" s="5"/>
      <c r="PR703" s="5"/>
      <c r="PS703" s="5"/>
      <c r="PT703" s="5"/>
      <c r="PU703" s="5"/>
      <c r="PV703" s="5"/>
      <c r="PW703" s="5"/>
      <c r="PX703" s="5"/>
      <c r="PY703" s="5"/>
      <c r="PZ703" s="5"/>
      <c r="QA703" s="5"/>
      <c r="QB703" s="5"/>
      <c r="QC703" s="5"/>
      <c r="QD703" s="5"/>
      <c r="QE703" s="5"/>
      <c r="QF703" s="5"/>
      <c r="QG703" s="5"/>
      <c r="QH703" s="5"/>
      <c r="QI703" s="5"/>
      <c r="QJ703" s="5"/>
      <c r="QK703" s="5"/>
      <c r="QL703" s="5"/>
      <c r="QM703" s="5"/>
      <c r="QN703" s="5"/>
      <c r="QO703" s="5"/>
      <c r="QP703" s="5"/>
      <c r="QQ703" s="5"/>
      <c r="QR703" s="5"/>
      <c r="QS703" s="5"/>
      <c r="QT703" s="5"/>
      <c r="QU703" s="5"/>
      <c r="QV703" s="5"/>
      <c r="QW703" s="5"/>
      <c r="QX703" s="5"/>
      <c r="QY703" s="5"/>
      <c r="QZ703" s="5"/>
      <c r="RA703" s="5"/>
      <c r="RB703" s="5"/>
      <c r="RC703" s="5"/>
      <c r="RD703" s="5"/>
      <c r="RE703" s="5"/>
      <c r="RF703" s="5"/>
      <c r="RG703" s="5"/>
      <c r="RH703" s="5"/>
      <c r="RI703" s="5"/>
      <c r="RJ703" s="5"/>
      <c r="RK703" s="5"/>
      <c r="RL703" s="5"/>
      <c r="RM703" s="5"/>
      <c r="RN703" s="5"/>
      <c r="RO703" s="5"/>
      <c r="RP703" s="5"/>
      <c r="RQ703" s="5"/>
      <c r="RR703" s="5"/>
      <c r="RS703" s="5"/>
      <c r="RT703" s="5"/>
      <c r="RU703" s="5"/>
      <c r="RV703" s="5"/>
      <c r="RW703" s="5"/>
      <c r="RX703" s="5"/>
      <c r="RY703" s="5"/>
      <c r="RZ703" s="5"/>
      <c r="SA703" s="5"/>
      <c r="SB703" s="5"/>
      <c r="SC703" s="5"/>
      <c r="SD703" s="5"/>
      <c r="SE703" s="5"/>
      <c r="SF703" s="5"/>
      <c r="SG703" s="5"/>
      <c r="SH703" s="5"/>
      <c r="SI703" s="5"/>
      <c r="SJ703" s="5"/>
      <c r="SK703" s="5"/>
      <c r="SL703" s="5"/>
      <c r="SM703" s="5"/>
      <c r="SN703" s="5"/>
      <c r="SO703" s="5"/>
      <c r="SP703" s="5"/>
      <c r="SQ703" s="5"/>
      <c r="SR703" s="5"/>
      <c r="SS703" s="5"/>
      <c r="ST703" s="5"/>
      <c r="SU703" s="5"/>
      <c r="SV703" s="5"/>
      <c r="SW703" s="5"/>
      <c r="SX703" s="5"/>
      <c r="SY703" s="5"/>
      <c r="SZ703" s="5"/>
      <c r="TA703" s="5"/>
      <c r="TB703" s="5"/>
      <c r="TC703" s="5"/>
      <c r="TD703" s="5"/>
      <c r="TE703" s="5"/>
      <c r="TF703" s="5"/>
      <c r="TG703" s="5"/>
      <c r="TH703" s="5"/>
      <c r="TI703" s="5"/>
      <c r="TJ703" s="5"/>
      <c r="TK703" s="5"/>
      <c r="TL703" s="5"/>
      <c r="TM703" s="5"/>
      <c r="TN703" s="5"/>
      <c r="TO703" s="5"/>
      <c r="TP703" s="5"/>
      <c r="TQ703" s="5"/>
      <c r="TR703" s="5"/>
      <c r="TS703" s="5"/>
      <c r="TT703" s="5"/>
      <c r="TU703" s="5"/>
      <c r="TV703" s="5"/>
      <c r="TW703" s="5"/>
      <c r="TX703" s="5"/>
      <c r="TY703" s="5"/>
      <c r="TZ703" s="5"/>
      <c r="UA703" s="5"/>
      <c r="UB703" s="5"/>
      <c r="UC703" s="5"/>
      <c r="UD703" s="5"/>
      <c r="UE703" s="5"/>
      <c r="UF703" s="5"/>
      <c r="UG703" s="5"/>
      <c r="UH703" s="5"/>
      <c r="UI703" s="5"/>
      <c r="UJ703" s="5"/>
      <c r="UK703" s="5"/>
      <c r="UL703" s="5"/>
      <c r="UM703" s="5"/>
      <c r="UN703" s="5"/>
      <c r="UO703" s="5"/>
      <c r="UP703" s="5"/>
      <c r="UQ703" s="5"/>
      <c r="UR703" s="5"/>
      <c r="US703" s="5"/>
      <c r="UT703" s="5"/>
      <c r="UU703" s="5"/>
      <c r="UV703" s="5"/>
      <c r="UW703" s="5"/>
      <c r="UX703" s="5"/>
      <c r="UY703" s="5"/>
      <c r="UZ703" s="5"/>
      <c r="VA703" s="5"/>
      <c r="VB703" s="5"/>
      <c r="VC703" s="5"/>
      <c r="VD703" s="5"/>
      <c r="VE703" s="5"/>
      <c r="VF703" s="5"/>
      <c r="VG703" s="5"/>
      <c r="VH703" s="5"/>
      <c r="VI703" s="5"/>
      <c r="VJ703" s="5"/>
      <c r="VK703" s="5"/>
      <c r="VL703" s="5"/>
      <c r="VM703" s="5"/>
      <c r="VN703" s="5"/>
      <c r="VO703" s="5"/>
      <c r="VP703" s="5"/>
      <c r="VQ703" s="5"/>
      <c r="VR703" s="5"/>
      <c r="VS703" s="5"/>
      <c r="VT703" s="5"/>
      <c r="VU703" s="5"/>
      <c r="VV703" s="5"/>
      <c r="VW703" s="5"/>
      <c r="VX703" s="5"/>
      <c r="VY703" s="5"/>
      <c r="VZ703" s="5"/>
      <c r="WA703" s="5"/>
      <c r="WB703" s="5"/>
      <c r="WC703" s="5"/>
      <c r="WD703" s="5"/>
      <c r="WE703" s="5"/>
      <c r="WF703" s="5"/>
      <c r="WG703" s="5"/>
      <c r="WH703" s="5"/>
      <c r="WI703" s="5"/>
      <c r="WJ703" s="5"/>
      <c r="WK703" s="5"/>
      <c r="WL703" s="5"/>
      <c r="WM703" s="5"/>
      <c r="WN703" s="5"/>
      <c r="WO703" s="5"/>
      <c r="WP703" s="5"/>
      <c r="WQ703" s="5"/>
      <c r="WR703" s="5"/>
      <c r="WS703" s="5"/>
      <c r="WT703" s="5"/>
      <c r="WU703" s="5"/>
      <c r="WV703" s="5"/>
      <c r="WW703" s="5"/>
      <c r="WX703" s="5"/>
      <c r="WY703" s="5"/>
      <c r="WZ703" s="5"/>
      <c r="XA703" s="5"/>
      <c r="XB703" s="5"/>
      <c r="XC703" s="5"/>
      <c r="XD703" s="5"/>
      <c r="XE703" s="5"/>
      <c r="XF703" s="5"/>
      <c r="XG703" s="5"/>
      <c r="XH703" s="5"/>
      <c r="XI703" s="5"/>
      <c r="XJ703" s="5"/>
      <c r="XK703" s="5"/>
      <c r="XL703" s="5"/>
      <c r="XM703" s="5"/>
      <c r="XN703" s="5"/>
      <c r="XO703" s="5"/>
      <c r="XP703" s="5"/>
      <c r="XQ703" s="5"/>
      <c r="XR703" s="5"/>
      <c r="XS703" s="5"/>
      <c r="XT703" s="5"/>
      <c r="XU703" s="5"/>
      <c r="XV703" s="5"/>
      <c r="XW703" s="5"/>
    </row>
    <row r="704" spans="39:647" x14ac:dyDescent="0.2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c r="PI704" s="5"/>
      <c r="PJ704" s="5"/>
      <c r="PK704" s="5"/>
      <c r="PL704" s="5"/>
      <c r="PM704" s="5"/>
      <c r="PN704" s="5"/>
      <c r="PO704" s="5"/>
      <c r="PP704" s="5"/>
      <c r="PQ704" s="5"/>
      <c r="PR704" s="5"/>
      <c r="PS704" s="5"/>
      <c r="PT704" s="5"/>
      <c r="PU704" s="5"/>
      <c r="PV704" s="5"/>
      <c r="PW704" s="5"/>
      <c r="PX704" s="5"/>
      <c r="PY704" s="5"/>
      <c r="PZ704" s="5"/>
      <c r="QA704" s="5"/>
      <c r="QB704" s="5"/>
      <c r="QC704" s="5"/>
      <c r="QD704" s="5"/>
      <c r="QE704" s="5"/>
      <c r="QF704" s="5"/>
      <c r="QG704" s="5"/>
      <c r="QH704" s="5"/>
      <c r="QI704" s="5"/>
      <c r="QJ704" s="5"/>
      <c r="QK704" s="5"/>
      <c r="QL704" s="5"/>
      <c r="QM704" s="5"/>
      <c r="QN704" s="5"/>
      <c r="QO704" s="5"/>
      <c r="QP704" s="5"/>
      <c r="QQ704" s="5"/>
      <c r="QR704" s="5"/>
      <c r="QS704" s="5"/>
      <c r="QT704" s="5"/>
      <c r="QU704" s="5"/>
      <c r="QV704" s="5"/>
      <c r="QW704" s="5"/>
      <c r="QX704" s="5"/>
      <c r="QY704" s="5"/>
      <c r="QZ704" s="5"/>
      <c r="RA704" s="5"/>
      <c r="RB704" s="5"/>
      <c r="RC704" s="5"/>
      <c r="RD704" s="5"/>
      <c r="RE704" s="5"/>
      <c r="RF704" s="5"/>
      <c r="RG704" s="5"/>
      <c r="RH704" s="5"/>
      <c r="RI704" s="5"/>
      <c r="RJ704" s="5"/>
      <c r="RK704" s="5"/>
      <c r="RL704" s="5"/>
      <c r="RM704" s="5"/>
      <c r="RN704" s="5"/>
      <c r="RO704" s="5"/>
      <c r="RP704" s="5"/>
      <c r="RQ704" s="5"/>
      <c r="RR704" s="5"/>
      <c r="RS704" s="5"/>
      <c r="RT704" s="5"/>
      <c r="RU704" s="5"/>
      <c r="RV704" s="5"/>
      <c r="RW704" s="5"/>
      <c r="RX704" s="5"/>
      <c r="RY704" s="5"/>
      <c r="RZ704" s="5"/>
      <c r="SA704" s="5"/>
      <c r="SB704" s="5"/>
      <c r="SC704" s="5"/>
      <c r="SD704" s="5"/>
      <c r="SE704" s="5"/>
      <c r="SF704" s="5"/>
      <c r="SG704" s="5"/>
      <c r="SH704" s="5"/>
      <c r="SI704" s="5"/>
      <c r="SJ704" s="5"/>
      <c r="SK704" s="5"/>
      <c r="SL704" s="5"/>
      <c r="SM704" s="5"/>
      <c r="SN704" s="5"/>
      <c r="SO704" s="5"/>
      <c r="SP704" s="5"/>
      <c r="SQ704" s="5"/>
      <c r="SR704" s="5"/>
      <c r="SS704" s="5"/>
      <c r="ST704" s="5"/>
      <c r="SU704" s="5"/>
      <c r="SV704" s="5"/>
      <c r="SW704" s="5"/>
      <c r="SX704" s="5"/>
      <c r="SY704" s="5"/>
      <c r="SZ704" s="5"/>
      <c r="TA704" s="5"/>
      <c r="TB704" s="5"/>
      <c r="TC704" s="5"/>
      <c r="TD704" s="5"/>
      <c r="TE704" s="5"/>
      <c r="TF704" s="5"/>
      <c r="TG704" s="5"/>
      <c r="TH704" s="5"/>
      <c r="TI704" s="5"/>
      <c r="TJ704" s="5"/>
      <c r="TK704" s="5"/>
      <c r="TL704" s="5"/>
      <c r="TM704" s="5"/>
      <c r="TN704" s="5"/>
      <c r="TO704" s="5"/>
      <c r="TP704" s="5"/>
      <c r="TQ704" s="5"/>
      <c r="TR704" s="5"/>
      <c r="TS704" s="5"/>
      <c r="TT704" s="5"/>
      <c r="TU704" s="5"/>
      <c r="TV704" s="5"/>
      <c r="TW704" s="5"/>
      <c r="TX704" s="5"/>
      <c r="TY704" s="5"/>
      <c r="TZ704" s="5"/>
      <c r="UA704" s="5"/>
      <c r="UB704" s="5"/>
      <c r="UC704" s="5"/>
      <c r="UD704" s="5"/>
      <c r="UE704" s="5"/>
      <c r="UF704" s="5"/>
      <c r="UG704" s="5"/>
      <c r="UH704" s="5"/>
      <c r="UI704" s="5"/>
      <c r="UJ704" s="5"/>
      <c r="UK704" s="5"/>
      <c r="UL704" s="5"/>
      <c r="UM704" s="5"/>
      <c r="UN704" s="5"/>
      <c r="UO704" s="5"/>
      <c r="UP704" s="5"/>
      <c r="UQ704" s="5"/>
      <c r="UR704" s="5"/>
      <c r="US704" s="5"/>
      <c r="UT704" s="5"/>
      <c r="UU704" s="5"/>
      <c r="UV704" s="5"/>
      <c r="UW704" s="5"/>
      <c r="UX704" s="5"/>
      <c r="UY704" s="5"/>
      <c r="UZ704" s="5"/>
      <c r="VA704" s="5"/>
      <c r="VB704" s="5"/>
      <c r="VC704" s="5"/>
      <c r="VD704" s="5"/>
      <c r="VE704" s="5"/>
      <c r="VF704" s="5"/>
      <c r="VG704" s="5"/>
      <c r="VH704" s="5"/>
      <c r="VI704" s="5"/>
      <c r="VJ704" s="5"/>
      <c r="VK704" s="5"/>
      <c r="VL704" s="5"/>
      <c r="VM704" s="5"/>
      <c r="VN704" s="5"/>
      <c r="VO704" s="5"/>
      <c r="VP704" s="5"/>
      <c r="VQ704" s="5"/>
      <c r="VR704" s="5"/>
      <c r="VS704" s="5"/>
      <c r="VT704" s="5"/>
      <c r="VU704" s="5"/>
      <c r="VV704" s="5"/>
      <c r="VW704" s="5"/>
      <c r="VX704" s="5"/>
      <c r="VY704" s="5"/>
      <c r="VZ704" s="5"/>
      <c r="WA704" s="5"/>
      <c r="WB704" s="5"/>
      <c r="WC704" s="5"/>
      <c r="WD704" s="5"/>
      <c r="WE704" s="5"/>
      <c r="WF704" s="5"/>
      <c r="WG704" s="5"/>
      <c r="WH704" s="5"/>
      <c r="WI704" s="5"/>
      <c r="WJ704" s="5"/>
      <c r="WK704" s="5"/>
      <c r="WL704" s="5"/>
      <c r="WM704" s="5"/>
      <c r="WN704" s="5"/>
      <c r="WO704" s="5"/>
      <c r="WP704" s="5"/>
      <c r="WQ704" s="5"/>
      <c r="WR704" s="5"/>
      <c r="WS704" s="5"/>
      <c r="WT704" s="5"/>
      <c r="WU704" s="5"/>
      <c r="WV704" s="5"/>
      <c r="WW704" s="5"/>
      <c r="WX704" s="5"/>
      <c r="WY704" s="5"/>
      <c r="WZ704" s="5"/>
      <c r="XA704" s="5"/>
      <c r="XB704" s="5"/>
      <c r="XC704" s="5"/>
      <c r="XD704" s="5"/>
      <c r="XE704" s="5"/>
      <c r="XF704" s="5"/>
      <c r="XG704" s="5"/>
      <c r="XH704" s="5"/>
      <c r="XI704" s="5"/>
      <c r="XJ704" s="5"/>
      <c r="XK704" s="5"/>
      <c r="XL704" s="5"/>
      <c r="XM704" s="5"/>
      <c r="XN704" s="5"/>
      <c r="XO704" s="5"/>
      <c r="XP704" s="5"/>
      <c r="XQ704" s="5"/>
      <c r="XR704" s="5"/>
      <c r="XS704" s="5"/>
      <c r="XT704" s="5"/>
      <c r="XU704" s="5"/>
      <c r="XV704" s="5"/>
      <c r="XW704" s="5"/>
    </row>
    <row r="705" spans="39:647" x14ac:dyDescent="0.2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c r="PI705" s="5"/>
      <c r="PJ705" s="5"/>
      <c r="PK705" s="5"/>
      <c r="PL705" s="5"/>
      <c r="PM705" s="5"/>
      <c r="PN705" s="5"/>
      <c r="PO705" s="5"/>
      <c r="PP705" s="5"/>
      <c r="PQ705" s="5"/>
      <c r="PR705" s="5"/>
      <c r="PS705" s="5"/>
      <c r="PT705" s="5"/>
      <c r="PU705" s="5"/>
      <c r="PV705" s="5"/>
      <c r="PW705" s="5"/>
      <c r="PX705" s="5"/>
      <c r="PY705" s="5"/>
      <c r="PZ705" s="5"/>
      <c r="QA705" s="5"/>
      <c r="QB705" s="5"/>
      <c r="QC705" s="5"/>
      <c r="QD705" s="5"/>
      <c r="QE705" s="5"/>
      <c r="QF705" s="5"/>
      <c r="QG705" s="5"/>
      <c r="QH705" s="5"/>
      <c r="QI705" s="5"/>
      <c r="QJ705" s="5"/>
      <c r="QK705" s="5"/>
      <c r="QL705" s="5"/>
      <c r="QM705" s="5"/>
      <c r="QN705" s="5"/>
      <c r="QO705" s="5"/>
      <c r="QP705" s="5"/>
      <c r="QQ705" s="5"/>
      <c r="QR705" s="5"/>
      <c r="QS705" s="5"/>
      <c r="QT705" s="5"/>
      <c r="QU705" s="5"/>
      <c r="QV705" s="5"/>
      <c r="QW705" s="5"/>
      <c r="QX705" s="5"/>
      <c r="QY705" s="5"/>
      <c r="QZ705" s="5"/>
      <c r="RA705" s="5"/>
      <c r="RB705" s="5"/>
      <c r="RC705" s="5"/>
      <c r="RD705" s="5"/>
      <c r="RE705" s="5"/>
      <c r="RF705" s="5"/>
      <c r="RG705" s="5"/>
      <c r="RH705" s="5"/>
      <c r="RI705" s="5"/>
      <c r="RJ705" s="5"/>
      <c r="RK705" s="5"/>
      <c r="RL705" s="5"/>
      <c r="RM705" s="5"/>
      <c r="RN705" s="5"/>
      <c r="RO705" s="5"/>
      <c r="RP705" s="5"/>
      <c r="RQ705" s="5"/>
      <c r="RR705" s="5"/>
      <c r="RS705" s="5"/>
      <c r="RT705" s="5"/>
      <c r="RU705" s="5"/>
      <c r="RV705" s="5"/>
      <c r="RW705" s="5"/>
      <c r="RX705" s="5"/>
      <c r="RY705" s="5"/>
      <c r="RZ705" s="5"/>
      <c r="SA705" s="5"/>
      <c r="SB705" s="5"/>
      <c r="SC705" s="5"/>
      <c r="SD705" s="5"/>
      <c r="SE705" s="5"/>
      <c r="SF705" s="5"/>
      <c r="SG705" s="5"/>
      <c r="SH705" s="5"/>
      <c r="SI705" s="5"/>
      <c r="SJ705" s="5"/>
      <c r="SK705" s="5"/>
      <c r="SL705" s="5"/>
      <c r="SM705" s="5"/>
      <c r="SN705" s="5"/>
      <c r="SO705" s="5"/>
      <c r="SP705" s="5"/>
      <c r="SQ705" s="5"/>
      <c r="SR705" s="5"/>
      <c r="SS705" s="5"/>
      <c r="ST705" s="5"/>
      <c r="SU705" s="5"/>
      <c r="SV705" s="5"/>
      <c r="SW705" s="5"/>
      <c r="SX705" s="5"/>
      <c r="SY705" s="5"/>
      <c r="SZ705" s="5"/>
      <c r="TA705" s="5"/>
      <c r="TB705" s="5"/>
      <c r="TC705" s="5"/>
      <c r="TD705" s="5"/>
      <c r="TE705" s="5"/>
      <c r="TF705" s="5"/>
      <c r="TG705" s="5"/>
      <c r="TH705" s="5"/>
      <c r="TI705" s="5"/>
      <c r="TJ705" s="5"/>
      <c r="TK705" s="5"/>
      <c r="TL705" s="5"/>
      <c r="TM705" s="5"/>
      <c r="TN705" s="5"/>
      <c r="TO705" s="5"/>
      <c r="TP705" s="5"/>
      <c r="TQ705" s="5"/>
      <c r="TR705" s="5"/>
      <c r="TS705" s="5"/>
      <c r="TT705" s="5"/>
      <c r="TU705" s="5"/>
      <c r="TV705" s="5"/>
      <c r="TW705" s="5"/>
      <c r="TX705" s="5"/>
      <c r="TY705" s="5"/>
      <c r="TZ705" s="5"/>
      <c r="UA705" s="5"/>
      <c r="UB705" s="5"/>
      <c r="UC705" s="5"/>
      <c r="UD705" s="5"/>
      <c r="UE705" s="5"/>
      <c r="UF705" s="5"/>
      <c r="UG705" s="5"/>
      <c r="UH705" s="5"/>
      <c r="UI705" s="5"/>
      <c r="UJ705" s="5"/>
      <c r="UK705" s="5"/>
      <c r="UL705" s="5"/>
      <c r="UM705" s="5"/>
      <c r="UN705" s="5"/>
      <c r="UO705" s="5"/>
      <c r="UP705" s="5"/>
      <c r="UQ705" s="5"/>
      <c r="UR705" s="5"/>
      <c r="US705" s="5"/>
      <c r="UT705" s="5"/>
      <c r="UU705" s="5"/>
      <c r="UV705" s="5"/>
      <c r="UW705" s="5"/>
      <c r="UX705" s="5"/>
      <c r="UY705" s="5"/>
      <c r="UZ705" s="5"/>
      <c r="VA705" s="5"/>
      <c r="VB705" s="5"/>
      <c r="VC705" s="5"/>
      <c r="VD705" s="5"/>
      <c r="VE705" s="5"/>
      <c r="VF705" s="5"/>
      <c r="VG705" s="5"/>
      <c r="VH705" s="5"/>
      <c r="VI705" s="5"/>
      <c r="VJ705" s="5"/>
      <c r="VK705" s="5"/>
      <c r="VL705" s="5"/>
      <c r="VM705" s="5"/>
      <c r="VN705" s="5"/>
      <c r="VO705" s="5"/>
      <c r="VP705" s="5"/>
      <c r="VQ705" s="5"/>
      <c r="VR705" s="5"/>
      <c r="VS705" s="5"/>
      <c r="VT705" s="5"/>
      <c r="VU705" s="5"/>
      <c r="VV705" s="5"/>
      <c r="VW705" s="5"/>
      <c r="VX705" s="5"/>
      <c r="VY705" s="5"/>
      <c r="VZ705" s="5"/>
      <c r="WA705" s="5"/>
      <c r="WB705" s="5"/>
      <c r="WC705" s="5"/>
      <c r="WD705" s="5"/>
      <c r="WE705" s="5"/>
      <c r="WF705" s="5"/>
      <c r="WG705" s="5"/>
      <c r="WH705" s="5"/>
      <c r="WI705" s="5"/>
      <c r="WJ705" s="5"/>
      <c r="WK705" s="5"/>
      <c r="WL705" s="5"/>
      <c r="WM705" s="5"/>
      <c r="WN705" s="5"/>
      <c r="WO705" s="5"/>
      <c r="WP705" s="5"/>
      <c r="WQ705" s="5"/>
      <c r="WR705" s="5"/>
      <c r="WS705" s="5"/>
      <c r="WT705" s="5"/>
      <c r="WU705" s="5"/>
      <c r="WV705" s="5"/>
      <c r="WW705" s="5"/>
      <c r="WX705" s="5"/>
      <c r="WY705" s="5"/>
      <c r="WZ705" s="5"/>
      <c r="XA705" s="5"/>
      <c r="XB705" s="5"/>
      <c r="XC705" s="5"/>
      <c r="XD705" s="5"/>
      <c r="XE705" s="5"/>
      <c r="XF705" s="5"/>
      <c r="XG705" s="5"/>
      <c r="XH705" s="5"/>
      <c r="XI705" s="5"/>
      <c r="XJ705" s="5"/>
      <c r="XK705" s="5"/>
      <c r="XL705" s="5"/>
      <c r="XM705" s="5"/>
      <c r="XN705" s="5"/>
      <c r="XO705" s="5"/>
      <c r="XP705" s="5"/>
      <c r="XQ705" s="5"/>
      <c r="XR705" s="5"/>
      <c r="XS705" s="5"/>
      <c r="XT705" s="5"/>
      <c r="XU705" s="5"/>
      <c r="XV705" s="5"/>
      <c r="XW705" s="5"/>
    </row>
    <row r="706" spans="39:647" x14ac:dyDescent="0.2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c r="PI706" s="5"/>
      <c r="PJ706" s="5"/>
      <c r="PK706" s="5"/>
      <c r="PL706" s="5"/>
      <c r="PM706" s="5"/>
      <c r="PN706" s="5"/>
      <c r="PO706" s="5"/>
      <c r="PP706" s="5"/>
      <c r="PQ706" s="5"/>
      <c r="PR706" s="5"/>
      <c r="PS706" s="5"/>
      <c r="PT706" s="5"/>
      <c r="PU706" s="5"/>
      <c r="PV706" s="5"/>
      <c r="PW706" s="5"/>
      <c r="PX706" s="5"/>
      <c r="PY706" s="5"/>
      <c r="PZ706" s="5"/>
      <c r="QA706" s="5"/>
      <c r="QB706" s="5"/>
      <c r="QC706" s="5"/>
      <c r="QD706" s="5"/>
      <c r="QE706" s="5"/>
      <c r="QF706" s="5"/>
      <c r="QG706" s="5"/>
      <c r="QH706" s="5"/>
      <c r="QI706" s="5"/>
      <c r="QJ706" s="5"/>
      <c r="QK706" s="5"/>
      <c r="QL706" s="5"/>
      <c r="QM706" s="5"/>
      <c r="QN706" s="5"/>
      <c r="QO706" s="5"/>
      <c r="QP706" s="5"/>
      <c r="QQ706" s="5"/>
      <c r="QR706" s="5"/>
      <c r="QS706" s="5"/>
      <c r="QT706" s="5"/>
      <c r="QU706" s="5"/>
      <c r="QV706" s="5"/>
      <c r="QW706" s="5"/>
      <c r="QX706" s="5"/>
      <c r="QY706" s="5"/>
      <c r="QZ706" s="5"/>
      <c r="RA706" s="5"/>
      <c r="RB706" s="5"/>
      <c r="RC706" s="5"/>
      <c r="RD706" s="5"/>
      <c r="RE706" s="5"/>
      <c r="RF706" s="5"/>
      <c r="RG706" s="5"/>
      <c r="RH706" s="5"/>
      <c r="RI706" s="5"/>
      <c r="RJ706" s="5"/>
      <c r="RK706" s="5"/>
      <c r="RL706" s="5"/>
      <c r="RM706" s="5"/>
      <c r="RN706" s="5"/>
      <c r="RO706" s="5"/>
      <c r="RP706" s="5"/>
      <c r="RQ706" s="5"/>
      <c r="RR706" s="5"/>
      <c r="RS706" s="5"/>
      <c r="RT706" s="5"/>
      <c r="RU706" s="5"/>
      <c r="RV706" s="5"/>
      <c r="RW706" s="5"/>
      <c r="RX706" s="5"/>
      <c r="RY706" s="5"/>
      <c r="RZ706" s="5"/>
      <c r="SA706" s="5"/>
      <c r="SB706" s="5"/>
      <c r="SC706" s="5"/>
      <c r="SD706" s="5"/>
      <c r="SE706" s="5"/>
      <c r="SF706" s="5"/>
      <c r="SG706" s="5"/>
      <c r="SH706" s="5"/>
      <c r="SI706" s="5"/>
      <c r="SJ706" s="5"/>
      <c r="SK706" s="5"/>
      <c r="SL706" s="5"/>
      <c r="SM706" s="5"/>
      <c r="SN706" s="5"/>
      <c r="SO706" s="5"/>
      <c r="SP706" s="5"/>
      <c r="SQ706" s="5"/>
      <c r="SR706" s="5"/>
      <c r="SS706" s="5"/>
      <c r="ST706" s="5"/>
      <c r="SU706" s="5"/>
      <c r="SV706" s="5"/>
      <c r="SW706" s="5"/>
      <c r="SX706" s="5"/>
      <c r="SY706" s="5"/>
      <c r="SZ706" s="5"/>
      <c r="TA706" s="5"/>
      <c r="TB706" s="5"/>
      <c r="TC706" s="5"/>
      <c r="TD706" s="5"/>
      <c r="TE706" s="5"/>
      <c r="TF706" s="5"/>
      <c r="TG706" s="5"/>
      <c r="TH706" s="5"/>
      <c r="TI706" s="5"/>
      <c r="TJ706" s="5"/>
      <c r="TK706" s="5"/>
      <c r="TL706" s="5"/>
      <c r="TM706" s="5"/>
      <c r="TN706" s="5"/>
      <c r="TO706" s="5"/>
      <c r="TP706" s="5"/>
      <c r="TQ706" s="5"/>
      <c r="TR706" s="5"/>
      <c r="TS706" s="5"/>
      <c r="TT706" s="5"/>
      <c r="TU706" s="5"/>
      <c r="TV706" s="5"/>
      <c r="TW706" s="5"/>
      <c r="TX706" s="5"/>
      <c r="TY706" s="5"/>
      <c r="TZ706" s="5"/>
      <c r="UA706" s="5"/>
      <c r="UB706" s="5"/>
      <c r="UC706" s="5"/>
      <c r="UD706" s="5"/>
      <c r="UE706" s="5"/>
      <c r="UF706" s="5"/>
      <c r="UG706" s="5"/>
      <c r="UH706" s="5"/>
      <c r="UI706" s="5"/>
      <c r="UJ706" s="5"/>
      <c r="UK706" s="5"/>
      <c r="UL706" s="5"/>
      <c r="UM706" s="5"/>
      <c r="UN706" s="5"/>
      <c r="UO706" s="5"/>
      <c r="UP706" s="5"/>
      <c r="UQ706" s="5"/>
      <c r="UR706" s="5"/>
      <c r="US706" s="5"/>
      <c r="UT706" s="5"/>
      <c r="UU706" s="5"/>
      <c r="UV706" s="5"/>
      <c r="UW706" s="5"/>
      <c r="UX706" s="5"/>
      <c r="UY706" s="5"/>
      <c r="UZ706" s="5"/>
      <c r="VA706" s="5"/>
      <c r="VB706" s="5"/>
      <c r="VC706" s="5"/>
      <c r="VD706" s="5"/>
      <c r="VE706" s="5"/>
      <c r="VF706" s="5"/>
      <c r="VG706" s="5"/>
      <c r="VH706" s="5"/>
      <c r="VI706" s="5"/>
      <c r="VJ706" s="5"/>
      <c r="VK706" s="5"/>
      <c r="VL706" s="5"/>
      <c r="VM706" s="5"/>
      <c r="VN706" s="5"/>
      <c r="VO706" s="5"/>
      <c r="VP706" s="5"/>
      <c r="VQ706" s="5"/>
      <c r="VR706" s="5"/>
      <c r="VS706" s="5"/>
      <c r="VT706" s="5"/>
      <c r="VU706" s="5"/>
      <c r="VV706" s="5"/>
      <c r="VW706" s="5"/>
      <c r="VX706" s="5"/>
      <c r="VY706" s="5"/>
      <c r="VZ706" s="5"/>
      <c r="WA706" s="5"/>
      <c r="WB706" s="5"/>
      <c r="WC706" s="5"/>
      <c r="WD706" s="5"/>
      <c r="WE706" s="5"/>
      <c r="WF706" s="5"/>
      <c r="WG706" s="5"/>
      <c r="WH706" s="5"/>
      <c r="WI706" s="5"/>
      <c r="WJ706" s="5"/>
      <c r="WK706" s="5"/>
      <c r="WL706" s="5"/>
      <c r="WM706" s="5"/>
      <c r="WN706" s="5"/>
      <c r="WO706" s="5"/>
      <c r="WP706" s="5"/>
      <c r="WQ706" s="5"/>
      <c r="WR706" s="5"/>
      <c r="WS706" s="5"/>
      <c r="WT706" s="5"/>
      <c r="WU706" s="5"/>
      <c r="WV706" s="5"/>
      <c r="WW706" s="5"/>
      <c r="WX706" s="5"/>
      <c r="WY706" s="5"/>
      <c r="WZ706" s="5"/>
      <c r="XA706" s="5"/>
      <c r="XB706" s="5"/>
      <c r="XC706" s="5"/>
      <c r="XD706" s="5"/>
      <c r="XE706" s="5"/>
      <c r="XF706" s="5"/>
      <c r="XG706" s="5"/>
      <c r="XH706" s="5"/>
      <c r="XI706" s="5"/>
      <c r="XJ706" s="5"/>
      <c r="XK706" s="5"/>
      <c r="XL706" s="5"/>
      <c r="XM706" s="5"/>
      <c r="XN706" s="5"/>
      <c r="XO706" s="5"/>
      <c r="XP706" s="5"/>
      <c r="XQ706" s="5"/>
      <c r="XR706" s="5"/>
      <c r="XS706" s="5"/>
      <c r="XT706" s="5"/>
      <c r="XU706" s="5"/>
      <c r="XV706" s="5"/>
      <c r="XW706" s="5"/>
    </row>
    <row r="707" spans="39:647" x14ac:dyDescent="0.2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c r="PI707" s="5"/>
      <c r="PJ707" s="5"/>
      <c r="PK707" s="5"/>
      <c r="PL707" s="5"/>
      <c r="PM707" s="5"/>
      <c r="PN707" s="5"/>
      <c r="PO707" s="5"/>
      <c r="PP707" s="5"/>
      <c r="PQ707" s="5"/>
      <c r="PR707" s="5"/>
      <c r="PS707" s="5"/>
      <c r="PT707" s="5"/>
      <c r="PU707" s="5"/>
      <c r="PV707" s="5"/>
      <c r="PW707" s="5"/>
      <c r="PX707" s="5"/>
      <c r="PY707" s="5"/>
      <c r="PZ707" s="5"/>
      <c r="QA707" s="5"/>
      <c r="QB707" s="5"/>
      <c r="QC707" s="5"/>
      <c r="QD707" s="5"/>
      <c r="QE707" s="5"/>
      <c r="QF707" s="5"/>
      <c r="QG707" s="5"/>
      <c r="QH707" s="5"/>
      <c r="QI707" s="5"/>
      <c r="QJ707" s="5"/>
      <c r="QK707" s="5"/>
      <c r="QL707" s="5"/>
      <c r="QM707" s="5"/>
      <c r="QN707" s="5"/>
      <c r="QO707" s="5"/>
      <c r="QP707" s="5"/>
      <c r="QQ707" s="5"/>
      <c r="QR707" s="5"/>
      <c r="QS707" s="5"/>
      <c r="QT707" s="5"/>
      <c r="QU707" s="5"/>
      <c r="QV707" s="5"/>
      <c r="QW707" s="5"/>
      <c r="QX707" s="5"/>
      <c r="QY707" s="5"/>
      <c r="QZ707" s="5"/>
      <c r="RA707" s="5"/>
      <c r="RB707" s="5"/>
      <c r="RC707" s="5"/>
      <c r="RD707" s="5"/>
      <c r="RE707" s="5"/>
      <c r="RF707" s="5"/>
      <c r="RG707" s="5"/>
      <c r="RH707" s="5"/>
      <c r="RI707" s="5"/>
      <c r="RJ707" s="5"/>
      <c r="RK707" s="5"/>
      <c r="RL707" s="5"/>
      <c r="RM707" s="5"/>
      <c r="RN707" s="5"/>
      <c r="RO707" s="5"/>
      <c r="RP707" s="5"/>
      <c r="RQ707" s="5"/>
      <c r="RR707" s="5"/>
      <c r="RS707" s="5"/>
      <c r="RT707" s="5"/>
      <c r="RU707" s="5"/>
      <c r="RV707" s="5"/>
      <c r="RW707" s="5"/>
      <c r="RX707" s="5"/>
      <c r="RY707" s="5"/>
      <c r="RZ707" s="5"/>
      <c r="SA707" s="5"/>
      <c r="SB707" s="5"/>
      <c r="SC707" s="5"/>
      <c r="SD707" s="5"/>
      <c r="SE707" s="5"/>
      <c r="SF707" s="5"/>
      <c r="SG707" s="5"/>
      <c r="SH707" s="5"/>
      <c r="SI707" s="5"/>
      <c r="SJ707" s="5"/>
      <c r="SK707" s="5"/>
      <c r="SL707" s="5"/>
      <c r="SM707" s="5"/>
      <c r="SN707" s="5"/>
      <c r="SO707" s="5"/>
      <c r="SP707" s="5"/>
      <c r="SQ707" s="5"/>
      <c r="SR707" s="5"/>
      <c r="SS707" s="5"/>
      <c r="ST707" s="5"/>
      <c r="SU707" s="5"/>
      <c r="SV707" s="5"/>
      <c r="SW707" s="5"/>
      <c r="SX707" s="5"/>
      <c r="SY707" s="5"/>
      <c r="SZ707" s="5"/>
      <c r="TA707" s="5"/>
      <c r="TB707" s="5"/>
      <c r="TC707" s="5"/>
      <c r="TD707" s="5"/>
      <c r="TE707" s="5"/>
      <c r="TF707" s="5"/>
      <c r="TG707" s="5"/>
      <c r="TH707" s="5"/>
      <c r="TI707" s="5"/>
      <c r="TJ707" s="5"/>
      <c r="TK707" s="5"/>
      <c r="TL707" s="5"/>
      <c r="TM707" s="5"/>
      <c r="TN707" s="5"/>
      <c r="TO707" s="5"/>
      <c r="TP707" s="5"/>
      <c r="TQ707" s="5"/>
      <c r="TR707" s="5"/>
      <c r="TS707" s="5"/>
      <c r="TT707" s="5"/>
      <c r="TU707" s="5"/>
      <c r="TV707" s="5"/>
      <c r="TW707" s="5"/>
      <c r="TX707" s="5"/>
      <c r="TY707" s="5"/>
      <c r="TZ707" s="5"/>
      <c r="UA707" s="5"/>
      <c r="UB707" s="5"/>
      <c r="UC707" s="5"/>
      <c r="UD707" s="5"/>
      <c r="UE707" s="5"/>
      <c r="UF707" s="5"/>
      <c r="UG707" s="5"/>
      <c r="UH707" s="5"/>
      <c r="UI707" s="5"/>
      <c r="UJ707" s="5"/>
      <c r="UK707" s="5"/>
      <c r="UL707" s="5"/>
      <c r="UM707" s="5"/>
      <c r="UN707" s="5"/>
      <c r="UO707" s="5"/>
      <c r="UP707" s="5"/>
      <c r="UQ707" s="5"/>
      <c r="UR707" s="5"/>
      <c r="US707" s="5"/>
      <c r="UT707" s="5"/>
      <c r="UU707" s="5"/>
      <c r="UV707" s="5"/>
      <c r="UW707" s="5"/>
      <c r="UX707" s="5"/>
      <c r="UY707" s="5"/>
      <c r="UZ707" s="5"/>
      <c r="VA707" s="5"/>
      <c r="VB707" s="5"/>
      <c r="VC707" s="5"/>
      <c r="VD707" s="5"/>
      <c r="VE707" s="5"/>
      <c r="VF707" s="5"/>
      <c r="VG707" s="5"/>
      <c r="VH707" s="5"/>
      <c r="VI707" s="5"/>
      <c r="VJ707" s="5"/>
      <c r="VK707" s="5"/>
      <c r="VL707" s="5"/>
      <c r="VM707" s="5"/>
      <c r="VN707" s="5"/>
      <c r="VO707" s="5"/>
      <c r="VP707" s="5"/>
      <c r="VQ707" s="5"/>
      <c r="VR707" s="5"/>
      <c r="VS707" s="5"/>
      <c r="VT707" s="5"/>
      <c r="VU707" s="5"/>
      <c r="VV707" s="5"/>
      <c r="VW707" s="5"/>
      <c r="VX707" s="5"/>
      <c r="VY707" s="5"/>
      <c r="VZ707" s="5"/>
      <c r="WA707" s="5"/>
      <c r="WB707" s="5"/>
      <c r="WC707" s="5"/>
      <c r="WD707" s="5"/>
      <c r="WE707" s="5"/>
      <c r="WF707" s="5"/>
      <c r="WG707" s="5"/>
      <c r="WH707" s="5"/>
      <c r="WI707" s="5"/>
      <c r="WJ707" s="5"/>
      <c r="WK707" s="5"/>
      <c r="WL707" s="5"/>
      <c r="WM707" s="5"/>
      <c r="WN707" s="5"/>
      <c r="WO707" s="5"/>
      <c r="WP707" s="5"/>
      <c r="WQ707" s="5"/>
      <c r="WR707" s="5"/>
      <c r="WS707" s="5"/>
      <c r="WT707" s="5"/>
      <c r="WU707" s="5"/>
      <c r="WV707" s="5"/>
      <c r="WW707" s="5"/>
      <c r="WX707" s="5"/>
      <c r="WY707" s="5"/>
      <c r="WZ707" s="5"/>
      <c r="XA707" s="5"/>
      <c r="XB707" s="5"/>
      <c r="XC707" s="5"/>
      <c r="XD707" s="5"/>
      <c r="XE707" s="5"/>
      <c r="XF707" s="5"/>
      <c r="XG707" s="5"/>
      <c r="XH707" s="5"/>
      <c r="XI707" s="5"/>
      <c r="XJ707" s="5"/>
      <c r="XK707" s="5"/>
      <c r="XL707" s="5"/>
      <c r="XM707" s="5"/>
      <c r="XN707" s="5"/>
      <c r="XO707" s="5"/>
      <c r="XP707" s="5"/>
      <c r="XQ707" s="5"/>
      <c r="XR707" s="5"/>
      <c r="XS707" s="5"/>
      <c r="XT707" s="5"/>
      <c r="XU707" s="5"/>
      <c r="XV707" s="5"/>
      <c r="XW707" s="5"/>
    </row>
    <row r="708" spans="39:647" x14ac:dyDescent="0.2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c r="PI708" s="5"/>
      <c r="PJ708" s="5"/>
      <c r="PK708" s="5"/>
      <c r="PL708" s="5"/>
      <c r="PM708" s="5"/>
      <c r="PN708" s="5"/>
      <c r="PO708" s="5"/>
      <c r="PP708" s="5"/>
      <c r="PQ708" s="5"/>
      <c r="PR708" s="5"/>
      <c r="PS708" s="5"/>
      <c r="PT708" s="5"/>
      <c r="PU708" s="5"/>
      <c r="PV708" s="5"/>
      <c r="PW708" s="5"/>
      <c r="PX708" s="5"/>
      <c r="PY708" s="5"/>
      <c r="PZ708" s="5"/>
      <c r="QA708" s="5"/>
      <c r="QB708" s="5"/>
      <c r="QC708" s="5"/>
      <c r="QD708" s="5"/>
      <c r="QE708" s="5"/>
      <c r="QF708" s="5"/>
      <c r="QG708" s="5"/>
      <c r="QH708" s="5"/>
      <c r="QI708" s="5"/>
      <c r="QJ708" s="5"/>
      <c r="QK708" s="5"/>
      <c r="QL708" s="5"/>
      <c r="QM708" s="5"/>
      <c r="QN708" s="5"/>
      <c r="QO708" s="5"/>
      <c r="QP708" s="5"/>
      <c r="QQ708" s="5"/>
      <c r="QR708" s="5"/>
      <c r="QS708" s="5"/>
      <c r="QT708" s="5"/>
      <c r="QU708" s="5"/>
      <c r="QV708" s="5"/>
      <c r="QW708" s="5"/>
      <c r="QX708" s="5"/>
      <c r="QY708" s="5"/>
      <c r="QZ708" s="5"/>
      <c r="RA708" s="5"/>
      <c r="RB708" s="5"/>
      <c r="RC708" s="5"/>
      <c r="RD708" s="5"/>
      <c r="RE708" s="5"/>
      <c r="RF708" s="5"/>
      <c r="RG708" s="5"/>
      <c r="RH708" s="5"/>
      <c r="RI708" s="5"/>
      <c r="RJ708" s="5"/>
      <c r="RK708" s="5"/>
      <c r="RL708" s="5"/>
      <c r="RM708" s="5"/>
      <c r="RN708" s="5"/>
      <c r="RO708" s="5"/>
      <c r="RP708" s="5"/>
      <c r="RQ708" s="5"/>
      <c r="RR708" s="5"/>
      <c r="RS708" s="5"/>
      <c r="RT708" s="5"/>
      <c r="RU708" s="5"/>
      <c r="RV708" s="5"/>
      <c r="RW708" s="5"/>
      <c r="RX708" s="5"/>
      <c r="RY708" s="5"/>
      <c r="RZ708" s="5"/>
      <c r="SA708" s="5"/>
      <c r="SB708" s="5"/>
      <c r="SC708" s="5"/>
      <c r="SD708" s="5"/>
      <c r="SE708" s="5"/>
      <c r="SF708" s="5"/>
      <c r="SG708" s="5"/>
      <c r="SH708" s="5"/>
      <c r="SI708" s="5"/>
      <c r="SJ708" s="5"/>
      <c r="SK708" s="5"/>
      <c r="SL708" s="5"/>
      <c r="SM708" s="5"/>
      <c r="SN708" s="5"/>
      <c r="SO708" s="5"/>
      <c r="SP708" s="5"/>
      <c r="SQ708" s="5"/>
      <c r="SR708" s="5"/>
      <c r="SS708" s="5"/>
      <c r="ST708" s="5"/>
      <c r="SU708" s="5"/>
      <c r="SV708" s="5"/>
      <c r="SW708" s="5"/>
      <c r="SX708" s="5"/>
      <c r="SY708" s="5"/>
      <c r="SZ708" s="5"/>
      <c r="TA708" s="5"/>
      <c r="TB708" s="5"/>
      <c r="TC708" s="5"/>
      <c r="TD708" s="5"/>
      <c r="TE708" s="5"/>
      <c r="TF708" s="5"/>
      <c r="TG708" s="5"/>
      <c r="TH708" s="5"/>
      <c r="TI708" s="5"/>
      <c r="TJ708" s="5"/>
      <c r="TK708" s="5"/>
      <c r="TL708" s="5"/>
      <c r="TM708" s="5"/>
      <c r="TN708" s="5"/>
      <c r="TO708" s="5"/>
      <c r="TP708" s="5"/>
      <c r="TQ708" s="5"/>
      <c r="TR708" s="5"/>
      <c r="TS708" s="5"/>
      <c r="TT708" s="5"/>
      <c r="TU708" s="5"/>
      <c r="TV708" s="5"/>
      <c r="TW708" s="5"/>
      <c r="TX708" s="5"/>
      <c r="TY708" s="5"/>
      <c r="TZ708" s="5"/>
      <c r="UA708" s="5"/>
      <c r="UB708" s="5"/>
      <c r="UC708" s="5"/>
      <c r="UD708" s="5"/>
      <c r="UE708" s="5"/>
      <c r="UF708" s="5"/>
      <c r="UG708" s="5"/>
      <c r="UH708" s="5"/>
      <c r="UI708" s="5"/>
      <c r="UJ708" s="5"/>
      <c r="UK708" s="5"/>
      <c r="UL708" s="5"/>
      <c r="UM708" s="5"/>
      <c r="UN708" s="5"/>
      <c r="UO708" s="5"/>
      <c r="UP708" s="5"/>
      <c r="UQ708" s="5"/>
      <c r="UR708" s="5"/>
      <c r="US708" s="5"/>
      <c r="UT708" s="5"/>
      <c r="UU708" s="5"/>
      <c r="UV708" s="5"/>
      <c r="UW708" s="5"/>
      <c r="UX708" s="5"/>
      <c r="UY708" s="5"/>
      <c r="UZ708" s="5"/>
      <c r="VA708" s="5"/>
      <c r="VB708" s="5"/>
      <c r="VC708" s="5"/>
      <c r="VD708" s="5"/>
      <c r="VE708" s="5"/>
      <c r="VF708" s="5"/>
      <c r="VG708" s="5"/>
      <c r="VH708" s="5"/>
      <c r="VI708" s="5"/>
      <c r="VJ708" s="5"/>
      <c r="VK708" s="5"/>
      <c r="VL708" s="5"/>
      <c r="VM708" s="5"/>
      <c r="VN708" s="5"/>
      <c r="VO708" s="5"/>
      <c r="VP708" s="5"/>
      <c r="VQ708" s="5"/>
      <c r="VR708" s="5"/>
      <c r="VS708" s="5"/>
      <c r="VT708" s="5"/>
      <c r="VU708" s="5"/>
      <c r="VV708" s="5"/>
      <c r="VW708" s="5"/>
      <c r="VX708" s="5"/>
      <c r="VY708" s="5"/>
      <c r="VZ708" s="5"/>
      <c r="WA708" s="5"/>
      <c r="WB708" s="5"/>
      <c r="WC708" s="5"/>
      <c r="WD708" s="5"/>
      <c r="WE708" s="5"/>
      <c r="WF708" s="5"/>
      <c r="WG708" s="5"/>
      <c r="WH708" s="5"/>
      <c r="WI708" s="5"/>
      <c r="WJ708" s="5"/>
      <c r="WK708" s="5"/>
      <c r="WL708" s="5"/>
      <c r="WM708" s="5"/>
      <c r="WN708" s="5"/>
      <c r="WO708" s="5"/>
      <c r="WP708" s="5"/>
      <c r="WQ708" s="5"/>
      <c r="WR708" s="5"/>
      <c r="WS708" s="5"/>
      <c r="WT708" s="5"/>
      <c r="WU708" s="5"/>
      <c r="WV708" s="5"/>
      <c r="WW708" s="5"/>
      <c r="WX708" s="5"/>
      <c r="WY708" s="5"/>
      <c r="WZ708" s="5"/>
      <c r="XA708" s="5"/>
      <c r="XB708" s="5"/>
      <c r="XC708" s="5"/>
      <c r="XD708" s="5"/>
      <c r="XE708" s="5"/>
      <c r="XF708" s="5"/>
      <c r="XG708" s="5"/>
      <c r="XH708" s="5"/>
      <c r="XI708" s="5"/>
      <c r="XJ708" s="5"/>
      <c r="XK708" s="5"/>
      <c r="XL708" s="5"/>
      <c r="XM708" s="5"/>
      <c r="XN708" s="5"/>
      <c r="XO708" s="5"/>
      <c r="XP708" s="5"/>
      <c r="XQ708" s="5"/>
      <c r="XR708" s="5"/>
      <c r="XS708" s="5"/>
      <c r="XT708" s="5"/>
      <c r="XU708" s="5"/>
      <c r="XV708" s="5"/>
      <c r="XW708" s="5"/>
    </row>
    <row r="709" spans="39:647" x14ac:dyDescent="0.2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c r="PI709" s="5"/>
      <c r="PJ709" s="5"/>
      <c r="PK709" s="5"/>
      <c r="PL709" s="5"/>
      <c r="PM709" s="5"/>
      <c r="PN709" s="5"/>
      <c r="PO709" s="5"/>
      <c r="PP709" s="5"/>
      <c r="PQ709" s="5"/>
      <c r="PR709" s="5"/>
      <c r="PS709" s="5"/>
      <c r="PT709" s="5"/>
      <c r="PU709" s="5"/>
      <c r="PV709" s="5"/>
      <c r="PW709" s="5"/>
      <c r="PX709" s="5"/>
      <c r="PY709" s="5"/>
      <c r="PZ709" s="5"/>
      <c r="QA709" s="5"/>
      <c r="QB709" s="5"/>
      <c r="QC709" s="5"/>
      <c r="QD709" s="5"/>
      <c r="QE709" s="5"/>
      <c r="QF709" s="5"/>
      <c r="QG709" s="5"/>
      <c r="QH709" s="5"/>
      <c r="QI709" s="5"/>
      <c r="QJ709" s="5"/>
      <c r="QK709" s="5"/>
      <c r="QL709" s="5"/>
      <c r="QM709" s="5"/>
      <c r="QN709" s="5"/>
      <c r="QO709" s="5"/>
      <c r="QP709" s="5"/>
      <c r="QQ709" s="5"/>
      <c r="QR709" s="5"/>
      <c r="QS709" s="5"/>
      <c r="QT709" s="5"/>
      <c r="QU709" s="5"/>
      <c r="QV709" s="5"/>
      <c r="QW709" s="5"/>
      <c r="QX709" s="5"/>
      <c r="QY709" s="5"/>
      <c r="QZ709" s="5"/>
      <c r="RA709" s="5"/>
      <c r="RB709" s="5"/>
      <c r="RC709" s="5"/>
      <c r="RD709" s="5"/>
      <c r="RE709" s="5"/>
      <c r="RF709" s="5"/>
      <c r="RG709" s="5"/>
      <c r="RH709" s="5"/>
      <c r="RI709" s="5"/>
      <c r="RJ709" s="5"/>
      <c r="RK709" s="5"/>
      <c r="RL709" s="5"/>
      <c r="RM709" s="5"/>
      <c r="RN709" s="5"/>
      <c r="RO709" s="5"/>
      <c r="RP709" s="5"/>
      <c r="RQ709" s="5"/>
      <c r="RR709" s="5"/>
      <c r="RS709" s="5"/>
      <c r="RT709" s="5"/>
      <c r="RU709" s="5"/>
      <c r="RV709" s="5"/>
      <c r="RW709" s="5"/>
      <c r="RX709" s="5"/>
      <c r="RY709" s="5"/>
      <c r="RZ709" s="5"/>
      <c r="SA709" s="5"/>
      <c r="SB709" s="5"/>
      <c r="SC709" s="5"/>
      <c r="SD709" s="5"/>
      <c r="SE709" s="5"/>
      <c r="SF709" s="5"/>
      <c r="SG709" s="5"/>
      <c r="SH709" s="5"/>
      <c r="SI709" s="5"/>
      <c r="SJ709" s="5"/>
      <c r="SK709" s="5"/>
      <c r="SL709" s="5"/>
      <c r="SM709" s="5"/>
      <c r="SN709" s="5"/>
      <c r="SO709" s="5"/>
      <c r="SP709" s="5"/>
      <c r="SQ709" s="5"/>
      <c r="SR709" s="5"/>
      <c r="SS709" s="5"/>
      <c r="ST709" s="5"/>
      <c r="SU709" s="5"/>
      <c r="SV709" s="5"/>
      <c r="SW709" s="5"/>
      <c r="SX709" s="5"/>
      <c r="SY709" s="5"/>
      <c r="SZ709" s="5"/>
      <c r="TA709" s="5"/>
      <c r="TB709" s="5"/>
      <c r="TC709" s="5"/>
      <c r="TD709" s="5"/>
      <c r="TE709" s="5"/>
      <c r="TF709" s="5"/>
      <c r="TG709" s="5"/>
      <c r="TH709" s="5"/>
      <c r="TI709" s="5"/>
      <c r="TJ709" s="5"/>
      <c r="TK709" s="5"/>
      <c r="TL709" s="5"/>
      <c r="TM709" s="5"/>
      <c r="TN709" s="5"/>
      <c r="TO709" s="5"/>
      <c r="TP709" s="5"/>
      <c r="TQ709" s="5"/>
      <c r="TR709" s="5"/>
      <c r="TS709" s="5"/>
      <c r="TT709" s="5"/>
      <c r="TU709" s="5"/>
      <c r="TV709" s="5"/>
      <c r="TW709" s="5"/>
      <c r="TX709" s="5"/>
      <c r="TY709" s="5"/>
      <c r="TZ709" s="5"/>
      <c r="UA709" s="5"/>
      <c r="UB709" s="5"/>
      <c r="UC709" s="5"/>
      <c r="UD709" s="5"/>
      <c r="UE709" s="5"/>
      <c r="UF709" s="5"/>
      <c r="UG709" s="5"/>
      <c r="UH709" s="5"/>
      <c r="UI709" s="5"/>
      <c r="UJ709" s="5"/>
      <c r="UK709" s="5"/>
      <c r="UL709" s="5"/>
      <c r="UM709" s="5"/>
      <c r="UN709" s="5"/>
      <c r="UO709" s="5"/>
      <c r="UP709" s="5"/>
      <c r="UQ709" s="5"/>
      <c r="UR709" s="5"/>
      <c r="US709" s="5"/>
      <c r="UT709" s="5"/>
      <c r="UU709" s="5"/>
      <c r="UV709" s="5"/>
      <c r="UW709" s="5"/>
      <c r="UX709" s="5"/>
      <c r="UY709" s="5"/>
      <c r="UZ709" s="5"/>
      <c r="VA709" s="5"/>
      <c r="VB709" s="5"/>
      <c r="VC709" s="5"/>
      <c r="VD709" s="5"/>
      <c r="VE709" s="5"/>
      <c r="VF709" s="5"/>
      <c r="VG709" s="5"/>
      <c r="VH709" s="5"/>
      <c r="VI709" s="5"/>
      <c r="VJ709" s="5"/>
      <c r="VK709" s="5"/>
      <c r="VL709" s="5"/>
      <c r="VM709" s="5"/>
      <c r="VN709" s="5"/>
      <c r="VO709" s="5"/>
      <c r="VP709" s="5"/>
      <c r="VQ709" s="5"/>
      <c r="VR709" s="5"/>
      <c r="VS709" s="5"/>
      <c r="VT709" s="5"/>
      <c r="VU709" s="5"/>
      <c r="VV709" s="5"/>
      <c r="VW709" s="5"/>
      <c r="VX709" s="5"/>
      <c r="VY709" s="5"/>
      <c r="VZ709" s="5"/>
      <c r="WA709" s="5"/>
      <c r="WB709" s="5"/>
      <c r="WC709" s="5"/>
      <c r="WD709" s="5"/>
      <c r="WE709" s="5"/>
      <c r="WF709" s="5"/>
      <c r="WG709" s="5"/>
      <c r="WH709" s="5"/>
      <c r="WI709" s="5"/>
      <c r="WJ709" s="5"/>
      <c r="WK709" s="5"/>
      <c r="WL709" s="5"/>
      <c r="WM709" s="5"/>
      <c r="WN709" s="5"/>
      <c r="WO709" s="5"/>
      <c r="WP709" s="5"/>
      <c r="WQ709" s="5"/>
      <c r="WR709" s="5"/>
      <c r="WS709" s="5"/>
      <c r="WT709" s="5"/>
      <c r="WU709" s="5"/>
      <c r="WV709" s="5"/>
      <c r="WW709" s="5"/>
      <c r="WX709" s="5"/>
      <c r="WY709" s="5"/>
      <c r="WZ709" s="5"/>
      <c r="XA709" s="5"/>
      <c r="XB709" s="5"/>
      <c r="XC709" s="5"/>
      <c r="XD709" s="5"/>
      <c r="XE709" s="5"/>
      <c r="XF709" s="5"/>
      <c r="XG709" s="5"/>
      <c r="XH709" s="5"/>
      <c r="XI709" s="5"/>
      <c r="XJ709" s="5"/>
      <c r="XK709" s="5"/>
      <c r="XL709" s="5"/>
      <c r="XM709" s="5"/>
      <c r="XN709" s="5"/>
      <c r="XO709" s="5"/>
      <c r="XP709" s="5"/>
      <c r="XQ709" s="5"/>
      <c r="XR709" s="5"/>
      <c r="XS709" s="5"/>
      <c r="XT709" s="5"/>
      <c r="XU709" s="5"/>
      <c r="XV709" s="5"/>
      <c r="XW709" s="5"/>
    </row>
    <row r="710" spans="39:647" x14ac:dyDescent="0.2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c r="PI710" s="5"/>
      <c r="PJ710" s="5"/>
      <c r="PK710" s="5"/>
      <c r="PL710" s="5"/>
      <c r="PM710" s="5"/>
      <c r="PN710" s="5"/>
      <c r="PO710" s="5"/>
      <c r="PP710" s="5"/>
      <c r="PQ710" s="5"/>
      <c r="PR710" s="5"/>
      <c r="PS710" s="5"/>
      <c r="PT710" s="5"/>
      <c r="PU710" s="5"/>
      <c r="PV710" s="5"/>
      <c r="PW710" s="5"/>
      <c r="PX710" s="5"/>
      <c r="PY710" s="5"/>
      <c r="PZ710" s="5"/>
      <c r="QA710" s="5"/>
      <c r="QB710" s="5"/>
      <c r="QC710" s="5"/>
      <c r="QD710" s="5"/>
      <c r="QE710" s="5"/>
      <c r="QF710" s="5"/>
      <c r="QG710" s="5"/>
      <c r="QH710" s="5"/>
      <c r="QI710" s="5"/>
      <c r="QJ710" s="5"/>
      <c r="QK710" s="5"/>
      <c r="QL710" s="5"/>
      <c r="QM710" s="5"/>
      <c r="QN710" s="5"/>
      <c r="QO710" s="5"/>
      <c r="QP710" s="5"/>
      <c r="QQ710" s="5"/>
      <c r="QR710" s="5"/>
      <c r="QS710" s="5"/>
      <c r="QT710" s="5"/>
      <c r="QU710" s="5"/>
      <c r="QV710" s="5"/>
      <c r="QW710" s="5"/>
      <c r="QX710" s="5"/>
      <c r="QY710" s="5"/>
      <c r="QZ710" s="5"/>
      <c r="RA710" s="5"/>
      <c r="RB710" s="5"/>
      <c r="RC710" s="5"/>
      <c r="RD710" s="5"/>
      <c r="RE710" s="5"/>
      <c r="RF710" s="5"/>
      <c r="RG710" s="5"/>
      <c r="RH710" s="5"/>
      <c r="RI710" s="5"/>
      <c r="RJ710" s="5"/>
      <c r="RK710" s="5"/>
      <c r="RL710" s="5"/>
      <c r="RM710" s="5"/>
      <c r="RN710" s="5"/>
      <c r="RO710" s="5"/>
      <c r="RP710" s="5"/>
      <c r="RQ710" s="5"/>
      <c r="RR710" s="5"/>
      <c r="RS710" s="5"/>
      <c r="RT710" s="5"/>
      <c r="RU710" s="5"/>
      <c r="RV710" s="5"/>
      <c r="RW710" s="5"/>
      <c r="RX710" s="5"/>
      <c r="RY710" s="5"/>
      <c r="RZ710" s="5"/>
      <c r="SA710" s="5"/>
      <c r="SB710" s="5"/>
      <c r="SC710" s="5"/>
      <c r="SD710" s="5"/>
      <c r="SE710" s="5"/>
      <c r="SF710" s="5"/>
      <c r="SG710" s="5"/>
      <c r="SH710" s="5"/>
      <c r="SI710" s="5"/>
      <c r="SJ710" s="5"/>
      <c r="SK710" s="5"/>
      <c r="SL710" s="5"/>
      <c r="SM710" s="5"/>
      <c r="SN710" s="5"/>
      <c r="SO710" s="5"/>
      <c r="SP710" s="5"/>
      <c r="SQ710" s="5"/>
      <c r="SR710" s="5"/>
      <c r="SS710" s="5"/>
      <c r="ST710" s="5"/>
      <c r="SU710" s="5"/>
      <c r="SV710" s="5"/>
      <c r="SW710" s="5"/>
      <c r="SX710" s="5"/>
      <c r="SY710" s="5"/>
      <c r="SZ710" s="5"/>
      <c r="TA710" s="5"/>
      <c r="TB710" s="5"/>
      <c r="TC710" s="5"/>
      <c r="TD710" s="5"/>
      <c r="TE710" s="5"/>
      <c r="TF710" s="5"/>
      <c r="TG710" s="5"/>
      <c r="TH710" s="5"/>
      <c r="TI710" s="5"/>
      <c r="TJ710" s="5"/>
      <c r="TK710" s="5"/>
      <c r="TL710" s="5"/>
      <c r="TM710" s="5"/>
      <c r="TN710" s="5"/>
      <c r="TO710" s="5"/>
      <c r="TP710" s="5"/>
      <c r="TQ710" s="5"/>
      <c r="TR710" s="5"/>
      <c r="TS710" s="5"/>
      <c r="TT710" s="5"/>
      <c r="TU710" s="5"/>
      <c r="TV710" s="5"/>
      <c r="TW710" s="5"/>
      <c r="TX710" s="5"/>
      <c r="TY710" s="5"/>
      <c r="TZ710" s="5"/>
      <c r="UA710" s="5"/>
      <c r="UB710" s="5"/>
      <c r="UC710" s="5"/>
      <c r="UD710" s="5"/>
      <c r="UE710" s="5"/>
      <c r="UF710" s="5"/>
      <c r="UG710" s="5"/>
      <c r="UH710" s="5"/>
      <c r="UI710" s="5"/>
      <c r="UJ710" s="5"/>
      <c r="UK710" s="5"/>
      <c r="UL710" s="5"/>
      <c r="UM710" s="5"/>
      <c r="UN710" s="5"/>
      <c r="UO710" s="5"/>
      <c r="UP710" s="5"/>
      <c r="UQ710" s="5"/>
      <c r="UR710" s="5"/>
      <c r="US710" s="5"/>
      <c r="UT710" s="5"/>
      <c r="UU710" s="5"/>
      <c r="UV710" s="5"/>
      <c r="UW710" s="5"/>
      <c r="UX710" s="5"/>
      <c r="UY710" s="5"/>
      <c r="UZ710" s="5"/>
      <c r="VA710" s="5"/>
      <c r="VB710" s="5"/>
      <c r="VC710" s="5"/>
      <c r="VD710" s="5"/>
      <c r="VE710" s="5"/>
      <c r="VF710" s="5"/>
      <c r="VG710" s="5"/>
      <c r="VH710" s="5"/>
      <c r="VI710" s="5"/>
      <c r="VJ710" s="5"/>
      <c r="VK710" s="5"/>
      <c r="VL710" s="5"/>
      <c r="VM710" s="5"/>
      <c r="VN710" s="5"/>
      <c r="VO710" s="5"/>
      <c r="VP710" s="5"/>
      <c r="VQ710" s="5"/>
      <c r="VR710" s="5"/>
      <c r="VS710" s="5"/>
      <c r="VT710" s="5"/>
      <c r="VU710" s="5"/>
      <c r="VV710" s="5"/>
      <c r="VW710" s="5"/>
      <c r="VX710" s="5"/>
      <c r="VY710" s="5"/>
      <c r="VZ710" s="5"/>
      <c r="WA710" s="5"/>
      <c r="WB710" s="5"/>
      <c r="WC710" s="5"/>
      <c r="WD710" s="5"/>
      <c r="WE710" s="5"/>
      <c r="WF710" s="5"/>
      <c r="WG710" s="5"/>
      <c r="WH710" s="5"/>
      <c r="WI710" s="5"/>
      <c r="WJ710" s="5"/>
      <c r="WK710" s="5"/>
      <c r="WL710" s="5"/>
      <c r="WM710" s="5"/>
      <c r="WN710" s="5"/>
      <c r="WO710" s="5"/>
      <c r="WP710" s="5"/>
      <c r="WQ710" s="5"/>
      <c r="WR710" s="5"/>
      <c r="WS710" s="5"/>
      <c r="WT710" s="5"/>
      <c r="WU710" s="5"/>
      <c r="WV710" s="5"/>
      <c r="WW710" s="5"/>
      <c r="WX710" s="5"/>
      <c r="WY710" s="5"/>
      <c r="WZ710" s="5"/>
      <c r="XA710" s="5"/>
      <c r="XB710" s="5"/>
      <c r="XC710" s="5"/>
      <c r="XD710" s="5"/>
      <c r="XE710" s="5"/>
      <c r="XF710" s="5"/>
      <c r="XG710" s="5"/>
      <c r="XH710" s="5"/>
      <c r="XI710" s="5"/>
      <c r="XJ710" s="5"/>
      <c r="XK710" s="5"/>
      <c r="XL710" s="5"/>
      <c r="XM710" s="5"/>
      <c r="XN710" s="5"/>
      <c r="XO710" s="5"/>
      <c r="XP710" s="5"/>
      <c r="XQ710" s="5"/>
      <c r="XR710" s="5"/>
      <c r="XS710" s="5"/>
      <c r="XT710" s="5"/>
      <c r="XU710" s="5"/>
      <c r="XV710" s="5"/>
      <c r="XW710" s="5"/>
    </row>
    <row r="711" spans="39:647" x14ac:dyDescent="0.2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c r="PI711" s="5"/>
      <c r="PJ711" s="5"/>
      <c r="PK711" s="5"/>
      <c r="PL711" s="5"/>
      <c r="PM711" s="5"/>
      <c r="PN711" s="5"/>
      <c r="PO711" s="5"/>
      <c r="PP711" s="5"/>
      <c r="PQ711" s="5"/>
      <c r="PR711" s="5"/>
      <c r="PS711" s="5"/>
      <c r="PT711" s="5"/>
      <c r="PU711" s="5"/>
      <c r="PV711" s="5"/>
      <c r="PW711" s="5"/>
      <c r="PX711" s="5"/>
      <c r="PY711" s="5"/>
      <c r="PZ711" s="5"/>
      <c r="QA711" s="5"/>
      <c r="QB711" s="5"/>
      <c r="QC711" s="5"/>
      <c r="QD711" s="5"/>
      <c r="QE711" s="5"/>
      <c r="QF711" s="5"/>
      <c r="QG711" s="5"/>
      <c r="QH711" s="5"/>
      <c r="QI711" s="5"/>
      <c r="QJ711" s="5"/>
      <c r="QK711" s="5"/>
      <c r="QL711" s="5"/>
      <c r="QM711" s="5"/>
      <c r="QN711" s="5"/>
      <c r="QO711" s="5"/>
      <c r="QP711" s="5"/>
      <c r="QQ711" s="5"/>
      <c r="QR711" s="5"/>
      <c r="QS711" s="5"/>
      <c r="QT711" s="5"/>
      <c r="QU711" s="5"/>
      <c r="QV711" s="5"/>
      <c r="QW711" s="5"/>
      <c r="QX711" s="5"/>
      <c r="QY711" s="5"/>
      <c r="QZ711" s="5"/>
      <c r="RA711" s="5"/>
      <c r="RB711" s="5"/>
      <c r="RC711" s="5"/>
      <c r="RD711" s="5"/>
      <c r="RE711" s="5"/>
      <c r="RF711" s="5"/>
      <c r="RG711" s="5"/>
      <c r="RH711" s="5"/>
      <c r="RI711" s="5"/>
      <c r="RJ711" s="5"/>
      <c r="RK711" s="5"/>
      <c r="RL711" s="5"/>
      <c r="RM711" s="5"/>
      <c r="RN711" s="5"/>
      <c r="RO711" s="5"/>
      <c r="RP711" s="5"/>
      <c r="RQ711" s="5"/>
      <c r="RR711" s="5"/>
      <c r="RS711" s="5"/>
      <c r="RT711" s="5"/>
      <c r="RU711" s="5"/>
      <c r="RV711" s="5"/>
      <c r="RW711" s="5"/>
      <c r="RX711" s="5"/>
      <c r="RY711" s="5"/>
      <c r="RZ711" s="5"/>
      <c r="SA711" s="5"/>
      <c r="SB711" s="5"/>
      <c r="SC711" s="5"/>
      <c r="SD711" s="5"/>
      <c r="SE711" s="5"/>
      <c r="SF711" s="5"/>
      <c r="SG711" s="5"/>
      <c r="SH711" s="5"/>
      <c r="SI711" s="5"/>
      <c r="SJ711" s="5"/>
      <c r="SK711" s="5"/>
      <c r="SL711" s="5"/>
      <c r="SM711" s="5"/>
      <c r="SN711" s="5"/>
      <c r="SO711" s="5"/>
      <c r="SP711" s="5"/>
      <c r="SQ711" s="5"/>
      <c r="SR711" s="5"/>
      <c r="SS711" s="5"/>
      <c r="ST711" s="5"/>
      <c r="SU711" s="5"/>
      <c r="SV711" s="5"/>
      <c r="SW711" s="5"/>
      <c r="SX711" s="5"/>
      <c r="SY711" s="5"/>
      <c r="SZ711" s="5"/>
      <c r="TA711" s="5"/>
      <c r="TB711" s="5"/>
      <c r="TC711" s="5"/>
      <c r="TD711" s="5"/>
      <c r="TE711" s="5"/>
      <c r="TF711" s="5"/>
      <c r="TG711" s="5"/>
      <c r="TH711" s="5"/>
      <c r="TI711" s="5"/>
      <c r="TJ711" s="5"/>
      <c r="TK711" s="5"/>
      <c r="TL711" s="5"/>
      <c r="TM711" s="5"/>
      <c r="TN711" s="5"/>
      <c r="TO711" s="5"/>
      <c r="TP711" s="5"/>
      <c r="TQ711" s="5"/>
      <c r="TR711" s="5"/>
      <c r="TS711" s="5"/>
      <c r="TT711" s="5"/>
      <c r="TU711" s="5"/>
      <c r="TV711" s="5"/>
      <c r="TW711" s="5"/>
      <c r="TX711" s="5"/>
      <c r="TY711" s="5"/>
      <c r="TZ711" s="5"/>
      <c r="UA711" s="5"/>
      <c r="UB711" s="5"/>
      <c r="UC711" s="5"/>
      <c r="UD711" s="5"/>
      <c r="UE711" s="5"/>
      <c r="UF711" s="5"/>
      <c r="UG711" s="5"/>
      <c r="UH711" s="5"/>
      <c r="UI711" s="5"/>
      <c r="UJ711" s="5"/>
      <c r="UK711" s="5"/>
      <c r="UL711" s="5"/>
      <c r="UM711" s="5"/>
      <c r="UN711" s="5"/>
      <c r="UO711" s="5"/>
      <c r="UP711" s="5"/>
      <c r="UQ711" s="5"/>
      <c r="UR711" s="5"/>
      <c r="US711" s="5"/>
      <c r="UT711" s="5"/>
      <c r="UU711" s="5"/>
      <c r="UV711" s="5"/>
      <c r="UW711" s="5"/>
      <c r="UX711" s="5"/>
      <c r="UY711" s="5"/>
      <c r="UZ711" s="5"/>
      <c r="VA711" s="5"/>
      <c r="VB711" s="5"/>
      <c r="VC711" s="5"/>
      <c r="VD711" s="5"/>
      <c r="VE711" s="5"/>
      <c r="VF711" s="5"/>
      <c r="VG711" s="5"/>
      <c r="VH711" s="5"/>
      <c r="VI711" s="5"/>
      <c r="VJ711" s="5"/>
      <c r="VK711" s="5"/>
      <c r="VL711" s="5"/>
      <c r="VM711" s="5"/>
      <c r="VN711" s="5"/>
      <c r="VO711" s="5"/>
      <c r="VP711" s="5"/>
      <c r="VQ711" s="5"/>
      <c r="VR711" s="5"/>
      <c r="VS711" s="5"/>
      <c r="VT711" s="5"/>
      <c r="VU711" s="5"/>
      <c r="VV711" s="5"/>
      <c r="VW711" s="5"/>
      <c r="VX711" s="5"/>
      <c r="VY711" s="5"/>
      <c r="VZ711" s="5"/>
      <c r="WA711" s="5"/>
      <c r="WB711" s="5"/>
      <c r="WC711" s="5"/>
      <c r="WD711" s="5"/>
      <c r="WE711" s="5"/>
      <c r="WF711" s="5"/>
      <c r="WG711" s="5"/>
      <c r="WH711" s="5"/>
      <c r="WI711" s="5"/>
      <c r="WJ711" s="5"/>
      <c r="WK711" s="5"/>
      <c r="WL711" s="5"/>
      <c r="WM711" s="5"/>
      <c r="WN711" s="5"/>
      <c r="WO711" s="5"/>
      <c r="WP711" s="5"/>
      <c r="WQ711" s="5"/>
      <c r="WR711" s="5"/>
      <c r="WS711" s="5"/>
      <c r="WT711" s="5"/>
      <c r="WU711" s="5"/>
      <c r="WV711" s="5"/>
      <c r="WW711" s="5"/>
      <c r="WX711" s="5"/>
      <c r="WY711" s="5"/>
      <c r="WZ711" s="5"/>
      <c r="XA711" s="5"/>
      <c r="XB711" s="5"/>
      <c r="XC711" s="5"/>
      <c r="XD711" s="5"/>
      <c r="XE711" s="5"/>
      <c r="XF711" s="5"/>
      <c r="XG711" s="5"/>
      <c r="XH711" s="5"/>
      <c r="XI711" s="5"/>
      <c r="XJ711" s="5"/>
      <c r="XK711" s="5"/>
      <c r="XL711" s="5"/>
      <c r="XM711" s="5"/>
      <c r="XN711" s="5"/>
      <c r="XO711" s="5"/>
      <c r="XP711" s="5"/>
      <c r="XQ711" s="5"/>
      <c r="XR711" s="5"/>
      <c r="XS711" s="5"/>
      <c r="XT711" s="5"/>
      <c r="XU711" s="5"/>
      <c r="XV711" s="5"/>
      <c r="XW711" s="5"/>
    </row>
    <row r="712" spans="39:647" x14ac:dyDescent="0.2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c r="PI712" s="5"/>
      <c r="PJ712" s="5"/>
      <c r="PK712" s="5"/>
      <c r="PL712" s="5"/>
      <c r="PM712" s="5"/>
      <c r="PN712" s="5"/>
      <c r="PO712" s="5"/>
      <c r="PP712" s="5"/>
      <c r="PQ712" s="5"/>
      <c r="PR712" s="5"/>
      <c r="PS712" s="5"/>
      <c r="PT712" s="5"/>
      <c r="PU712" s="5"/>
      <c r="PV712" s="5"/>
      <c r="PW712" s="5"/>
      <c r="PX712" s="5"/>
      <c r="PY712" s="5"/>
      <c r="PZ712" s="5"/>
      <c r="QA712" s="5"/>
      <c r="QB712" s="5"/>
      <c r="QC712" s="5"/>
      <c r="QD712" s="5"/>
      <c r="QE712" s="5"/>
      <c r="QF712" s="5"/>
      <c r="QG712" s="5"/>
      <c r="QH712" s="5"/>
      <c r="QI712" s="5"/>
      <c r="QJ712" s="5"/>
      <c r="QK712" s="5"/>
      <c r="QL712" s="5"/>
      <c r="QM712" s="5"/>
      <c r="QN712" s="5"/>
      <c r="QO712" s="5"/>
      <c r="QP712" s="5"/>
      <c r="QQ712" s="5"/>
      <c r="QR712" s="5"/>
      <c r="QS712" s="5"/>
      <c r="QT712" s="5"/>
      <c r="QU712" s="5"/>
      <c r="QV712" s="5"/>
      <c r="QW712" s="5"/>
      <c r="QX712" s="5"/>
      <c r="QY712" s="5"/>
      <c r="QZ712" s="5"/>
      <c r="RA712" s="5"/>
      <c r="RB712" s="5"/>
      <c r="RC712" s="5"/>
      <c r="RD712" s="5"/>
      <c r="RE712" s="5"/>
      <c r="RF712" s="5"/>
      <c r="RG712" s="5"/>
      <c r="RH712" s="5"/>
      <c r="RI712" s="5"/>
      <c r="RJ712" s="5"/>
      <c r="RK712" s="5"/>
      <c r="RL712" s="5"/>
      <c r="RM712" s="5"/>
      <c r="RN712" s="5"/>
      <c r="RO712" s="5"/>
      <c r="RP712" s="5"/>
      <c r="RQ712" s="5"/>
      <c r="RR712" s="5"/>
      <c r="RS712" s="5"/>
      <c r="RT712" s="5"/>
      <c r="RU712" s="5"/>
      <c r="RV712" s="5"/>
      <c r="RW712" s="5"/>
      <c r="RX712" s="5"/>
      <c r="RY712" s="5"/>
      <c r="RZ712" s="5"/>
      <c r="SA712" s="5"/>
      <c r="SB712" s="5"/>
      <c r="SC712" s="5"/>
      <c r="SD712" s="5"/>
      <c r="SE712" s="5"/>
      <c r="SF712" s="5"/>
      <c r="SG712" s="5"/>
      <c r="SH712" s="5"/>
      <c r="SI712" s="5"/>
      <c r="SJ712" s="5"/>
      <c r="SK712" s="5"/>
      <c r="SL712" s="5"/>
      <c r="SM712" s="5"/>
      <c r="SN712" s="5"/>
      <c r="SO712" s="5"/>
      <c r="SP712" s="5"/>
      <c r="SQ712" s="5"/>
      <c r="SR712" s="5"/>
      <c r="SS712" s="5"/>
      <c r="ST712" s="5"/>
      <c r="SU712" s="5"/>
      <c r="SV712" s="5"/>
      <c r="SW712" s="5"/>
      <c r="SX712" s="5"/>
      <c r="SY712" s="5"/>
      <c r="SZ712" s="5"/>
      <c r="TA712" s="5"/>
      <c r="TB712" s="5"/>
      <c r="TC712" s="5"/>
      <c r="TD712" s="5"/>
      <c r="TE712" s="5"/>
      <c r="TF712" s="5"/>
      <c r="TG712" s="5"/>
      <c r="TH712" s="5"/>
      <c r="TI712" s="5"/>
      <c r="TJ712" s="5"/>
      <c r="TK712" s="5"/>
      <c r="TL712" s="5"/>
      <c r="TM712" s="5"/>
      <c r="TN712" s="5"/>
      <c r="TO712" s="5"/>
      <c r="TP712" s="5"/>
      <c r="TQ712" s="5"/>
      <c r="TR712" s="5"/>
      <c r="TS712" s="5"/>
      <c r="TT712" s="5"/>
      <c r="TU712" s="5"/>
      <c r="TV712" s="5"/>
      <c r="TW712" s="5"/>
      <c r="TX712" s="5"/>
      <c r="TY712" s="5"/>
      <c r="TZ712" s="5"/>
      <c r="UA712" s="5"/>
      <c r="UB712" s="5"/>
      <c r="UC712" s="5"/>
      <c r="UD712" s="5"/>
      <c r="UE712" s="5"/>
      <c r="UF712" s="5"/>
      <c r="UG712" s="5"/>
      <c r="UH712" s="5"/>
      <c r="UI712" s="5"/>
      <c r="UJ712" s="5"/>
      <c r="UK712" s="5"/>
      <c r="UL712" s="5"/>
      <c r="UM712" s="5"/>
      <c r="UN712" s="5"/>
      <c r="UO712" s="5"/>
      <c r="UP712" s="5"/>
      <c r="UQ712" s="5"/>
      <c r="UR712" s="5"/>
      <c r="US712" s="5"/>
      <c r="UT712" s="5"/>
      <c r="UU712" s="5"/>
      <c r="UV712" s="5"/>
      <c r="UW712" s="5"/>
      <c r="UX712" s="5"/>
      <c r="UY712" s="5"/>
      <c r="UZ712" s="5"/>
      <c r="VA712" s="5"/>
      <c r="VB712" s="5"/>
      <c r="VC712" s="5"/>
      <c r="VD712" s="5"/>
      <c r="VE712" s="5"/>
      <c r="VF712" s="5"/>
      <c r="VG712" s="5"/>
      <c r="VH712" s="5"/>
      <c r="VI712" s="5"/>
      <c r="VJ712" s="5"/>
      <c r="VK712" s="5"/>
      <c r="VL712" s="5"/>
      <c r="VM712" s="5"/>
      <c r="VN712" s="5"/>
      <c r="VO712" s="5"/>
      <c r="VP712" s="5"/>
      <c r="VQ712" s="5"/>
      <c r="VR712" s="5"/>
      <c r="VS712" s="5"/>
      <c r="VT712" s="5"/>
      <c r="VU712" s="5"/>
      <c r="VV712" s="5"/>
      <c r="VW712" s="5"/>
      <c r="VX712" s="5"/>
      <c r="VY712" s="5"/>
      <c r="VZ712" s="5"/>
      <c r="WA712" s="5"/>
      <c r="WB712" s="5"/>
      <c r="WC712" s="5"/>
      <c r="WD712" s="5"/>
      <c r="WE712" s="5"/>
      <c r="WF712" s="5"/>
      <c r="WG712" s="5"/>
      <c r="WH712" s="5"/>
      <c r="WI712" s="5"/>
      <c r="WJ712" s="5"/>
      <c r="WK712" s="5"/>
      <c r="WL712" s="5"/>
      <c r="WM712" s="5"/>
      <c r="WN712" s="5"/>
      <c r="WO712" s="5"/>
      <c r="WP712" s="5"/>
      <c r="WQ712" s="5"/>
      <c r="WR712" s="5"/>
      <c r="WS712" s="5"/>
      <c r="WT712" s="5"/>
      <c r="WU712" s="5"/>
      <c r="WV712" s="5"/>
      <c r="WW712" s="5"/>
      <c r="WX712" s="5"/>
      <c r="WY712" s="5"/>
      <c r="WZ712" s="5"/>
      <c r="XA712" s="5"/>
      <c r="XB712" s="5"/>
      <c r="XC712" s="5"/>
      <c r="XD712" s="5"/>
      <c r="XE712" s="5"/>
      <c r="XF712" s="5"/>
      <c r="XG712" s="5"/>
      <c r="XH712" s="5"/>
      <c r="XI712" s="5"/>
      <c r="XJ712" s="5"/>
      <c r="XK712" s="5"/>
      <c r="XL712" s="5"/>
      <c r="XM712" s="5"/>
      <c r="XN712" s="5"/>
      <c r="XO712" s="5"/>
      <c r="XP712" s="5"/>
      <c r="XQ712" s="5"/>
      <c r="XR712" s="5"/>
      <c r="XS712" s="5"/>
      <c r="XT712" s="5"/>
      <c r="XU712" s="5"/>
      <c r="XV712" s="5"/>
      <c r="XW712" s="5"/>
    </row>
    <row r="713" spans="39:647" x14ac:dyDescent="0.2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c r="PI713" s="5"/>
      <c r="PJ713" s="5"/>
      <c r="PK713" s="5"/>
      <c r="PL713" s="5"/>
      <c r="PM713" s="5"/>
      <c r="PN713" s="5"/>
      <c r="PO713" s="5"/>
      <c r="PP713" s="5"/>
      <c r="PQ713" s="5"/>
      <c r="PR713" s="5"/>
      <c r="PS713" s="5"/>
      <c r="PT713" s="5"/>
      <c r="PU713" s="5"/>
      <c r="PV713" s="5"/>
      <c r="PW713" s="5"/>
      <c r="PX713" s="5"/>
      <c r="PY713" s="5"/>
      <c r="PZ713" s="5"/>
      <c r="QA713" s="5"/>
      <c r="QB713" s="5"/>
      <c r="QC713" s="5"/>
      <c r="QD713" s="5"/>
      <c r="QE713" s="5"/>
      <c r="QF713" s="5"/>
      <c r="QG713" s="5"/>
      <c r="QH713" s="5"/>
      <c r="QI713" s="5"/>
      <c r="QJ713" s="5"/>
      <c r="QK713" s="5"/>
      <c r="QL713" s="5"/>
      <c r="QM713" s="5"/>
      <c r="QN713" s="5"/>
      <c r="QO713" s="5"/>
      <c r="QP713" s="5"/>
      <c r="QQ713" s="5"/>
      <c r="QR713" s="5"/>
      <c r="QS713" s="5"/>
      <c r="QT713" s="5"/>
      <c r="QU713" s="5"/>
      <c r="QV713" s="5"/>
      <c r="QW713" s="5"/>
      <c r="QX713" s="5"/>
      <c r="QY713" s="5"/>
      <c r="QZ713" s="5"/>
      <c r="RA713" s="5"/>
      <c r="RB713" s="5"/>
      <c r="RC713" s="5"/>
      <c r="RD713" s="5"/>
      <c r="RE713" s="5"/>
      <c r="RF713" s="5"/>
      <c r="RG713" s="5"/>
      <c r="RH713" s="5"/>
      <c r="RI713" s="5"/>
      <c r="RJ713" s="5"/>
      <c r="RK713" s="5"/>
      <c r="RL713" s="5"/>
      <c r="RM713" s="5"/>
      <c r="RN713" s="5"/>
      <c r="RO713" s="5"/>
      <c r="RP713" s="5"/>
      <c r="RQ713" s="5"/>
      <c r="RR713" s="5"/>
      <c r="RS713" s="5"/>
      <c r="RT713" s="5"/>
      <c r="RU713" s="5"/>
      <c r="RV713" s="5"/>
      <c r="RW713" s="5"/>
      <c r="RX713" s="5"/>
      <c r="RY713" s="5"/>
      <c r="RZ713" s="5"/>
      <c r="SA713" s="5"/>
      <c r="SB713" s="5"/>
      <c r="SC713" s="5"/>
      <c r="SD713" s="5"/>
      <c r="SE713" s="5"/>
      <c r="SF713" s="5"/>
      <c r="SG713" s="5"/>
      <c r="SH713" s="5"/>
      <c r="SI713" s="5"/>
      <c r="SJ713" s="5"/>
      <c r="SK713" s="5"/>
      <c r="SL713" s="5"/>
      <c r="SM713" s="5"/>
      <c r="SN713" s="5"/>
      <c r="SO713" s="5"/>
      <c r="SP713" s="5"/>
      <c r="SQ713" s="5"/>
      <c r="SR713" s="5"/>
      <c r="SS713" s="5"/>
      <c r="ST713" s="5"/>
      <c r="SU713" s="5"/>
      <c r="SV713" s="5"/>
      <c r="SW713" s="5"/>
      <c r="SX713" s="5"/>
      <c r="SY713" s="5"/>
      <c r="SZ713" s="5"/>
      <c r="TA713" s="5"/>
      <c r="TB713" s="5"/>
      <c r="TC713" s="5"/>
      <c r="TD713" s="5"/>
      <c r="TE713" s="5"/>
      <c r="TF713" s="5"/>
      <c r="TG713" s="5"/>
      <c r="TH713" s="5"/>
      <c r="TI713" s="5"/>
      <c r="TJ713" s="5"/>
      <c r="TK713" s="5"/>
      <c r="TL713" s="5"/>
      <c r="TM713" s="5"/>
      <c r="TN713" s="5"/>
      <c r="TO713" s="5"/>
      <c r="TP713" s="5"/>
      <c r="TQ713" s="5"/>
      <c r="TR713" s="5"/>
      <c r="TS713" s="5"/>
      <c r="TT713" s="5"/>
      <c r="TU713" s="5"/>
      <c r="TV713" s="5"/>
      <c r="TW713" s="5"/>
      <c r="TX713" s="5"/>
      <c r="TY713" s="5"/>
      <c r="TZ713" s="5"/>
      <c r="UA713" s="5"/>
      <c r="UB713" s="5"/>
      <c r="UC713" s="5"/>
      <c r="UD713" s="5"/>
      <c r="UE713" s="5"/>
      <c r="UF713" s="5"/>
      <c r="UG713" s="5"/>
      <c r="UH713" s="5"/>
      <c r="UI713" s="5"/>
      <c r="UJ713" s="5"/>
      <c r="UK713" s="5"/>
      <c r="UL713" s="5"/>
      <c r="UM713" s="5"/>
      <c r="UN713" s="5"/>
      <c r="UO713" s="5"/>
      <c r="UP713" s="5"/>
      <c r="UQ713" s="5"/>
      <c r="UR713" s="5"/>
      <c r="US713" s="5"/>
      <c r="UT713" s="5"/>
      <c r="UU713" s="5"/>
      <c r="UV713" s="5"/>
      <c r="UW713" s="5"/>
      <c r="UX713" s="5"/>
      <c r="UY713" s="5"/>
      <c r="UZ713" s="5"/>
      <c r="VA713" s="5"/>
      <c r="VB713" s="5"/>
      <c r="VC713" s="5"/>
      <c r="VD713" s="5"/>
      <c r="VE713" s="5"/>
      <c r="VF713" s="5"/>
      <c r="VG713" s="5"/>
      <c r="VH713" s="5"/>
      <c r="VI713" s="5"/>
      <c r="VJ713" s="5"/>
      <c r="VK713" s="5"/>
      <c r="VL713" s="5"/>
      <c r="VM713" s="5"/>
      <c r="VN713" s="5"/>
      <c r="VO713" s="5"/>
      <c r="VP713" s="5"/>
      <c r="VQ713" s="5"/>
      <c r="VR713" s="5"/>
      <c r="VS713" s="5"/>
      <c r="VT713" s="5"/>
      <c r="VU713" s="5"/>
      <c r="VV713" s="5"/>
      <c r="VW713" s="5"/>
      <c r="VX713" s="5"/>
      <c r="VY713" s="5"/>
      <c r="VZ713" s="5"/>
      <c r="WA713" s="5"/>
      <c r="WB713" s="5"/>
      <c r="WC713" s="5"/>
      <c r="WD713" s="5"/>
      <c r="WE713" s="5"/>
      <c r="WF713" s="5"/>
      <c r="WG713" s="5"/>
      <c r="WH713" s="5"/>
      <c r="WI713" s="5"/>
      <c r="WJ713" s="5"/>
      <c r="WK713" s="5"/>
      <c r="WL713" s="5"/>
      <c r="WM713" s="5"/>
      <c r="WN713" s="5"/>
      <c r="WO713" s="5"/>
      <c r="WP713" s="5"/>
      <c r="WQ713" s="5"/>
      <c r="WR713" s="5"/>
      <c r="WS713" s="5"/>
      <c r="WT713" s="5"/>
      <c r="WU713" s="5"/>
      <c r="WV713" s="5"/>
      <c r="WW713" s="5"/>
      <c r="WX713" s="5"/>
      <c r="WY713" s="5"/>
      <c r="WZ713" s="5"/>
      <c r="XA713" s="5"/>
      <c r="XB713" s="5"/>
      <c r="XC713" s="5"/>
      <c r="XD713" s="5"/>
      <c r="XE713" s="5"/>
      <c r="XF713" s="5"/>
      <c r="XG713" s="5"/>
      <c r="XH713" s="5"/>
      <c r="XI713" s="5"/>
      <c r="XJ713" s="5"/>
      <c r="XK713" s="5"/>
      <c r="XL713" s="5"/>
      <c r="XM713" s="5"/>
      <c r="XN713" s="5"/>
      <c r="XO713" s="5"/>
      <c r="XP713" s="5"/>
      <c r="XQ713" s="5"/>
      <c r="XR713" s="5"/>
      <c r="XS713" s="5"/>
      <c r="XT713" s="5"/>
      <c r="XU713" s="5"/>
      <c r="XV713" s="5"/>
      <c r="XW713" s="5"/>
    </row>
    <row r="714" spans="39:647" x14ac:dyDescent="0.2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c r="PI714" s="5"/>
      <c r="PJ714" s="5"/>
      <c r="PK714" s="5"/>
      <c r="PL714" s="5"/>
      <c r="PM714" s="5"/>
      <c r="PN714" s="5"/>
      <c r="PO714" s="5"/>
      <c r="PP714" s="5"/>
      <c r="PQ714" s="5"/>
      <c r="PR714" s="5"/>
      <c r="PS714" s="5"/>
      <c r="PT714" s="5"/>
      <c r="PU714" s="5"/>
      <c r="PV714" s="5"/>
      <c r="PW714" s="5"/>
      <c r="PX714" s="5"/>
      <c r="PY714" s="5"/>
      <c r="PZ714" s="5"/>
      <c r="QA714" s="5"/>
      <c r="QB714" s="5"/>
      <c r="QC714" s="5"/>
      <c r="QD714" s="5"/>
      <c r="QE714" s="5"/>
      <c r="QF714" s="5"/>
      <c r="QG714" s="5"/>
      <c r="QH714" s="5"/>
      <c r="QI714" s="5"/>
      <c r="QJ714" s="5"/>
      <c r="QK714" s="5"/>
      <c r="QL714" s="5"/>
      <c r="QM714" s="5"/>
      <c r="QN714" s="5"/>
      <c r="QO714" s="5"/>
      <c r="QP714" s="5"/>
      <c r="QQ714" s="5"/>
      <c r="QR714" s="5"/>
      <c r="QS714" s="5"/>
      <c r="QT714" s="5"/>
      <c r="QU714" s="5"/>
      <c r="QV714" s="5"/>
      <c r="QW714" s="5"/>
      <c r="QX714" s="5"/>
      <c r="QY714" s="5"/>
      <c r="QZ714" s="5"/>
      <c r="RA714" s="5"/>
      <c r="RB714" s="5"/>
      <c r="RC714" s="5"/>
      <c r="RD714" s="5"/>
      <c r="RE714" s="5"/>
      <c r="RF714" s="5"/>
      <c r="RG714" s="5"/>
      <c r="RH714" s="5"/>
      <c r="RI714" s="5"/>
      <c r="RJ714" s="5"/>
      <c r="RK714" s="5"/>
      <c r="RL714" s="5"/>
      <c r="RM714" s="5"/>
      <c r="RN714" s="5"/>
      <c r="RO714" s="5"/>
      <c r="RP714" s="5"/>
      <c r="RQ714" s="5"/>
      <c r="RR714" s="5"/>
      <c r="RS714" s="5"/>
      <c r="RT714" s="5"/>
      <c r="RU714" s="5"/>
      <c r="RV714" s="5"/>
      <c r="RW714" s="5"/>
      <c r="RX714" s="5"/>
      <c r="RY714" s="5"/>
      <c r="RZ714" s="5"/>
      <c r="SA714" s="5"/>
      <c r="SB714" s="5"/>
      <c r="SC714" s="5"/>
      <c r="SD714" s="5"/>
      <c r="SE714" s="5"/>
      <c r="SF714" s="5"/>
      <c r="SG714" s="5"/>
      <c r="SH714" s="5"/>
      <c r="SI714" s="5"/>
      <c r="SJ714" s="5"/>
      <c r="SK714" s="5"/>
      <c r="SL714" s="5"/>
      <c r="SM714" s="5"/>
      <c r="SN714" s="5"/>
      <c r="SO714" s="5"/>
      <c r="SP714" s="5"/>
      <c r="SQ714" s="5"/>
      <c r="SR714" s="5"/>
      <c r="SS714" s="5"/>
      <c r="ST714" s="5"/>
      <c r="SU714" s="5"/>
      <c r="SV714" s="5"/>
      <c r="SW714" s="5"/>
      <c r="SX714" s="5"/>
      <c r="SY714" s="5"/>
      <c r="SZ714" s="5"/>
      <c r="TA714" s="5"/>
      <c r="TB714" s="5"/>
      <c r="TC714" s="5"/>
      <c r="TD714" s="5"/>
      <c r="TE714" s="5"/>
      <c r="TF714" s="5"/>
      <c r="TG714" s="5"/>
      <c r="TH714" s="5"/>
      <c r="TI714" s="5"/>
      <c r="TJ714" s="5"/>
      <c r="TK714" s="5"/>
      <c r="TL714" s="5"/>
      <c r="TM714" s="5"/>
      <c r="TN714" s="5"/>
      <c r="TO714" s="5"/>
      <c r="TP714" s="5"/>
      <c r="TQ714" s="5"/>
      <c r="TR714" s="5"/>
      <c r="TS714" s="5"/>
      <c r="TT714" s="5"/>
      <c r="TU714" s="5"/>
      <c r="TV714" s="5"/>
      <c r="TW714" s="5"/>
      <c r="TX714" s="5"/>
      <c r="TY714" s="5"/>
      <c r="TZ714" s="5"/>
      <c r="UA714" s="5"/>
      <c r="UB714" s="5"/>
      <c r="UC714" s="5"/>
      <c r="UD714" s="5"/>
      <c r="UE714" s="5"/>
      <c r="UF714" s="5"/>
      <c r="UG714" s="5"/>
      <c r="UH714" s="5"/>
      <c r="UI714" s="5"/>
      <c r="UJ714" s="5"/>
      <c r="UK714" s="5"/>
      <c r="UL714" s="5"/>
      <c r="UM714" s="5"/>
      <c r="UN714" s="5"/>
      <c r="UO714" s="5"/>
      <c r="UP714" s="5"/>
      <c r="UQ714" s="5"/>
      <c r="UR714" s="5"/>
      <c r="US714" s="5"/>
      <c r="UT714" s="5"/>
      <c r="UU714" s="5"/>
      <c r="UV714" s="5"/>
      <c r="UW714" s="5"/>
      <c r="UX714" s="5"/>
      <c r="UY714" s="5"/>
      <c r="UZ714" s="5"/>
      <c r="VA714" s="5"/>
      <c r="VB714" s="5"/>
      <c r="VC714" s="5"/>
      <c r="VD714" s="5"/>
      <c r="VE714" s="5"/>
      <c r="VF714" s="5"/>
      <c r="VG714" s="5"/>
      <c r="VH714" s="5"/>
      <c r="VI714" s="5"/>
      <c r="VJ714" s="5"/>
      <c r="VK714" s="5"/>
      <c r="VL714" s="5"/>
      <c r="VM714" s="5"/>
      <c r="VN714" s="5"/>
      <c r="VO714" s="5"/>
      <c r="VP714" s="5"/>
      <c r="VQ714" s="5"/>
      <c r="VR714" s="5"/>
      <c r="VS714" s="5"/>
      <c r="VT714" s="5"/>
      <c r="VU714" s="5"/>
      <c r="VV714" s="5"/>
      <c r="VW714" s="5"/>
      <c r="VX714" s="5"/>
      <c r="VY714" s="5"/>
      <c r="VZ714" s="5"/>
      <c r="WA714" s="5"/>
      <c r="WB714" s="5"/>
      <c r="WC714" s="5"/>
      <c r="WD714" s="5"/>
      <c r="WE714" s="5"/>
      <c r="WF714" s="5"/>
      <c r="WG714" s="5"/>
      <c r="WH714" s="5"/>
      <c r="WI714" s="5"/>
      <c r="WJ714" s="5"/>
      <c r="WK714" s="5"/>
      <c r="WL714" s="5"/>
      <c r="WM714" s="5"/>
      <c r="WN714" s="5"/>
      <c r="WO714" s="5"/>
      <c r="WP714" s="5"/>
      <c r="WQ714" s="5"/>
      <c r="WR714" s="5"/>
      <c r="WS714" s="5"/>
      <c r="WT714" s="5"/>
      <c r="WU714" s="5"/>
      <c r="WV714" s="5"/>
      <c r="WW714" s="5"/>
      <c r="WX714" s="5"/>
      <c r="WY714" s="5"/>
      <c r="WZ714" s="5"/>
      <c r="XA714" s="5"/>
      <c r="XB714" s="5"/>
      <c r="XC714" s="5"/>
      <c r="XD714" s="5"/>
      <c r="XE714" s="5"/>
      <c r="XF714" s="5"/>
      <c r="XG714" s="5"/>
      <c r="XH714" s="5"/>
      <c r="XI714" s="5"/>
      <c r="XJ714" s="5"/>
      <c r="XK714" s="5"/>
      <c r="XL714" s="5"/>
      <c r="XM714" s="5"/>
      <c r="XN714" s="5"/>
      <c r="XO714" s="5"/>
      <c r="XP714" s="5"/>
      <c r="XQ714" s="5"/>
      <c r="XR714" s="5"/>
      <c r="XS714" s="5"/>
      <c r="XT714" s="5"/>
      <c r="XU714" s="5"/>
      <c r="XV714" s="5"/>
      <c r="XW714" s="5"/>
    </row>
    <row r="715" spans="39:647" x14ac:dyDescent="0.2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c r="PI715" s="5"/>
      <c r="PJ715" s="5"/>
      <c r="PK715" s="5"/>
      <c r="PL715" s="5"/>
      <c r="PM715" s="5"/>
      <c r="PN715" s="5"/>
      <c r="PO715" s="5"/>
      <c r="PP715" s="5"/>
      <c r="PQ715" s="5"/>
      <c r="PR715" s="5"/>
      <c r="PS715" s="5"/>
      <c r="PT715" s="5"/>
      <c r="PU715" s="5"/>
      <c r="PV715" s="5"/>
      <c r="PW715" s="5"/>
      <c r="PX715" s="5"/>
      <c r="PY715" s="5"/>
      <c r="PZ715" s="5"/>
      <c r="QA715" s="5"/>
      <c r="QB715" s="5"/>
      <c r="QC715" s="5"/>
      <c r="QD715" s="5"/>
      <c r="QE715" s="5"/>
      <c r="QF715" s="5"/>
      <c r="QG715" s="5"/>
      <c r="QH715" s="5"/>
      <c r="QI715" s="5"/>
      <c r="QJ715" s="5"/>
      <c r="QK715" s="5"/>
      <c r="QL715" s="5"/>
      <c r="QM715" s="5"/>
      <c r="QN715" s="5"/>
      <c r="QO715" s="5"/>
      <c r="QP715" s="5"/>
      <c r="QQ715" s="5"/>
      <c r="QR715" s="5"/>
      <c r="QS715" s="5"/>
      <c r="QT715" s="5"/>
      <c r="QU715" s="5"/>
      <c r="QV715" s="5"/>
      <c r="QW715" s="5"/>
      <c r="QX715" s="5"/>
      <c r="QY715" s="5"/>
      <c r="QZ715" s="5"/>
      <c r="RA715" s="5"/>
      <c r="RB715" s="5"/>
      <c r="RC715" s="5"/>
      <c r="RD715" s="5"/>
      <c r="RE715" s="5"/>
      <c r="RF715" s="5"/>
      <c r="RG715" s="5"/>
      <c r="RH715" s="5"/>
      <c r="RI715" s="5"/>
      <c r="RJ715" s="5"/>
      <c r="RK715" s="5"/>
      <c r="RL715" s="5"/>
      <c r="RM715" s="5"/>
      <c r="RN715" s="5"/>
      <c r="RO715" s="5"/>
      <c r="RP715" s="5"/>
      <c r="RQ715" s="5"/>
      <c r="RR715" s="5"/>
      <c r="RS715" s="5"/>
      <c r="RT715" s="5"/>
      <c r="RU715" s="5"/>
      <c r="RV715" s="5"/>
      <c r="RW715" s="5"/>
      <c r="RX715" s="5"/>
      <c r="RY715" s="5"/>
      <c r="RZ715" s="5"/>
      <c r="SA715" s="5"/>
      <c r="SB715" s="5"/>
      <c r="SC715" s="5"/>
      <c r="SD715" s="5"/>
      <c r="SE715" s="5"/>
      <c r="SF715" s="5"/>
      <c r="SG715" s="5"/>
      <c r="SH715" s="5"/>
      <c r="SI715" s="5"/>
      <c r="SJ715" s="5"/>
      <c r="SK715" s="5"/>
      <c r="SL715" s="5"/>
      <c r="SM715" s="5"/>
      <c r="SN715" s="5"/>
      <c r="SO715" s="5"/>
      <c r="SP715" s="5"/>
      <c r="SQ715" s="5"/>
      <c r="SR715" s="5"/>
      <c r="SS715" s="5"/>
      <c r="ST715" s="5"/>
      <c r="SU715" s="5"/>
      <c r="SV715" s="5"/>
      <c r="SW715" s="5"/>
      <c r="SX715" s="5"/>
      <c r="SY715" s="5"/>
      <c r="SZ715" s="5"/>
      <c r="TA715" s="5"/>
      <c r="TB715" s="5"/>
      <c r="TC715" s="5"/>
      <c r="TD715" s="5"/>
      <c r="TE715" s="5"/>
      <c r="TF715" s="5"/>
      <c r="TG715" s="5"/>
      <c r="TH715" s="5"/>
      <c r="TI715" s="5"/>
      <c r="TJ715" s="5"/>
      <c r="TK715" s="5"/>
      <c r="TL715" s="5"/>
      <c r="TM715" s="5"/>
      <c r="TN715" s="5"/>
      <c r="TO715" s="5"/>
      <c r="TP715" s="5"/>
      <c r="TQ715" s="5"/>
      <c r="TR715" s="5"/>
      <c r="TS715" s="5"/>
      <c r="TT715" s="5"/>
      <c r="TU715" s="5"/>
      <c r="TV715" s="5"/>
      <c r="TW715" s="5"/>
      <c r="TX715" s="5"/>
      <c r="TY715" s="5"/>
      <c r="TZ715" s="5"/>
      <c r="UA715" s="5"/>
      <c r="UB715" s="5"/>
      <c r="UC715" s="5"/>
      <c r="UD715" s="5"/>
      <c r="UE715" s="5"/>
      <c r="UF715" s="5"/>
      <c r="UG715" s="5"/>
      <c r="UH715" s="5"/>
      <c r="UI715" s="5"/>
      <c r="UJ715" s="5"/>
      <c r="UK715" s="5"/>
      <c r="UL715" s="5"/>
      <c r="UM715" s="5"/>
      <c r="UN715" s="5"/>
      <c r="UO715" s="5"/>
      <c r="UP715" s="5"/>
      <c r="UQ715" s="5"/>
      <c r="UR715" s="5"/>
      <c r="US715" s="5"/>
      <c r="UT715" s="5"/>
      <c r="UU715" s="5"/>
      <c r="UV715" s="5"/>
      <c r="UW715" s="5"/>
      <c r="UX715" s="5"/>
      <c r="UY715" s="5"/>
      <c r="UZ715" s="5"/>
      <c r="VA715" s="5"/>
      <c r="VB715" s="5"/>
      <c r="VC715" s="5"/>
      <c r="VD715" s="5"/>
      <c r="VE715" s="5"/>
      <c r="VF715" s="5"/>
      <c r="VG715" s="5"/>
      <c r="VH715" s="5"/>
      <c r="VI715" s="5"/>
      <c r="VJ715" s="5"/>
      <c r="VK715" s="5"/>
      <c r="VL715" s="5"/>
      <c r="VM715" s="5"/>
      <c r="VN715" s="5"/>
      <c r="VO715" s="5"/>
      <c r="VP715" s="5"/>
      <c r="VQ715" s="5"/>
      <c r="VR715" s="5"/>
      <c r="VS715" s="5"/>
      <c r="VT715" s="5"/>
      <c r="VU715" s="5"/>
      <c r="VV715" s="5"/>
      <c r="VW715" s="5"/>
      <c r="VX715" s="5"/>
      <c r="VY715" s="5"/>
      <c r="VZ715" s="5"/>
      <c r="WA715" s="5"/>
      <c r="WB715" s="5"/>
      <c r="WC715" s="5"/>
      <c r="WD715" s="5"/>
      <c r="WE715" s="5"/>
      <c r="WF715" s="5"/>
      <c r="WG715" s="5"/>
      <c r="WH715" s="5"/>
      <c r="WI715" s="5"/>
      <c r="WJ715" s="5"/>
      <c r="WK715" s="5"/>
      <c r="WL715" s="5"/>
      <c r="WM715" s="5"/>
      <c r="WN715" s="5"/>
      <c r="WO715" s="5"/>
      <c r="WP715" s="5"/>
      <c r="WQ715" s="5"/>
      <c r="WR715" s="5"/>
      <c r="WS715" s="5"/>
      <c r="WT715" s="5"/>
      <c r="WU715" s="5"/>
      <c r="WV715" s="5"/>
      <c r="WW715" s="5"/>
      <c r="WX715" s="5"/>
      <c r="WY715" s="5"/>
      <c r="WZ715" s="5"/>
      <c r="XA715" s="5"/>
      <c r="XB715" s="5"/>
      <c r="XC715" s="5"/>
      <c r="XD715" s="5"/>
      <c r="XE715" s="5"/>
      <c r="XF715" s="5"/>
      <c r="XG715" s="5"/>
      <c r="XH715" s="5"/>
      <c r="XI715" s="5"/>
      <c r="XJ715" s="5"/>
      <c r="XK715" s="5"/>
      <c r="XL715" s="5"/>
      <c r="XM715" s="5"/>
      <c r="XN715" s="5"/>
      <c r="XO715" s="5"/>
      <c r="XP715" s="5"/>
      <c r="XQ715" s="5"/>
      <c r="XR715" s="5"/>
      <c r="XS715" s="5"/>
      <c r="XT715" s="5"/>
      <c r="XU715" s="5"/>
      <c r="XV715" s="5"/>
      <c r="XW715" s="5"/>
    </row>
    <row r="716" spans="39:647" x14ac:dyDescent="0.2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c r="PI716" s="5"/>
      <c r="PJ716" s="5"/>
      <c r="PK716" s="5"/>
      <c r="PL716" s="5"/>
      <c r="PM716" s="5"/>
      <c r="PN716" s="5"/>
      <c r="PO716" s="5"/>
      <c r="PP716" s="5"/>
      <c r="PQ716" s="5"/>
      <c r="PR716" s="5"/>
      <c r="PS716" s="5"/>
      <c r="PT716" s="5"/>
      <c r="PU716" s="5"/>
      <c r="PV716" s="5"/>
      <c r="PW716" s="5"/>
      <c r="PX716" s="5"/>
      <c r="PY716" s="5"/>
      <c r="PZ716" s="5"/>
      <c r="QA716" s="5"/>
      <c r="QB716" s="5"/>
      <c r="QC716" s="5"/>
      <c r="QD716" s="5"/>
      <c r="QE716" s="5"/>
      <c r="QF716" s="5"/>
      <c r="QG716" s="5"/>
      <c r="QH716" s="5"/>
      <c r="QI716" s="5"/>
      <c r="QJ716" s="5"/>
      <c r="QK716" s="5"/>
      <c r="QL716" s="5"/>
      <c r="QM716" s="5"/>
      <c r="QN716" s="5"/>
      <c r="QO716" s="5"/>
      <c r="QP716" s="5"/>
      <c r="QQ716" s="5"/>
      <c r="QR716" s="5"/>
      <c r="QS716" s="5"/>
      <c r="QT716" s="5"/>
      <c r="QU716" s="5"/>
      <c r="QV716" s="5"/>
      <c r="QW716" s="5"/>
      <c r="QX716" s="5"/>
      <c r="QY716" s="5"/>
      <c r="QZ716" s="5"/>
      <c r="RA716" s="5"/>
      <c r="RB716" s="5"/>
      <c r="RC716" s="5"/>
      <c r="RD716" s="5"/>
      <c r="RE716" s="5"/>
      <c r="RF716" s="5"/>
      <c r="RG716" s="5"/>
      <c r="RH716" s="5"/>
      <c r="RI716" s="5"/>
      <c r="RJ716" s="5"/>
      <c r="RK716" s="5"/>
      <c r="RL716" s="5"/>
      <c r="RM716" s="5"/>
      <c r="RN716" s="5"/>
      <c r="RO716" s="5"/>
      <c r="RP716" s="5"/>
      <c r="RQ716" s="5"/>
      <c r="RR716" s="5"/>
      <c r="RS716" s="5"/>
      <c r="RT716" s="5"/>
      <c r="RU716" s="5"/>
      <c r="RV716" s="5"/>
      <c r="RW716" s="5"/>
      <c r="RX716" s="5"/>
      <c r="RY716" s="5"/>
      <c r="RZ716" s="5"/>
      <c r="SA716" s="5"/>
      <c r="SB716" s="5"/>
      <c r="SC716" s="5"/>
      <c r="SD716" s="5"/>
      <c r="SE716" s="5"/>
      <c r="SF716" s="5"/>
      <c r="SG716" s="5"/>
      <c r="SH716" s="5"/>
      <c r="SI716" s="5"/>
      <c r="SJ716" s="5"/>
      <c r="SK716" s="5"/>
      <c r="SL716" s="5"/>
      <c r="SM716" s="5"/>
      <c r="SN716" s="5"/>
      <c r="SO716" s="5"/>
      <c r="SP716" s="5"/>
      <c r="SQ716" s="5"/>
      <c r="SR716" s="5"/>
      <c r="SS716" s="5"/>
      <c r="ST716" s="5"/>
      <c r="SU716" s="5"/>
      <c r="SV716" s="5"/>
      <c r="SW716" s="5"/>
      <c r="SX716" s="5"/>
      <c r="SY716" s="5"/>
      <c r="SZ716" s="5"/>
      <c r="TA716" s="5"/>
      <c r="TB716" s="5"/>
      <c r="TC716" s="5"/>
      <c r="TD716" s="5"/>
      <c r="TE716" s="5"/>
      <c r="TF716" s="5"/>
      <c r="TG716" s="5"/>
      <c r="TH716" s="5"/>
      <c r="TI716" s="5"/>
      <c r="TJ716" s="5"/>
      <c r="TK716" s="5"/>
      <c r="TL716" s="5"/>
      <c r="TM716" s="5"/>
      <c r="TN716" s="5"/>
      <c r="TO716" s="5"/>
      <c r="TP716" s="5"/>
      <c r="TQ716" s="5"/>
      <c r="TR716" s="5"/>
      <c r="TS716" s="5"/>
      <c r="TT716" s="5"/>
      <c r="TU716" s="5"/>
      <c r="TV716" s="5"/>
      <c r="TW716" s="5"/>
      <c r="TX716" s="5"/>
      <c r="TY716" s="5"/>
      <c r="TZ716" s="5"/>
      <c r="UA716" s="5"/>
      <c r="UB716" s="5"/>
      <c r="UC716" s="5"/>
      <c r="UD716" s="5"/>
      <c r="UE716" s="5"/>
      <c r="UF716" s="5"/>
      <c r="UG716" s="5"/>
      <c r="UH716" s="5"/>
      <c r="UI716" s="5"/>
      <c r="UJ716" s="5"/>
      <c r="UK716" s="5"/>
      <c r="UL716" s="5"/>
      <c r="UM716" s="5"/>
      <c r="UN716" s="5"/>
      <c r="UO716" s="5"/>
      <c r="UP716" s="5"/>
      <c r="UQ716" s="5"/>
      <c r="UR716" s="5"/>
      <c r="US716" s="5"/>
      <c r="UT716" s="5"/>
      <c r="UU716" s="5"/>
      <c r="UV716" s="5"/>
      <c r="UW716" s="5"/>
      <c r="UX716" s="5"/>
      <c r="UY716" s="5"/>
      <c r="UZ716" s="5"/>
      <c r="VA716" s="5"/>
      <c r="VB716" s="5"/>
      <c r="VC716" s="5"/>
      <c r="VD716" s="5"/>
      <c r="VE716" s="5"/>
      <c r="VF716" s="5"/>
      <c r="VG716" s="5"/>
      <c r="VH716" s="5"/>
      <c r="VI716" s="5"/>
      <c r="VJ716" s="5"/>
      <c r="VK716" s="5"/>
      <c r="VL716" s="5"/>
      <c r="VM716" s="5"/>
      <c r="VN716" s="5"/>
      <c r="VO716" s="5"/>
      <c r="VP716" s="5"/>
      <c r="VQ716" s="5"/>
      <c r="VR716" s="5"/>
      <c r="VS716" s="5"/>
      <c r="VT716" s="5"/>
      <c r="VU716" s="5"/>
      <c r="VV716" s="5"/>
      <c r="VW716" s="5"/>
      <c r="VX716" s="5"/>
      <c r="VY716" s="5"/>
      <c r="VZ716" s="5"/>
      <c r="WA716" s="5"/>
      <c r="WB716" s="5"/>
      <c r="WC716" s="5"/>
      <c r="WD716" s="5"/>
      <c r="WE716" s="5"/>
      <c r="WF716" s="5"/>
      <c r="WG716" s="5"/>
      <c r="WH716" s="5"/>
      <c r="WI716" s="5"/>
      <c r="WJ716" s="5"/>
      <c r="WK716" s="5"/>
      <c r="WL716" s="5"/>
      <c r="WM716" s="5"/>
      <c r="WN716" s="5"/>
      <c r="WO716" s="5"/>
      <c r="WP716" s="5"/>
      <c r="WQ716" s="5"/>
      <c r="WR716" s="5"/>
      <c r="WS716" s="5"/>
      <c r="WT716" s="5"/>
      <c r="WU716" s="5"/>
      <c r="WV716" s="5"/>
      <c r="WW716" s="5"/>
      <c r="WX716" s="5"/>
      <c r="WY716" s="5"/>
      <c r="WZ716" s="5"/>
      <c r="XA716" s="5"/>
      <c r="XB716" s="5"/>
      <c r="XC716" s="5"/>
      <c r="XD716" s="5"/>
      <c r="XE716" s="5"/>
      <c r="XF716" s="5"/>
      <c r="XG716" s="5"/>
      <c r="XH716" s="5"/>
      <c r="XI716" s="5"/>
      <c r="XJ716" s="5"/>
      <c r="XK716" s="5"/>
      <c r="XL716" s="5"/>
      <c r="XM716" s="5"/>
      <c r="XN716" s="5"/>
      <c r="XO716" s="5"/>
      <c r="XP716" s="5"/>
      <c r="XQ716" s="5"/>
      <c r="XR716" s="5"/>
      <c r="XS716" s="5"/>
      <c r="XT716" s="5"/>
      <c r="XU716" s="5"/>
      <c r="XV716" s="5"/>
      <c r="XW716" s="5"/>
    </row>
    <row r="717" spans="39:647" x14ac:dyDescent="0.2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c r="PI717" s="5"/>
      <c r="PJ717" s="5"/>
      <c r="PK717" s="5"/>
      <c r="PL717" s="5"/>
      <c r="PM717" s="5"/>
      <c r="PN717" s="5"/>
      <c r="PO717" s="5"/>
      <c r="PP717" s="5"/>
      <c r="PQ717" s="5"/>
      <c r="PR717" s="5"/>
      <c r="PS717" s="5"/>
      <c r="PT717" s="5"/>
      <c r="PU717" s="5"/>
      <c r="PV717" s="5"/>
      <c r="PW717" s="5"/>
      <c r="PX717" s="5"/>
      <c r="PY717" s="5"/>
      <c r="PZ717" s="5"/>
      <c r="QA717" s="5"/>
      <c r="QB717" s="5"/>
      <c r="QC717" s="5"/>
      <c r="QD717" s="5"/>
      <c r="QE717" s="5"/>
      <c r="QF717" s="5"/>
      <c r="QG717" s="5"/>
      <c r="QH717" s="5"/>
      <c r="QI717" s="5"/>
      <c r="QJ717" s="5"/>
      <c r="QK717" s="5"/>
      <c r="QL717" s="5"/>
      <c r="QM717" s="5"/>
      <c r="QN717" s="5"/>
      <c r="QO717" s="5"/>
      <c r="QP717" s="5"/>
      <c r="QQ717" s="5"/>
      <c r="QR717" s="5"/>
      <c r="QS717" s="5"/>
      <c r="QT717" s="5"/>
      <c r="QU717" s="5"/>
      <c r="QV717" s="5"/>
      <c r="QW717" s="5"/>
      <c r="QX717" s="5"/>
      <c r="QY717" s="5"/>
      <c r="QZ717" s="5"/>
      <c r="RA717" s="5"/>
      <c r="RB717" s="5"/>
      <c r="RC717" s="5"/>
      <c r="RD717" s="5"/>
      <c r="RE717" s="5"/>
      <c r="RF717" s="5"/>
      <c r="RG717" s="5"/>
      <c r="RH717" s="5"/>
      <c r="RI717" s="5"/>
      <c r="RJ717" s="5"/>
      <c r="RK717" s="5"/>
      <c r="RL717" s="5"/>
      <c r="RM717" s="5"/>
      <c r="RN717" s="5"/>
      <c r="RO717" s="5"/>
      <c r="RP717" s="5"/>
      <c r="RQ717" s="5"/>
      <c r="RR717" s="5"/>
      <c r="RS717" s="5"/>
      <c r="RT717" s="5"/>
      <c r="RU717" s="5"/>
      <c r="RV717" s="5"/>
      <c r="RW717" s="5"/>
      <c r="RX717" s="5"/>
      <c r="RY717" s="5"/>
      <c r="RZ717" s="5"/>
      <c r="SA717" s="5"/>
      <c r="SB717" s="5"/>
      <c r="SC717" s="5"/>
      <c r="SD717" s="5"/>
      <c r="SE717" s="5"/>
      <c r="SF717" s="5"/>
      <c r="SG717" s="5"/>
      <c r="SH717" s="5"/>
      <c r="SI717" s="5"/>
      <c r="SJ717" s="5"/>
      <c r="SK717" s="5"/>
      <c r="SL717" s="5"/>
      <c r="SM717" s="5"/>
      <c r="SN717" s="5"/>
      <c r="SO717" s="5"/>
      <c r="SP717" s="5"/>
      <c r="SQ717" s="5"/>
      <c r="SR717" s="5"/>
      <c r="SS717" s="5"/>
      <c r="ST717" s="5"/>
      <c r="SU717" s="5"/>
      <c r="SV717" s="5"/>
      <c r="SW717" s="5"/>
      <c r="SX717" s="5"/>
      <c r="SY717" s="5"/>
      <c r="SZ717" s="5"/>
      <c r="TA717" s="5"/>
      <c r="TB717" s="5"/>
      <c r="TC717" s="5"/>
      <c r="TD717" s="5"/>
      <c r="TE717" s="5"/>
      <c r="TF717" s="5"/>
      <c r="TG717" s="5"/>
      <c r="TH717" s="5"/>
      <c r="TI717" s="5"/>
      <c r="TJ717" s="5"/>
      <c r="TK717" s="5"/>
      <c r="TL717" s="5"/>
      <c r="TM717" s="5"/>
      <c r="TN717" s="5"/>
      <c r="TO717" s="5"/>
      <c r="TP717" s="5"/>
      <c r="TQ717" s="5"/>
      <c r="TR717" s="5"/>
      <c r="TS717" s="5"/>
      <c r="TT717" s="5"/>
      <c r="TU717" s="5"/>
      <c r="TV717" s="5"/>
      <c r="TW717" s="5"/>
      <c r="TX717" s="5"/>
      <c r="TY717" s="5"/>
      <c r="TZ717" s="5"/>
      <c r="UA717" s="5"/>
      <c r="UB717" s="5"/>
      <c r="UC717" s="5"/>
      <c r="UD717" s="5"/>
      <c r="UE717" s="5"/>
      <c r="UF717" s="5"/>
      <c r="UG717" s="5"/>
      <c r="UH717" s="5"/>
      <c r="UI717" s="5"/>
      <c r="UJ717" s="5"/>
      <c r="UK717" s="5"/>
      <c r="UL717" s="5"/>
      <c r="UM717" s="5"/>
      <c r="UN717" s="5"/>
      <c r="UO717" s="5"/>
      <c r="UP717" s="5"/>
      <c r="UQ717" s="5"/>
      <c r="UR717" s="5"/>
      <c r="US717" s="5"/>
      <c r="UT717" s="5"/>
      <c r="UU717" s="5"/>
      <c r="UV717" s="5"/>
      <c r="UW717" s="5"/>
      <c r="UX717" s="5"/>
      <c r="UY717" s="5"/>
      <c r="UZ717" s="5"/>
      <c r="VA717" s="5"/>
      <c r="VB717" s="5"/>
      <c r="VC717" s="5"/>
      <c r="VD717" s="5"/>
      <c r="VE717" s="5"/>
      <c r="VF717" s="5"/>
      <c r="VG717" s="5"/>
      <c r="VH717" s="5"/>
      <c r="VI717" s="5"/>
      <c r="VJ717" s="5"/>
      <c r="VK717" s="5"/>
      <c r="VL717" s="5"/>
      <c r="VM717" s="5"/>
      <c r="VN717" s="5"/>
      <c r="VO717" s="5"/>
      <c r="VP717" s="5"/>
      <c r="VQ717" s="5"/>
      <c r="VR717" s="5"/>
      <c r="VS717" s="5"/>
      <c r="VT717" s="5"/>
      <c r="VU717" s="5"/>
      <c r="VV717" s="5"/>
      <c r="VW717" s="5"/>
      <c r="VX717" s="5"/>
      <c r="VY717" s="5"/>
      <c r="VZ717" s="5"/>
      <c r="WA717" s="5"/>
      <c r="WB717" s="5"/>
      <c r="WC717" s="5"/>
      <c r="WD717" s="5"/>
      <c r="WE717" s="5"/>
      <c r="WF717" s="5"/>
      <c r="WG717" s="5"/>
      <c r="WH717" s="5"/>
      <c r="WI717" s="5"/>
      <c r="WJ717" s="5"/>
      <c r="WK717" s="5"/>
      <c r="WL717" s="5"/>
      <c r="WM717" s="5"/>
      <c r="WN717" s="5"/>
      <c r="WO717" s="5"/>
      <c r="WP717" s="5"/>
      <c r="WQ717" s="5"/>
      <c r="WR717" s="5"/>
      <c r="WS717" s="5"/>
      <c r="WT717" s="5"/>
      <c r="WU717" s="5"/>
      <c r="WV717" s="5"/>
      <c r="WW717" s="5"/>
      <c r="WX717" s="5"/>
      <c r="WY717" s="5"/>
      <c r="WZ717" s="5"/>
      <c r="XA717" s="5"/>
      <c r="XB717" s="5"/>
      <c r="XC717" s="5"/>
      <c r="XD717" s="5"/>
      <c r="XE717" s="5"/>
      <c r="XF717" s="5"/>
      <c r="XG717" s="5"/>
      <c r="XH717" s="5"/>
      <c r="XI717" s="5"/>
      <c r="XJ717" s="5"/>
      <c r="XK717" s="5"/>
      <c r="XL717" s="5"/>
      <c r="XM717" s="5"/>
      <c r="XN717" s="5"/>
      <c r="XO717" s="5"/>
      <c r="XP717" s="5"/>
      <c r="XQ717" s="5"/>
      <c r="XR717" s="5"/>
      <c r="XS717" s="5"/>
      <c r="XT717" s="5"/>
      <c r="XU717" s="5"/>
      <c r="XV717" s="5"/>
      <c r="XW717" s="5"/>
    </row>
    <row r="718" spans="39:647" x14ac:dyDescent="0.2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c r="PI718" s="5"/>
      <c r="PJ718" s="5"/>
      <c r="PK718" s="5"/>
      <c r="PL718" s="5"/>
      <c r="PM718" s="5"/>
      <c r="PN718" s="5"/>
      <c r="PO718" s="5"/>
      <c r="PP718" s="5"/>
      <c r="PQ718" s="5"/>
      <c r="PR718" s="5"/>
      <c r="PS718" s="5"/>
      <c r="PT718" s="5"/>
      <c r="PU718" s="5"/>
      <c r="PV718" s="5"/>
      <c r="PW718" s="5"/>
      <c r="PX718" s="5"/>
      <c r="PY718" s="5"/>
      <c r="PZ718" s="5"/>
      <c r="QA718" s="5"/>
      <c r="QB718" s="5"/>
      <c r="QC718" s="5"/>
      <c r="QD718" s="5"/>
      <c r="QE718" s="5"/>
      <c r="QF718" s="5"/>
      <c r="QG718" s="5"/>
      <c r="QH718" s="5"/>
      <c r="QI718" s="5"/>
      <c r="QJ718" s="5"/>
      <c r="QK718" s="5"/>
      <c r="QL718" s="5"/>
      <c r="QM718" s="5"/>
      <c r="QN718" s="5"/>
      <c r="QO718" s="5"/>
      <c r="QP718" s="5"/>
      <c r="QQ718" s="5"/>
      <c r="QR718" s="5"/>
      <c r="QS718" s="5"/>
      <c r="QT718" s="5"/>
      <c r="QU718" s="5"/>
      <c r="QV718" s="5"/>
      <c r="QW718" s="5"/>
      <c r="QX718" s="5"/>
      <c r="QY718" s="5"/>
      <c r="QZ718" s="5"/>
      <c r="RA718" s="5"/>
      <c r="RB718" s="5"/>
      <c r="RC718" s="5"/>
      <c r="RD718" s="5"/>
      <c r="RE718" s="5"/>
      <c r="RF718" s="5"/>
      <c r="RG718" s="5"/>
      <c r="RH718" s="5"/>
      <c r="RI718" s="5"/>
      <c r="RJ718" s="5"/>
      <c r="RK718" s="5"/>
      <c r="RL718" s="5"/>
      <c r="RM718" s="5"/>
      <c r="RN718" s="5"/>
      <c r="RO718" s="5"/>
      <c r="RP718" s="5"/>
      <c r="RQ718" s="5"/>
      <c r="RR718" s="5"/>
      <c r="RS718" s="5"/>
      <c r="RT718" s="5"/>
      <c r="RU718" s="5"/>
      <c r="RV718" s="5"/>
      <c r="RW718" s="5"/>
      <c r="RX718" s="5"/>
      <c r="RY718" s="5"/>
      <c r="RZ718" s="5"/>
      <c r="SA718" s="5"/>
      <c r="SB718" s="5"/>
      <c r="SC718" s="5"/>
      <c r="SD718" s="5"/>
      <c r="SE718" s="5"/>
      <c r="SF718" s="5"/>
      <c r="SG718" s="5"/>
      <c r="SH718" s="5"/>
      <c r="SI718" s="5"/>
      <c r="SJ718" s="5"/>
      <c r="SK718" s="5"/>
      <c r="SL718" s="5"/>
      <c r="SM718" s="5"/>
      <c r="SN718" s="5"/>
      <c r="SO718" s="5"/>
      <c r="SP718" s="5"/>
      <c r="SQ718" s="5"/>
      <c r="SR718" s="5"/>
      <c r="SS718" s="5"/>
      <c r="ST718" s="5"/>
      <c r="SU718" s="5"/>
      <c r="SV718" s="5"/>
      <c r="SW718" s="5"/>
      <c r="SX718" s="5"/>
      <c r="SY718" s="5"/>
      <c r="SZ718" s="5"/>
      <c r="TA718" s="5"/>
      <c r="TB718" s="5"/>
      <c r="TC718" s="5"/>
      <c r="TD718" s="5"/>
      <c r="TE718" s="5"/>
      <c r="TF718" s="5"/>
      <c r="TG718" s="5"/>
      <c r="TH718" s="5"/>
      <c r="TI718" s="5"/>
      <c r="TJ718" s="5"/>
      <c r="TK718" s="5"/>
      <c r="TL718" s="5"/>
      <c r="TM718" s="5"/>
      <c r="TN718" s="5"/>
      <c r="TO718" s="5"/>
      <c r="TP718" s="5"/>
      <c r="TQ718" s="5"/>
      <c r="TR718" s="5"/>
      <c r="TS718" s="5"/>
      <c r="TT718" s="5"/>
      <c r="TU718" s="5"/>
      <c r="TV718" s="5"/>
      <c r="TW718" s="5"/>
      <c r="TX718" s="5"/>
      <c r="TY718" s="5"/>
      <c r="TZ718" s="5"/>
      <c r="UA718" s="5"/>
      <c r="UB718" s="5"/>
      <c r="UC718" s="5"/>
      <c r="UD718" s="5"/>
      <c r="UE718" s="5"/>
      <c r="UF718" s="5"/>
      <c r="UG718" s="5"/>
      <c r="UH718" s="5"/>
      <c r="UI718" s="5"/>
      <c r="UJ718" s="5"/>
      <c r="UK718" s="5"/>
      <c r="UL718" s="5"/>
      <c r="UM718" s="5"/>
      <c r="UN718" s="5"/>
      <c r="UO718" s="5"/>
      <c r="UP718" s="5"/>
      <c r="UQ718" s="5"/>
      <c r="UR718" s="5"/>
      <c r="US718" s="5"/>
      <c r="UT718" s="5"/>
      <c r="UU718" s="5"/>
      <c r="UV718" s="5"/>
      <c r="UW718" s="5"/>
      <c r="UX718" s="5"/>
      <c r="UY718" s="5"/>
      <c r="UZ718" s="5"/>
      <c r="VA718" s="5"/>
      <c r="VB718" s="5"/>
      <c r="VC718" s="5"/>
      <c r="VD718" s="5"/>
      <c r="VE718" s="5"/>
      <c r="VF718" s="5"/>
      <c r="VG718" s="5"/>
      <c r="VH718" s="5"/>
      <c r="VI718" s="5"/>
      <c r="VJ718" s="5"/>
      <c r="VK718" s="5"/>
      <c r="VL718" s="5"/>
      <c r="VM718" s="5"/>
      <c r="VN718" s="5"/>
      <c r="VO718" s="5"/>
      <c r="VP718" s="5"/>
      <c r="VQ718" s="5"/>
      <c r="VR718" s="5"/>
      <c r="VS718" s="5"/>
      <c r="VT718" s="5"/>
      <c r="VU718" s="5"/>
      <c r="VV718" s="5"/>
      <c r="VW718" s="5"/>
      <c r="VX718" s="5"/>
      <c r="VY718" s="5"/>
      <c r="VZ718" s="5"/>
      <c r="WA718" s="5"/>
      <c r="WB718" s="5"/>
      <c r="WC718" s="5"/>
      <c r="WD718" s="5"/>
      <c r="WE718" s="5"/>
      <c r="WF718" s="5"/>
      <c r="WG718" s="5"/>
      <c r="WH718" s="5"/>
      <c r="WI718" s="5"/>
      <c r="WJ718" s="5"/>
      <c r="WK718" s="5"/>
      <c r="WL718" s="5"/>
      <c r="WM718" s="5"/>
      <c r="WN718" s="5"/>
      <c r="WO718" s="5"/>
      <c r="WP718" s="5"/>
      <c r="WQ718" s="5"/>
      <c r="WR718" s="5"/>
      <c r="WS718" s="5"/>
      <c r="WT718" s="5"/>
      <c r="WU718" s="5"/>
      <c r="WV718" s="5"/>
      <c r="WW718" s="5"/>
      <c r="WX718" s="5"/>
      <c r="WY718" s="5"/>
      <c r="WZ718" s="5"/>
      <c r="XA718" s="5"/>
      <c r="XB718" s="5"/>
      <c r="XC718" s="5"/>
      <c r="XD718" s="5"/>
      <c r="XE718" s="5"/>
      <c r="XF718" s="5"/>
      <c r="XG718" s="5"/>
      <c r="XH718" s="5"/>
      <c r="XI718" s="5"/>
      <c r="XJ718" s="5"/>
      <c r="XK718" s="5"/>
      <c r="XL718" s="5"/>
      <c r="XM718" s="5"/>
      <c r="XN718" s="5"/>
      <c r="XO718" s="5"/>
      <c r="XP718" s="5"/>
      <c r="XQ718" s="5"/>
      <c r="XR718" s="5"/>
      <c r="XS718" s="5"/>
      <c r="XT718" s="5"/>
      <c r="XU718" s="5"/>
      <c r="XV718" s="5"/>
      <c r="XW718" s="5"/>
    </row>
    <row r="719" spans="39:647" x14ac:dyDescent="0.2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c r="PI719" s="5"/>
      <c r="PJ719" s="5"/>
      <c r="PK719" s="5"/>
      <c r="PL719" s="5"/>
      <c r="PM719" s="5"/>
      <c r="PN719" s="5"/>
      <c r="PO719" s="5"/>
      <c r="PP719" s="5"/>
      <c r="PQ719" s="5"/>
      <c r="PR719" s="5"/>
      <c r="PS719" s="5"/>
      <c r="PT719" s="5"/>
      <c r="PU719" s="5"/>
      <c r="PV719" s="5"/>
      <c r="PW719" s="5"/>
      <c r="PX719" s="5"/>
      <c r="PY719" s="5"/>
      <c r="PZ719" s="5"/>
      <c r="QA719" s="5"/>
      <c r="QB719" s="5"/>
      <c r="QC719" s="5"/>
      <c r="QD719" s="5"/>
      <c r="QE719" s="5"/>
      <c r="QF719" s="5"/>
      <c r="QG719" s="5"/>
      <c r="QH719" s="5"/>
      <c r="QI719" s="5"/>
      <c r="QJ719" s="5"/>
      <c r="QK719" s="5"/>
      <c r="QL719" s="5"/>
      <c r="QM719" s="5"/>
      <c r="QN719" s="5"/>
      <c r="QO719" s="5"/>
      <c r="QP719" s="5"/>
      <c r="QQ719" s="5"/>
      <c r="QR719" s="5"/>
      <c r="QS719" s="5"/>
      <c r="QT719" s="5"/>
      <c r="QU719" s="5"/>
      <c r="QV719" s="5"/>
      <c r="QW719" s="5"/>
      <c r="QX719" s="5"/>
      <c r="QY719" s="5"/>
      <c r="QZ719" s="5"/>
      <c r="RA719" s="5"/>
      <c r="RB719" s="5"/>
      <c r="RC719" s="5"/>
      <c r="RD719" s="5"/>
      <c r="RE719" s="5"/>
      <c r="RF719" s="5"/>
      <c r="RG719" s="5"/>
      <c r="RH719" s="5"/>
      <c r="RI719" s="5"/>
      <c r="RJ719" s="5"/>
      <c r="RK719" s="5"/>
      <c r="RL719" s="5"/>
      <c r="RM719" s="5"/>
      <c r="RN719" s="5"/>
      <c r="RO719" s="5"/>
      <c r="RP719" s="5"/>
      <c r="RQ719" s="5"/>
      <c r="RR719" s="5"/>
      <c r="RS719" s="5"/>
      <c r="RT719" s="5"/>
      <c r="RU719" s="5"/>
      <c r="RV719" s="5"/>
      <c r="RW719" s="5"/>
      <c r="RX719" s="5"/>
      <c r="RY719" s="5"/>
      <c r="RZ719" s="5"/>
      <c r="SA719" s="5"/>
      <c r="SB719" s="5"/>
      <c r="SC719" s="5"/>
      <c r="SD719" s="5"/>
      <c r="SE719" s="5"/>
      <c r="SF719" s="5"/>
      <c r="SG719" s="5"/>
      <c r="SH719" s="5"/>
      <c r="SI719" s="5"/>
      <c r="SJ719" s="5"/>
      <c r="SK719" s="5"/>
      <c r="SL719" s="5"/>
      <c r="SM719" s="5"/>
      <c r="SN719" s="5"/>
      <c r="SO719" s="5"/>
      <c r="SP719" s="5"/>
      <c r="SQ719" s="5"/>
      <c r="SR719" s="5"/>
      <c r="SS719" s="5"/>
      <c r="ST719" s="5"/>
      <c r="SU719" s="5"/>
      <c r="SV719" s="5"/>
      <c r="SW719" s="5"/>
      <c r="SX719" s="5"/>
      <c r="SY719" s="5"/>
      <c r="SZ719" s="5"/>
      <c r="TA719" s="5"/>
      <c r="TB719" s="5"/>
      <c r="TC719" s="5"/>
      <c r="TD719" s="5"/>
      <c r="TE719" s="5"/>
      <c r="TF719" s="5"/>
      <c r="TG719" s="5"/>
      <c r="TH719" s="5"/>
      <c r="TI719" s="5"/>
      <c r="TJ719" s="5"/>
      <c r="TK719" s="5"/>
      <c r="TL719" s="5"/>
      <c r="TM719" s="5"/>
      <c r="TN719" s="5"/>
      <c r="TO719" s="5"/>
      <c r="TP719" s="5"/>
      <c r="TQ719" s="5"/>
      <c r="TR719" s="5"/>
      <c r="TS719" s="5"/>
      <c r="TT719" s="5"/>
      <c r="TU719" s="5"/>
      <c r="TV719" s="5"/>
      <c r="TW719" s="5"/>
      <c r="TX719" s="5"/>
      <c r="TY719" s="5"/>
      <c r="TZ719" s="5"/>
      <c r="UA719" s="5"/>
      <c r="UB719" s="5"/>
      <c r="UC719" s="5"/>
      <c r="UD719" s="5"/>
      <c r="UE719" s="5"/>
      <c r="UF719" s="5"/>
      <c r="UG719" s="5"/>
      <c r="UH719" s="5"/>
      <c r="UI719" s="5"/>
      <c r="UJ719" s="5"/>
      <c r="UK719" s="5"/>
      <c r="UL719" s="5"/>
      <c r="UM719" s="5"/>
      <c r="UN719" s="5"/>
      <c r="UO719" s="5"/>
      <c r="UP719" s="5"/>
      <c r="UQ719" s="5"/>
      <c r="UR719" s="5"/>
      <c r="US719" s="5"/>
      <c r="UT719" s="5"/>
      <c r="UU719" s="5"/>
      <c r="UV719" s="5"/>
      <c r="UW719" s="5"/>
      <c r="UX719" s="5"/>
      <c r="UY719" s="5"/>
      <c r="UZ719" s="5"/>
      <c r="VA719" s="5"/>
      <c r="VB719" s="5"/>
      <c r="VC719" s="5"/>
      <c r="VD719" s="5"/>
      <c r="VE719" s="5"/>
      <c r="VF719" s="5"/>
      <c r="VG719" s="5"/>
      <c r="VH719" s="5"/>
      <c r="VI719" s="5"/>
      <c r="VJ719" s="5"/>
      <c r="VK719" s="5"/>
      <c r="VL719" s="5"/>
      <c r="VM719" s="5"/>
      <c r="VN719" s="5"/>
      <c r="VO719" s="5"/>
      <c r="VP719" s="5"/>
      <c r="VQ719" s="5"/>
      <c r="VR719" s="5"/>
      <c r="VS719" s="5"/>
      <c r="VT719" s="5"/>
      <c r="VU719" s="5"/>
      <c r="VV719" s="5"/>
      <c r="VW719" s="5"/>
      <c r="VX719" s="5"/>
      <c r="VY719" s="5"/>
      <c r="VZ719" s="5"/>
      <c r="WA719" s="5"/>
      <c r="WB719" s="5"/>
      <c r="WC719" s="5"/>
      <c r="WD719" s="5"/>
      <c r="WE719" s="5"/>
      <c r="WF719" s="5"/>
      <c r="WG719" s="5"/>
      <c r="WH719" s="5"/>
      <c r="WI719" s="5"/>
      <c r="WJ719" s="5"/>
      <c r="WK719" s="5"/>
      <c r="WL719" s="5"/>
      <c r="WM719" s="5"/>
      <c r="WN719" s="5"/>
      <c r="WO719" s="5"/>
      <c r="WP719" s="5"/>
      <c r="WQ719" s="5"/>
      <c r="WR719" s="5"/>
      <c r="WS719" s="5"/>
      <c r="WT719" s="5"/>
      <c r="WU719" s="5"/>
      <c r="WV719" s="5"/>
      <c r="WW719" s="5"/>
      <c r="WX719" s="5"/>
      <c r="WY719" s="5"/>
      <c r="WZ719" s="5"/>
      <c r="XA719" s="5"/>
      <c r="XB719" s="5"/>
      <c r="XC719" s="5"/>
      <c r="XD719" s="5"/>
      <c r="XE719" s="5"/>
      <c r="XF719" s="5"/>
      <c r="XG719" s="5"/>
      <c r="XH719" s="5"/>
      <c r="XI719" s="5"/>
      <c r="XJ719" s="5"/>
      <c r="XK719" s="5"/>
      <c r="XL719" s="5"/>
      <c r="XM719" s="5"/>
      <c r="XN719" s="5"/>
      <c r="XO719" s="5"/>
      <c r="XP719" s="5"/>
      <c r="XQ719" s="5"/>
      <c r="XR719" s="5"/>
      <c r="XS719" s="5"/>
      <c r="XT719" s="5"/>
      <c r="XU719" s="5"/>
      <c r="XV719" s="5"/>
      <c r="XW719" s="5"/>
    </row>
    <row r="720" spans="39:647" x14ac:dyDescent="0.2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c r="PI720" s="5"/>
      <c r="PJ720" s="5"/>
      <c r="PK720" s="5"/>
      <c r="PL720" s="5"/>
      <c r="PM720" s="5"/>
      <c r="PN720" s="5"/>
      <c r="PO720" s="5"/>
      <c r="PP720" s="5"/>
      <c r="PQ720" s="5"/>
      <c r="PR720" s="5"/>
      <c r="PS720" s="5"/>
      <c r="PT720" s="5"/>
      <c r="PU720" s="5"/>
      <c r="PV720" s="5"/>
      <c r="PW720" s="5"/>
      <c r="PX720" s="5"/>
      <c r="PY720" s="5"/>
      <c r="PZ720" s="5"/>
      <c r="QA720" s="5"/>
      <c r="QB720" s="5"/>
      <c r="QC720" s="5"/>
      <c r="QD720" s="5"/>
      <c r="QE720" s="5"/>
      <c r="QF720" s="5"/>
      <c r="QG720" s="5"/>
      <c r="QH720" s="5"/>
      <c r="QI720" s="5"/>
      <c r="QJ720" s="5"/>
      <c r="QK720" s="5"/>
      <c r="QL720" s="5"/>
      <c r="QM720" s="5"/>
      <c r="QN720" s="5"/>
      <c r="QO720" s="5"/>
      <c r="QP720" s="5"/>
      <c r="QQ720" s="5"/>
      <c r="QR720" s="5"/>
      <c r="QS720" s="5"/>
      <c r="QT720" s="5"/>
      <c r="QU720" s="5"/>
      <c r="QV720" s="5"/>
      <c r="QW720" s="5"/>
      <c r="QX720" s="5"/>
      <c r="QY720" s="5"/>
      <c r="QZ720" s="5"/>
      <c r="RA720" s="5"/>
      <c r="RB720" s="5"/>
      <c r="RC720" s="5"/>
      <c r="RD720" s="5"/>
      <c r="RE720" s="5"/>
      <c r="RF720" s="5"/>
      <c r="RG720" s="5"/>
      <c r="RH720" s="5"/>
      <c r="RI720" s="5"/>
      <c r="RJ720" s="5"/>
      <c r="RK720" s="5"/>
      <c r="RL720" s="5"/>
      <c r="RM720" s="5"/>
      <c r="RN720" s="5"/>
      <c r="RO720" s="5"/>
      <c r="RP720" s="5"/>
      <c r="RQ720" s="5"/>
      <c r="RR720" s="5"/>
      <c r="RS720" s="5"/>
      <c r="RT720" s="5"/>
      <c r="RU720" s="5"/>
      <c r="RV720" s="5"/>
      <c r="RW720" s="5"/>
      <c r="RX720" s="5"/>
      <c r="RY720" s="5"/>
      <c r="RZ720" s="5"/>
      <c r="SA720" s="5"/>
      <c r="SB720" s="5"/>
      <c r="SC720" s="5"/>
      <c r="SD720" s="5"/>
      <c r="SE720" s="5"/>
      <c r="SF720" s="5"/>
      <c r="SG720" s="5"/>
      <c r="SH720" s="5"/>
      <c r="SI720" s="5"/>
      <c r="SJ720" s="5"/>
      <c r="SK720" s="5"/>
      <c r="SL720" s="5"/>
      <c r="SM720" s="5"/>
      <c r="SN720" s="5"/>
      <c r="SO720" s="5"/>
      <c r="SP720" s="5"/>
      <c r="SQ720" s="5"/>
      <c r="SR720" s="5"/>
      <c r="SS720" s="5"/>
      <c r="ST720" s="5"/>
      <c r="SU720" s="5"/>
      <c r="SV720" s="5"/>
      <c r="SW720" s="5"/>
      <c r="SX720" s="5"/>
      <c r="SY720" s="5"/>
      <c r="SZ720" s="5"/>
      <c r="TA720" s="5"/>
      <c r="TB720" s="5"/>
      <c r="TC720" s="5"/>
      <c r="TD720" s="5"/>
      <c r="TE720" s="5"/>
      <c r="TF720" s="5"/>
      <c r="TG720" s="5"/>
      <c r="TH720" s="5"/>
      <c r="TI720" s="5"/>
      <c r="TJ720" s="5"/>
      <c r="TK720" s="5"/>
      <c r="TL720" s="5"/>
      <c r="TM720" s="5"/>
      <c r="TN720" s="5"/>
      <c r="TO720" s="5"/>
      <c r="TP720" s="5"/>
      <c r="TQ720" s="5"/>
      <c r="TR720" s="5"/>
      <c r="TS720" s="5"/>
      <c r="TT720" s="5"/>
      <c r="TU720" s="5"/>
      <c r="TV720" s="5"/>
      <c r="TW720" s="5"/>
      <c r="TX720" s="5"/>
      <c r="TY720" s="5"/>
      <c r="TZ720" s="5"/>
      <c r="UA720" s="5"/>
      <c r="UB720" s="5"/>
      <c r="UC720" s="5"/>
      <c r="UD720" s="5"/>
      <c r="UE720" s="5"/>
      <c r="UF720" s="5"/>
      <c r="UG720" s="5"/>
      <c r="UH720" s="5"/>
      <c r="UI720" s="5"/>
      <c r="UJ720" s="5"/>
      <c r="UK720" s="5"/>
      <c r="UL720" s="5"/>
      <c r="UM720" s="5"/>
      <c r="UN720" s="5"/>
      <c r="UO720" s="5"/>
      <c r="UP720" s="5"/>
      <c r="UQ720" s="5"/>
      <c r="UR720" s="5"/>
      <c r="US720" s="5"/>
      <c r="UT720" s="5"/>
      <c r="UU720" s="5"/>
      <c r="UV720" s="5"/>
      <c r="UW720" s="5"/>
      <c r="UX720" s="5"/>
      <c r="UY720" s="5"/>
      <c r="UZ720" s="5"/>
      <c r="VA720" s="5"/>
      <c r="VB720" s="5"/>
      <c r="VC720" s="5"/>
      <c r="VD720" s="5"/>
      <c r="VE720" s="5"/>
      <c r="VF720" s="5"/>
      <c r="VG720" s="5"/>
      <c r="VH720" s="5"/>
      <c r="VI720" s="5"/>
      <c r="VJ720" s="5"/>
      <c r="VK720" s="5"/>
      <c r="VL720" s="5"/>
      <c r="VM720" s="5"/>
      <c r="VN720" s="5"/>
      <c r="VO720" s="5"/>
      <c r="VP720" s="5"/>
      <c r="VQ720" s="5"/>
      <c r="VR720" s="5"/>
      <c r="VS720" s="5"/>
      <c r="VT720" s="5"/>
      <c r="VU720" s="5"/>
      <c r="VV720" s="5"/>
      <c r="VW720" s="5"/>
      <c r="VX720" s="5"/>
      <c r="VY720" s="5"/>
      <c r="VZ720" s="5"/>
      <c r="WA720" s="5"/>
      <c r="WB720" s="5"/>
      <c r="WC720" s="5"/>
      <c r="WD720" s="5"/>
      <c r="WE720" s="5"/>
      <c r="WF720" s="5"/>
      <c r="WG720" s="5"/>
      <c r="WH720" s="5"/>
      <c r="WI720" s="5"/>
      <c r="WJ720" s="5"/>
      <c r="WK720" s="5"/>
      <c r="WL720" s="5"/>
      <c r="WM720" s="5"/>
      <c r="WN720" s="5"/>
      <c r="WO720" s="5"/>
      <c r="WP720" s="5"/>
      <c r="WQ720" s="5"/>
      <c r="WR720" s="5"/>
      <c r="WS720" s="5"/>
      <c r="WT720" s="5"/>
      <c r="WU720" s="5"/>
      <c r="WV720" s="5"/>
      <c r="WW720" s="5"/>
      <c r="WX720" s="5"/>
      <c r="WY720" s="5"/>
      <c r="WZ720" s="5"/>
      <c r="XA720" s="5"/>
      <c r="XB720" s="5"/>
      <c r="XC720" s="5"/>
      <c r="XD720" s="5"/>
      <c r="XE720" s="5"/>
      <c r="XF720" s="5"/>
      <c r="XG720" s="5"/>
      <c r="XH720" s="5"/>
      <c r="XI720" s="5"/>
      <c r="XJ720" s="5"/>
      <c r="XK720" s="5"/>
      <c r="XL720" s="5"/>
      <c r="XM720" s="5"/>
      <c r="XN720" s="5"/>
      <c r="XO720" s="5"/>
      <c r="XP720" s="5"/>
      <c r="XQ720" s="5"/>
      <c r="XR720" s="5"/>
      <c r="XS720" s="5"/>
      <c r="XT720" s="5"/>
      <c r="XU720" s="5"/>
      <c r="XV720" s="5"/>
      <c r="XW720" s="5"/>
    </row>
    <row r="721" spans="39:647" x14ac:dyDescent="0.2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c r="PI721" s="5"/>
      <c r="PJ721" s="5"/>
      <c r="PK721" s="5"/>
      <c r="PL721" s="5"/>
      <c r="PM721" s="5"/>
      <c r="PN721" s="5"/>
      <c r="PO721" s="5"/>
      <c r="PP721" s="5"/>
      <c r="PQ721" s="5"/>
      <c r="PR721" s="5"/>
      <c r="PS721" s="5"/>
      <c r="PT721" s="5"/>
      <c r="PU721" s="5"/>
      <c r="PV721" s="5"/>
      <c r="PW721" s="5"/>
      <c r="PX721" s="5"/>
      <c r="PY721" s="5"/>
      <c r="PZ721" s="5"/>
      <c r="QA721" s="5"/>
      <c r="QB721" s="5"/>
      <c r="QC721" s="5"/>
      <c r="QD721" s="5"/>
      <c r="QE721" s="5"/>
      <c r="QF721" s="5"/>
      <c r="QG721" s="5"/>
      <c r="QH721" s="5"/>
      <c r="QI721" s="5"/>
      <c r="QJ721" s="5"/>
      <c r="QK721" s="5"/>
      <c r="QL721" s="5"/>
      <c r="QM721" s="5"/>
      <c r="QN721" s="5"/>
      <c r="QO721" s="5"/>
      <c r="QP721" s="5"/>
      <c r="QQ721" s="5"/>
      <c r="QR721" s="5"/>
      <c r="QS721" s="5"/>
      <c r="QT721" s="5"/>
      <c r="QU721" s="5"/>
      <c r="QV721" s="5"/>
      <c r="QW721" s="5"/>
      <c r="QX721" s="5"/>
      <c r="QY721" s="5"/>
      <c r="QZ721" s="5"/>
      <c r="RA721" s="5"/>
      <c r="RB721" s="5"/>
      <c r="RC721" s="5"/>
      <c r="RD721" s="5"/>
      <c r="RE721" s="5"/>
      <c r="RF721" s="5"/>
      <c r="RG721" s="5"/>
      <c r="RH721" s="5"/>
      <c r="RI721" s="5"/>
      <c r="RJ721" s="5"/>
      <c r="RK721" s="5"/>
      <c r="RL721" s="5"/>
      <c r="RM721" s="5"/>
      <c r="RN721" s="5"/>
      <c r="RO721" s="5"/>
      <c r="RP721" s="5"/>
      <c r="RQ721" s="5"/>
      <c r="RR721" s="5"/>
      <c r="RS721" s="5"/>
      <c r="RT721" s="5"/>
      <c r="RU721" s="5"/>
      <c r="RV721" s="5"/>
      <c r="RW721" s="5"/>
      <c r="RX721" s="5"/>
      <c r="RY721" s="5"/>
      <c r="RZ721" s="5"/>
      <c r="SA721" s="5"/>
      <c r="SB721" s="5"/>
      <c r="SC721" s="5"/>
      <c r="SD721" s="5"/>
      <c r="SE721" s="5"/>
      <c r="SF721" s="5"/>
      <c r="SG721" s="5"/>
      <c r="SH721" s="5"/>
      <c r="SI721" s="5"/>
      <c r="SJ721" s="5"/>
      <c r="SK721" s="5"/>
      <c r="SL721" s="5"/>
      <c r="SM721" s="5"/>
      <c r="SN721" s="5"/>
      <c r="SO721" s="5"/>
      <c r="SP721" s="5"/>
      <c r="SQ721" s="5"/>
      <c r="SR721" s="5"/>
      <c r="SS721" s="5"/>
      <c r="ST721" s="5"/>
      <c r="SU721" s="5"/>
      <c r="SV721" s="5"/>
      <c r="SW721" s="5"/>
      <c r="SX721" s="5"/>
      <c r="SY721" s="5"/>
      <c r="SZ721" s="5"/>
      <c r="TA721" s="5"/>
      <c r="TB721" s="5"/>
      <c r="TC721" s="5"/>
      <c r="TD721" s="5"/>
      <c r="TE721" s="5"/>
      <c r="TF721" s="5"/>
      <c r="TG721" s="5"/>
      <c r="TH721" s="5"/>
      <c r="TI721" s="5"/>
      <c r="TJ721" s="5"/>
      <c r="TK721" s="5"/>
      <c r="TL721" s="5"/>
      <c r="TM721" s="5"/>
      <c r="TN721" s="5"/>
      <c r="TO721" s="5"/>
      <c r="TP721" s="5"/>
      <c r="TQ721" s="5"/>
      <c r="TR721" s="5"/>
      <c r="TS721" s="5"/>
      <c r="TT721" s="5"/>
      <c r="TU721" s="5"/>
      <c r="TV721" s="5"/>
      <c r="TW721" s="5"/>
      <c r="TX721" s="5"/>
      <c r="TY721" s="5"/>
      <c r="TZ721" s="5"/>
      <c r="UA721" s="5"/>
      <c r="UB721" s="5"/>
      <c r="UC721" s="5"/>
      <c r="UD721" s="5"/>
      <c r="UE721" s="5"/>
      <c r="UF721" s="5"/>
      <c r="UG721" s="5"/>
      <c r="UH721" s="5"/>
      <c r="UI721" s="5"/>
      <c r="UJ721" s="5"/>
      <c r="UK721" s="5"/>
      <c r="UL721" s="5"/>
      <c r="UM721" s="5"/>
      <c r="UN721" s="5"/>
      <c r="UO721" s="5"/>
      <c r="UP721" s="5"/>
      <c r="UQ721" s="5"/>
      <c r="UR721" s="5"/>
      <c r="US721" s="5"/>
      <c r="UT721" s="5"/>
      <c r="UU721" s="5"/>
      <c r="UV721" s="5"/>
      <c r="UW721" s="5"/>
      <c r="UX721" s="5"/>
      <c r="UY721" s="5"/>
      <c r="UZ721" s="5"/>
      <c r="VA721" s="5"/>
      <c r="VB721" s="5"/>
      <c r="VC721" s="5"/>
      <c r="VD721" s="5"/>
      <c r="VE721" s="5"/>
      <c r="VF721" s="5"/>
      <c r="VG721" s="5"/>
      <c r="VH721" s="5"/>
      <c r="VI721" s="5"/>
      <c r="VJ721" s="5"/>
      <c r="VK721" s="5"/>
      <c r="VL721" s="5"/>
      <c r="VM721" s="5"/>
      <c r="VN721" s="5"/>
      <c r="VO721" s="5"/>
      <c r="VP721" s="5"/>
      <c r="VQ721" s="5"/>
      <c r="VR721" s="5"/>
      <c r="VS721" s="5"/>
      <c r="VT721" s="5"/>
      <c r="VU721" s="5"/>
      <c r="VV721" s="5"/>
      <c r="VW721" s="5"/>
      <c r="VX721" s="5"/>
      <c r="VY721" s="5"/>
      <c r="VZ721" s="5"/>
      <c r="WA721" s="5"/>
      <c r="WB721" s="5"/>
      <c r="WC721" s="5"/>
      <c r="WD721" s="5"/>
      <c r="WE721" s="5"/>
      <c r="WF721" s="5"/>
      <c r="WG721" s="5"/>
      <c r="WH721" s="5"/>
      <c r="WI721" s="5"/>
      <c r="WJ721" s="5"/>
      <c r="WK721" s="5"/>
      <c r="WL721" s="5"/>
      <c r="WM721" s="5"/>
      <c r="WN721" s="5"/>
      <c r="WO721" s="5"/>
      <c r="WP721" s="5"/>
      <c r="WQ721" s="5"/>
      <c r="WR721" s="5"/>
      <c r="WS721" s="5"/>
      <c r="WT721" s="5"/>
      <c r="WU721" s="5"/>
      <c r="WV721" s="5"/>
      <c r="WW721" s="5"/>
      <c r="WX721" s="5"/>
      <c r="WY721" s="5"/>
      <c r="WZ721" s="5"/>
      <c r="XA721" s="5"/>
      <c r="XB721" s="5"/>
      <c r="XC721" s="5"/>
      <c r="XD721" s="5"/>
      <c r="XE721" s="5"/>
      <c r="XF721" s="5"/>
      <c r="XG721" s="5"/>
      <c r="XH721" s="5"/>
      <c r="XI721" s="5"/>
      <c r="XJ721" s="5"/>
      <c r="XK721" s="5"/>
      <c r="XL721" s="5"/>
      <c r="XM721" s="5"/>
      <c r="XN721" s="5"/>
      <c r="XO721" s="5"/>
      <c r="XP721" s="5"/>
      <c r="XQ721" s="5"/>
      <c r="XR721" s="5"/>
      <c r="XS721" s="5"/>
      <c r="XT721" s="5"/>
      <c r="XU721" s="5"/>
      <c r="XV721" s="5"/>
      <c r="XW721" s="5"/>
    </row>
    <row r="722" spans="39:647" x14ac:dyDescent="0.2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c r="PI722" s="5"/>
      <c r="PJ722" s="5"/>
      <c r="PK722" s="5"/>
      <c r="PL722" s="5"/>
      <c r="PM722" s="5"/>
      <c r="PN722" s="5"/>
      <c r="PO722" s="5"/>
      <c r="PP722" s="5"/>
      <c r="PQ722" s="5"/>
      <c r="PR722" s="5"/>
      <c r="PS722" s="5"/>
      <c r="PT722" s="5"/>
      <c r="PU722" s="5"/>
      <c r="PV722" s="5"/>
      <c r="PW722" s="5"/>
      <c r="PX722" s="5"/>
      <c r="PY722" s="5"/>
      <c r="PZ722" s="5"/>
      <c r="QA722" s="5"/>
      <c r="QB722" s="5"/>
      <c r="QC722" s="5"/>
      <c r="QD722" s="5"/>
      <c r="QE722" s="5"/>
      <c r="QF722" s="5"/>
      <c r="QG722" s="5"/>
      <c r="QH722" s="5"/>
      <c r="QI722" s="5"/>
      <c r="QJ722" s="5"/>
      <c r="QK722" s="5"/>
      <c r="QL722" s="5"/>
      <c r="QM722" s="5"/>
      <c r="QN722" s="5"/>
      <c r="QO722" s="5"/>
      <c r="QP722" s="5"/>
      <c r="QQ722" s="5"/>
      <c r="QR722" s="5"/>
      <c r="QS722" s="5"/>
      <c r="QT722" s="5"/>
      <c r="QU722" s="5"/>
      <c r="QV722" s="5"/>
      <c r="QW722" s="5"/>
      <c r="QX722" s="5"/>
      <c r="QY722" s="5"/>
      <c r="QZ722" s="5"/>
      <c r="RA722" s="5"/>
      <c r="RB722" s="5"/>
      <c r="RC722" s="5"/>
      <c r="RD722" s="5"/>
      <c r="RE722" s="5"/>
      <c r="RF722" s="5"/>
      <c r="RG722" s="5"/>
      <c r="RH722" s="5"/>
      <c r="RI722" s="5"/>
      <c r="RJ722" s="5"/>
      <c r="RK722" s="5"/>
      <c r="RL722" s="5"/>
      <c r="RM722" s="5"/>
      <c r="RN722" s="5"/>
      <c r="RO722" s="5"/>
      <c r="RP722" s="5"/>
      <c r="RQ722" s="5"/>
      <c r="RR722" s="5"/>
      <c r="RS722" s="5"/>
      <c r="RT722" s="5"/>
      <c r="RU722" s="5"/>
      <c r="RV722" s="5"/>
      <c r="RW722" s="5"/>
      <c r="RX722" s="5"/>
      <c r="RY722" s="5"/>
      <c r="RZ722" s="5"/>
      <c r="SA722" s="5"/>
      <c r="SB722" s="5"/>
      <c r="SC722" s="5"/>
      <c r="SD722" s="5"/>
      <c r="SE722" s="5"/>
      <c r="SF722" s="5"/>
      <c r="SG722" s="5"/>
      <c r="SH722" s="5"/>
      <c r="SI722" s="5"/>
      <c r="SJ722" s="5"/>
      <c r="SK722" s="5"/>
      <c r="SL722" s="5"/>
      <c r="SM722" s="5"/>
      <c r="SN722" s="5"/>
      <c r="SO722" s="5"/>
      <c r="SP722" s="5"/>
      <c r="SQ722" s="5"/>
      <c r="SR722" s="5"/>
      <c r="SS722" s="5"/>
      <c r="ST722" s="5"/>
      <c r="SU722" s="5"/>
      <c r="SV722" s="5"/>
      <c r="SW722" s="5"/>
      <c r="SX722" s="5"/>
      <c r="SY722" s="5"/>
      <c r="SZ722" s="5"/>
      <c r="TA722" s="5"/>
      <c r="TB722" s="5"/>
      <c r="TC722" s="5"/>
      <c r="TD722" s="5"/>
      <c r="TE722" s="5"/>
      <c r="TF722" s="5"/>
      <c r="TG722" s="5"/>
      <c r="TH722" s="5"/>
      <c r="TI722" s="5"/>
      <c r="TJ722" s="5"/>
      <c r="TK722" s="5"/>
      <c r="TL722" s="5"/>
      <c r="TM722" s="5"/>
      <c r="TN722" s="5"/>
      <c r="TO722" s="5"/>
      <c r="TP722" s="5"/>
      <c r="TQ722" s="5"/>
      <c r="TR722" s="5"/>
      <c r="TS722" s="5"/>
      <c r="TT722" s="5"/>
      <c r="TU722" s="5"/>
      <c r="TV722" s="5"/>
      <c r="TW722" s="5"/>
      <c r="TX722" s="5"/>
      <c r="TY722" s="5"/>
      <c r="TZ722" s="5"/>
      <c r="UA722" s="5"/>
      <c r="UB722" s="5"/>
      <c r="UC722" s="5"/>
      <c r="UD722" s="5"/>
      <c r="UE722" s="5"/>
      <c r="UF722" s="5"/>
      <c r="UG722" s="5"/>
      <c r="UH722" s="5"/>
      <c r="UI722" s="5"/>
      <c r="UJ722" s="5"/>
      <c r="UK722" s="5"/>
      <c r="UL722" s="5"/>
      <c r="UM722" s="5"/>
      <c r="UN722" s="5"/>
      <c r="UO722" s="5"/>
      <c r="UP722" s="5"/>
      <c r="UQ722" s="5"/>
      <c r="UR722" s="5"/>
      <c r="US722" s="5"/>
      <c r="UT722" s="5"/>
      <c r="UU722" s="5"/>
      <c r="UV722" s="5"/>
      <c r="UW722" s="5"/>
      <c r="UX722" s="5"/>
      <c r="UY722" s="5"/>
      <c r="UZ722" s="5"/>
      <c r="VA722" s="5"/>
      <c r="VB722" s="5"/>
      <c r="VC722" s="5"/>
      <c r="VD722" s="5"/>
      <c r="VE722" s="5"/>
      <c r="VF722" s="5"/>
      <c r="VG722" s="5"/>
      <c r="VH722" s="5"/>
      <c r="VI722" s="5"/>
      <c r="VJ722" s="5"/>
      <c r="VK722" s="5"/>
      <c r="VL722" s="5"/>
      <c r="VM722" s="5"/>
      <c r="VN722" s="5"/>
      <c r="VO722" s="5"/>
      <c r="VP722" s="5"/>
      <c r="VQ722" s="5"/>
      <c r="VR722" s="5"/>
      <c r="VS722" s="5"/>
      <c r="VT722" s="5"/>
      <c r="VU722" s="5"/>
      <c r="VV722" s="5"/>
      <c r="VW722" s="5"/>
      <c r="VX722" s="5"/>
      <c r="VY722" s="5"/>
      <c r="VZ722" s="5"/>
      <c r="WA722" s="5"/>
      <c r="WB722" s="5"/>
      <c r="WC722" s="5"/>
      <c r="WD722" s="5"/>
      <c r="WE722" s="5"/>
      <c r="WF722" s="5"/>
      <c r="WG722" s="5"/>
      <c r="WH722" s="5"/>
      <c r="WI722" s="5"/>
      <c r="WJ722" s="5"/>
      <c r="WK722" s="5"/>
      <c r="WL722" s="5"/>
      <c r="WM722" s="5"/>
      <c r="WN722" s="5"/>
      <c r="WO722" s="5"/>
      <c r="WP722" s="5"/>
      <c r="WQ722" s="5"/>
      <c r="WR722" s="5"/>
      <c r="WS722" s="5"/>
      <c r="WT722" s="5"/>
      <c r="WU722" s="5"/>
      <c r="WV722" s="5"/>
      <c r="WW722" s="5"/>
      <c r="WX722" s="5"/>
      <c r="WY722" s="5"/>
      <c r="WZ722" s="5"/>
      <c r="XA722" s="5"/>
      <c r="XB722" s="5"/>
      <c r="XC722" s="5"/>
      <c r="XD722" s="5"/>
      <c r="XE722" s="5"/>
      <c r="XF722" s="5"/>
      <c r="XG722" s="5"/>
      <c r="XH722" s="5"/>
      <c r="XI722" s="5"/>
      <c r="XJ722" s="5"/>
      <c r="XK722" s="5"/>
      <c r="XL722" s="5"/>
      <c r="XM722" s="5"/>
      <c r="XN722" s="5"/>
      <c r="XO722" s="5"/>
      <c r="XP722" s="5"/>
      <c r="XQ722" s="5"/>
      <c r="XR722" s="5"/>
      <c r="XS722" s="5"/>
      <c r="XT722" s="5"/>
      <c r="XU722" s="5"/>
      <c r="XV722" s="5"/>
      <c r="XW722" s="5"/>
    </row>
    <row r="723" spans="39:647" x14ac:dyDescent="0.2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c r="PI723" s="5"/>
      <c r="PJ723" s="5"/>
      <c r="PK723" s="5"/>
      <c r="PL723" s="5"/>
      <c r="PM723" s="5"/>
      <c r="PN723" s="5"/>
      <c r="PO723" s="5"/>
      <c r="PP723" s="5"/>
      <c r="PQ723" s="5"/>
      <c r="PR723" s="5"/>
      <c r="PS723" s="5"/>
      <c r="PT723" s="5"/>
      <c r="PU723" s="5"/>
      <c r="PV723" s="5"/>
      <c r="PW723" s="5"/>
      <c r="PX723" s="5"/>
      <c r="PY723" s="5"/>
      <c r="PZ723" s="5"/>
      <c r="QA723" s="5"/>
      <c r="QB723" s="5"/>
      <c r="QC723" s="5"/>
      <c r="QD723" s="5"/>
      <c r="QE723" s="5"/>
      <c r="QF723" s="5"/>
      <c r="QG723" s="5"/>
      <c r="QH723" s="5"/>
      <c r="QI723" s="5"/>
      <c r="QJ723" s="5"/>
      <c r="QK723" s="5"/>
      <c r="QL723" s="5"/>
      <c r="QM723" s="5"/>
      <c r="QN723" s="5"/>
      <c r="QO723" s="5"/>
      <c r="QP723" s="5"/>
      <c r="QQ723" s="5"/>
      <c r="QR723" s="5"/>
      <c r="QS723" s="5"/>
      <c r="QT723" s="5"/>
      <c r="QU723" s="5"/>
      <c r="QV723" s="5"/>
      <c r="QW723" s="5"/>
      <c r="QX723" s="5"/>
      <c r="QY723" s="5"/>
      <c r="QZ723" s="5"/>
      <c r="RA723" s="5"/>
      <c r="RB723" s="5"/>
      <c r="RC723" s="5"/>
      <c r="RD723" s="5"/>
      <c r="RE723" s="5"/>
      <c r="RF723" s="5"/>
      <c r="RG723" s="5"/>
      <c r="RH723" s="5"/>
      <c r="RI723" s="5"/>
      <c r="RJ723" s="5"/>
      <c r="RK723" s="5"/>
      <c r="RL723" s="5"/>
      <c r="RM723" s="5"/>
      <c r="RN723" s="5"/>
      <c r="RO723" s="5"/>
      <c r="RP723" s="5"/>
      <c r="RQ723" s="5"/>
      <c r="RR723" s="5"/>
      <c r="RS723" s="5"/>
      <c r="RT723" s="5"/>
      <c r="RU723" s="5"/>
      <c r="RV723" s="5"/>
      <c r="RW723" s="5"/>
      <c r="RX723" s="5"/>
      <c r="RY723" s="5"/>
      <c r="RZ723" s="5"/>
      <c r="SA723" s="5"/>
      <c r="SB723" s="5"/>
      <c r="SC723" s="5"/>
      <c r="SD723" s="5"/>
      <c r="SE723" s="5"/>
      <c r="SF723" s="5"/>
      <c r="SG723" s="5"/>
      <c r="SH723" s="5"/>
      <c r="SI723" s="5"/>
      <c r="SJ723" s="5"/>
      <c r="SK723" s="5"/>
      <c r="SL723" s="5"/>
      <c r="SM723" s="5"/>
      <c r="SN723" s="5"/>
      <c r="SO723" s="5"/>
      <c r="SP723" s="5"/>
      <c r="SQ723" s="5"/>
      <c r="SR723" s="5"/>
      <c r="SS723" s="5"/>
      <c r="ST723" s="5"/>
      <c r="SU723" s="5"/>
      <c r="SV723" s="5"/>
      <c r="SW723" s="5"/>
      <c r="SX723" s="5"/>
      <c r="SY723" s="5"/>
      <c r="SZ723" s="5"/>
      <c r="TA723" s="5"/>
      <c r="TB723" s="5"/>
      <c r="TC723" s="5"/>
      <c r="TD723" s="5"/>
      <c r="TE723" s="5"/>
      <c r="TF723" s="5"/>
      <c r="TG723" s="5"/>
      <c r="TH723" s="5"/>
      <c r="TI723" s="5"/>
      <c r="TJ723" s="5"/>
      <c r="TK723" s="5"/>
      <c r="TL723" s="5"/>
      <c r="TM723" s="5"/>
      <c r="TN723" s="5"/>
      <c r="TO723" s="5"/>
      <c r="TP723" s="5"/>
      <c r="TQ723" s="5"/>
      <c r="TR723" s="5"/>
      <c r="TS723" s="5"/>
      <c r="TT723" s="5"/>
      <c r="TU723" s="5"/>
      <c r="TV723" s="5"/>
      <c r="TW723" s="5"/>
      <c r="TX723" s="5"/>
      <c r="TY723" s="5"/>
      <c r="TZ723" s="5"/>
      <c r="UA723" s="5"/>
      <c r="UB723" s="5"/>
      <c r="UC723" s="5"/>
      <c r="UD723" s="5"/>
      <c r="UE723" s="5"/>
      <c r="UF723" s="5"/>
      <c r="UG723" s="5"/>
      <c r="UH723" s="5"/>
      <c r="UI723" s="5"/>
      <c r="UJ723" s="5"/>
      <c r="UK723" s="5"/>
      <c r="UL723" s="5"/>
      <c r="UM723" s="5"/>
      <c r="UN723" s="5"/>
      <c r="UO723" s="5"/>
      <c r="UP723" s="5"/>
      <c r="UQ723" s="5"/>
      <c r="UR723" s="5"/>
      <c r="US723" s="5"/>
      <c r="UT723" s="5"/>
      <c r="UU723" s="5"/>
      <c r="UV723" s="5"/>
      <c r="UW723" s="5"/>
      <c r="UX723" s="5"/>
      <c r="UY723" s="5"/>
      <c r="UZ723" s="5"/>
      <c r="VA723" s="5"/>
      <c r="VB723" s="5"/>
      <c r="VC723" s="5"/>
      <c r="VD723" s="5"/>
      <c r="VE723" s="5"/>
      <c r="VF723" s="5"/>
      <c r="VG723" s="5"/>
      <c r="VH723" s="5"/>
      <c r="VI723" s="5"/>
      <c r="VJ723" s="5"/>
      <c r="VK723" s="5"/>
      <c r="VL723" s="5"/>
      <c r="VM723" s="5"/>
      <c r="VN723" s="5"/>
      <c r="VO723" s="5"/>
      <c r="VP723" s="5"/>
      <c r="VQ723" s="5"/>
      <c r="VR723" s="5"/>
      <c r="VS723" s="5"/>
      <c r="VT723" s="5"/>
      <c r="VU723" s="5"/>
      <c r="VV723" s="5"/>
      <c r="VW723" s="5"/>
      <c r="VX723" s="5"/>
      <c r="VY723" s="5"/>
      <c r="VZ723" s="5"/>
      <c r="WA723" s="5"/>
      <c r="WB723" s="5"/>
      <c r="WC723" s="5"/>
      <c r="WD723" s="5"/>
      <c r="WE723" s="5"/>
      <c r="WF723" s="5"/>
      <c r="WG723" s="5"/>
      <c r="WH723" s="5"/>
      <c r="WI723" s="5"/>
      <c r="WJ723" s="5"/>
      <c r="WK723" s="5"/>
      <c r="WL723" s="5"/>
      <c r="WM723" s="5"/>
      <c r="WN723" s="5"/>
      <c r="WO723" s="5"/>
      <c r="WP723" s="5"/>
      <c r="WQ723" s="5"/>
      <c r="WR723" s="5"/>
      <c r="WS723" s="5"/>
      <c r="WT723" s="5"/>
      <c r="WU723" s="5"/>
      <c r="WV723" s="5"/>
      <c r="WW723" s="5"/>
      <c r="WX723" s="5"/>
      <c r="WY723" s="5"/>
      <c r="WZ723" s="5"/>
      <c r="XA723" s="5"/>
      <c r="XB723" s="5"/>
      <c r="XC723" s="5"/>
      <c r="XD723" s="5"/>
      <c r="XE723" s="5"/>
      <c r="XF723" s="5"/>
      <c r="XG723" s="5"/>
      <c r="XH723" s="5"/>
      <c r="XI723" s="5"/>
      <c r="XJ723" s="5"/>
      <c r="XK723" s="5"/>
      <c r="XL723" s="5"/>
      <c r="XM723" s="5"/>
      <c r="XN723" s="5"/>
      <c r="XO723" s="5"/>
      <c r="XP723" s="5"/>
      <c r="XQ723" s="5"/>
      <c r="XR723" s="5"/>
      <c r="XS723" s="5"/>
      <c r="XT723" s="5"/>
      <c r="XU723" s="5"/>
      <c r="XV723" s="5"/>
      <c r="XW723" s="5"/>
    </row>
    <row r="724" spans="39:647" x14ac:dyDescent="0.2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c r="PI724" s="5"/>
      <c r="PJ724" s="5"/>
      <c r="PK724" s="5"/>
      <c r="PL724" s="5"/>
      <c r="PM724" s="5"/>
      <c r="PN724" s="5"/>
      <c r="PO724" s="5"/>
      <c r="PP724" s="5"/>
      <c r="PQ724" s="5"/>
      <c r="PR724" s="5"/>
      <c r="PS724" s="5"/>
      <c r="PT724" s="5"/>
      <c r="PU724" s="5"/>
      <c r="PV724" s="5"/>
      <c r="PW724" s="5"/>
      <c r="PX724" s="5"/>
      <c r="PY724" s="5"/>
      <c r="PZ724" s="5"/>
      <c r="QA724" s="5"/>
      <c r="QB724" s="5"/>
      <c r="QC724" s="5"/>
      <c r="QD724" s="5"/>
      <c r="QE724" s="5"/>
      <c r="QF724" s="5"/>
      <c r="QG724" s="5"/>
      <c r="QH724" s="5"/>
      <c r="QI724" s="5"/>
      <c r="QJ724" s="5"/>
      <c r="QK724" s="5"/>
      <c r="QL724" s="5"/>
      <c r="QM724" s="5"/>
      <c r="QN724" s="5"/>
      <c r="QO724" s="5"/>
      <c r="QP724" s="5"/>
      <c r="QQ724" s="5"/>
      <c r="QR724" s="5"/>
      <c r="QS724" s="5"/>
      <c r="QT724" s="5"/>
      <c r="QU724" s="5"/>
      <c r="QV724" s="5"/>
      <c r="QW724" s="5"/>
      <c r="QX724" s="5"/>
      <c r="QY724" s="5"/>
      <c r="QZ724" s="5"/>
      <c r="RA724" s="5"/>
      <c r="RB724" s="5"/>
      <c r="RC724" s="5"/>
      <c r="RD724" s="5"/>
      <c r="RE724" s="5"/>
      <c r="RF724" s="5"/>
      <c r="RG724" s="5"/>
      <c r="RH724" s="5"/>
      <c r="RI724" s="5"/>
      <c r="RJ724" s="5"/>
      <c r="RK724" s="5"/>
      <c r="RL724" s="5"/>
      <c r="RM724" s="5"/>
      <c r="RN724" s="5"/>
      <c r="RO724" s="5"/>
      <c r="RP724" s="5"/>
      <c r="RQ724" s="5"/>
      <c r="RR724" s="5"/>
      <c r="RS724" s="5"/>
      <c r="RT724" s="5"/>
      <c r="RU724" s="5"/>
      <c r="RV724" s="5"/>
      <c r="RW724" s="5"/>
      <c r="RX724" s="5"/>
      <c r="RY724" s="5"/>
      <c r="RZ724" s="5"/>
      <c r="SA724" s="5"/>
      <c r="SB724" s="5"/>
      <c r="SC724" s="5"/>
      <c r="SD724" s="5"/>
      <c r="SE724" s="5"/>
      <c r="SF724" s="5"/>
      <c r="SG724" s="5"/>
      <c r="SH724" s="5"/>
      <c r="SI724" s="5"/>
      <c r="SJ724" s="5"/>
      <c r="SK724" s="5"/>
      <c r="SL724" s="5"/>
      <c r="SM724" s="5"/>
      <c r="SN724" s="5"/>
      <c r="SO724" s="5"/>
      <c r="SP724" s="5"/>
      <c r="SQ724" s="5"/>
      <c r="SR724" s="5"/>
      <c r="SS724" s="5"/>
      <c r="ST724" s="5"/>
      <c r="SU724" s="5"/>
      <c r="SV724" s="5"/>
      <c r="SW724" s="5"/>
      <c r="SX724" s="5"/>
      <c r="SY724" s="5"/>
      <c r="SZ724" s="5"/>
      <c r="TA724" s="5"/>
      <c r="TB724" s="5"/>
      <c r="TC724" s="5"/>
      <c r="TD724" s="5"/>
      <c r="TE724" s="5"/>
      <c r="TF724" s="5"/>
      <c r="TG724" s="5"/>
      <c r="TH724" s="5"/>
      <c r="TI724" s="5"/>
      <c r="TJ724" s="5"/>
      <c r="TK724" s="5"/>
      <c r="TL724" s="5"/>
      <c r="TM724" s="5"/>
      <c r="TN724" s="5"/>
      <c r="TO724" s="5"/>
      <c r="TP724" s="5"/>
      <c r="TQ724" s="5"/>
      <c r="TR724" s="5"/>
      <c r="TS724" s="5"/>
      <c r="TT724" s="5"/>
      <c r="TU724" s="5"/>
      <c r="TV724" s="5"/>
      <c r="TW724" s="5"/>
      <c r="TX724" s="5"/>
      <c r="TY724" s="5"/>
      <c r="TZ724" s="5"/>
      <c r="UA724" s="5"/>
      <c r="UB724" s="5"/>
      <c r="UC724" s="5"/>
      <c r="UD724" s="5"/>
      <c r="UE724" s="5"/>
      <c r="UF724" s="5"/>
      <c r="UG724" s="5"/>
      <c r="UH724" s="5"/>
      <c r="UI724" s="5"/>
      <c r="UJ724" s="5"/>
      <c r="UK724" s="5"/>
      <c r="UL724" s="5"/>
      <c r="UM724" s="5"/>
      <c r="UN724" s="5"/>
      <c r="UO724" s="5"/>
      <c r="UP724" s="5"/>
      <c r="UQ724" s="5"/>
      <c r="UR724" s="5"/>
      <c r="US724" s="5"/>
      <c r="UT724" s="5"/>
      <c r="UU724" s="5"/>
      <c r="UV724" s="5"/>
      <c r="UW724" s="5"/>
      <c r="UX724" s="5"/>
      <c r="UY724" s="5"/>
      <c r="UZ724" s="5"/>
      <c r="VA724" s="5"/>
      <c r="VB724" s="5"/>
      <c r="VC724" s="5"/>
      <c r="VD724" s="5"/>
      <c r="VE724" s="5"/>
      <c r="VF724" s="5"/>
      <c r="VG724" s="5"/>
      <c r="VH724" s="5"/>
      <c r="VI724" s="5"/>
      <c r="VJ724" s="5"/>
      <c r="VK724" s="5"/>
      <c r="VL724" s="5"/>
      <c r="VM724" s="5"/>
      <c r="VN724" s="5"/>
      <c r="VO724" s="5"/>
      <c r="VP724" s="5"/>
      <c r="VQ724" s="5"/>
      <c r="VR724" s="5"/>
      <c r="VS724" s="5"/>
      <c r="VT724" s="5"/>
      <c r="VU724" s="5"/>
      <c r="VV724" s="5"/>
      <c r="VW724" s="5"/>
      <c r="VX724" s="5"/>
      <c r="VY724" s="5"/>
      <c r="VZ724" s="5"/>
      <c r="WA724" s="5"/>
      <c r="WB724" s="5"/>
      <c r="WC724" s="5"/>
      <c r="WD724" s="5"/>
      <c r="WE724" s="5"/>
      <c r="WF724" s="5"/>
      <c r="WG724" s="5"/>
      <c r="WH724" s="5"/>
      <c r="WI724" s="5"/>
      <c r="WJ724" s="5"/>
      <c r="WK724" s="5"/>
      <c r="WL724" s="5"/>
      <c r="WM724" s="5"/>
      <c r="WN724" s="5"/>
      <c r="WO724" s="5"/>
      <c r="WP724" s="5"/>
      <c r="WQ724" s="5"/>
      <c r="WR724" s="5"/>
      <c r="WS724" s="5"/>
      <c r="WT724" s="5"/>
      <c r="WU724" s="5"/>
      <c r="WV724" s="5"/>
      <c r="WW724" s="5"/>
      <c r="WX724" s="5"/>
      <c r="WY724" s="5"/>
      <c r="WZ724" s="5"/>
      <c r="XA724" s="5"/>
      <c r="XB724" s="5"/>
      <c r="XC724" s="5"/>
      <c r="XD724" s="5"/>
      <c r="XE724" s="5"/>
      <c r="XF724" s="5"/>
      <c r="XG724" s="5"/>
      <c r="XH724" s="5"/>
      <c r="XI724" s="5"/>
      <c r="XJ724" s="5"/>
      <c r="XK724" s="5"/>
      <c r="XL724" s="5"/>
      <c r="XM724" s="5"/>
      <c r="XN724" s="5"/>
      <c r="XO724" s="5"/>
      <c r="XP724" s="5"/>
      <c r="XQ724" s="5"/>
      <c r="XR724" s="5"/>
      <c r="XS724" s="5"/>
      <c r="XT724" s="5"/>
      <c r="XU724" s="5"/>
      <c r="XV724" s="5"/>
      <c r="XW724" s="5"/>
    </row>
    <row r="725" spans="39:647" x14ac:dyDescent="0.2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c r="PI725" s="5"/>
      <c r="PJ725" s="5"/>
      <c r="PK725" s="5"/>
      <c r="PL725" s="5"/>
      <c r="PM725" s="5"/>
      <c r="PN725" s="5"/>
      <c r="PO725" s="5"/>
      <c r="PP725" s="5"/>
      <c r="PQ725" s="5"/>
      <c r="PR725" s="5"/>
      <c r="PS725" s="5"/>
      <c r="PT725" s="5"/>
      <c r="PU725" s="5"/>
      <c r="PV725" s="5"/>
      <c r="PW725" s="5"/>
      <c r="PX725" s="5"/>
      <c r="PY725" s="5"/>
      <c r="PZ725" s="5"/>
      <c r="QA725" s="5"/>
      <c r="QB725" s="5"/>
      <c r="QC725" s="5"/>
      <c r="QD725" s="5"/>
      <c r="QE725" s="5"/>
      <c r="QF725" s="5"/>
      <c r="QG725" s="5"/>
      <c r="QH725" s="5"/>
      <c r="QI725" s="5"/>
      <c r="QJ725" s="5"/>
      <c r="QK725" s="5"/>
      <c r="QL725" s="5"/>
      <c r="QM725" s="5"/>
      <c r="QN725" s="5"/>
      <c r="QO725" s="5"/>
      <c r="QP725" s="5"/>
      <c r="QQ725" s="5"/>
      <c r="QR725" s="5"/>
      <c r="QS725" s="5"/>
      <c r="QT725" s="5"/>
      <c r="QU725" s="5"/>
      <c r="QV725" s="5"/>
      <c r="QW725" s="5"/>
      <c r="QX725" s="5"/>
      <c r="QY725" s="5"/>
      <c r="QZ725" s="5"/>
      <c r="RA725" s="5"/>
      <c r="RB725" s="5"/>
      <c r="RC725" s="5"/>
      <c r="RD725" s="5"/>
      <c r="RE725" s="5"/>
      <c r="RF725" s="5"/>
      <c r="RG725" s="5"/>
      <c r="RH725" s="5"/>
      <c r="RI725" s="5"/>
      <c r="RJ725" s="5"/>
      <c r="RK725" s="5"/>
      <c r="RL725" s="5"/>
      <c r="RM725" s="5"/>
      <c r="RN725" s="5"/>
      <c r="RO725" s="5"/>
      <c r="RP725" s="5"/>
      <c r="RQ725" s="5"/>
      <c r="RR725" s="5"/>
      <c r="RS725" s="5"/>
      <c r="RT725" s="5"/>
      <c r="RU725" s="5"/>
      <c r="RV725" s="5"/>
      <c r="RW725" s="5"/>
      <c r="RX725" s="5"/>
      <c r="RY725" s="5"/>
      <c r="RZ725" s="5"/>
      <c r="SA725" s="5"/>
      <c r="SB725" s="5"/>
      <c r="SC725" s="5"/>
      <c r="SD725" s="5"/>
      <c r="SE725" s="5"/>
      <c r="SF725" s="5"/>
      <c r="SG725" s="5"/>
      <c r="SH725" s="5"/>
      <c r="SI725" s="5"/>
      <c r="SJ725" s="5"/>
      <c r="SK725" s="5"/>
      <c r="SL725" s="5"/>
      <c r="SM725" s="5"/>
      <c r="SN725" s="5"/>
      <c r="SO725" s="5"/>
      <c r="SP725" s="5"/>
      <c r="SQ725" s="5"/>
      <c r="SR725" s="5"/>
      <c r="SS725" s="5"/>
      <c r="ST725" s="5"/>
      <c r="SU725" s="5"/>
      <c r="SV725" s="5"/>
      <c r="SW725" s="5"/>
      <c r="SX725" s="5"/>
      <c r="SY725" s="5"/>
      <c r="SZ725" s="5"/>
      <c r="TA725" s="5"/>
      <c r="TB725" s="5"/>
      <c r="TC725" s="5"/>
      <c r="TD725" s="5"/>
      <c r="TE725" s="5"/>
      <c r="TF725" s="5"/>
      <c r="TG725" s="5"/>
      <c r="TH725" s="5"/>
      <c r="TI725" s="5"/>
      <c r="TJ725" s="5"/>
      <c r="TK725" s="5"/>
      <c r="TL725" s="5"/>
      <c r="TM725" s="5"/>
      <c r="TN725" s="5"/>
      <c r="TO725" s="5"/>
      <c r="TP725" s="5"/>
      <c r="TQ725" s="5"/>
      <c r="TR725" s="5"/>
      <c r="TS725" s="5"/>
      <c r="TT725" s="5"/>
      <c r="TU725" s="5"/>
      <c r="TV725" s="5"/>
      <c r="TW725" s="5"/>
      <c r="TX725" s="5"/>
      <c r="TY725" s="5"/>
      <c r="TZ725" s="5"/>
      <c r="UA725" s="5"/>
      <c r="UB725" s="5"/>
      <c r="UC725" s="5"/>
      <c r="UD725" s="5"/>
      <c r="UE725" s="5"/>
      <c r="UF725" s="5"/>
      <c r="UG725" s="5"/>
      <c r="UH725" s="5"/>
      <c r="UI725" s="5"/>
      <c r="UJ725" s="5"/>
      <c r="UK725" s="5"/>
      <c r="UL725" s="5"/>
      <c r="UM725" s="5"/>
      <c r="UN725" s="5"/>
      <c r="UO725" s="5"/>
      <c r="UP725" s="5"/>
      <c r="UQ725" s="5"/>
      <c r="UR725" s="5"/>
      <c r="US725" s="5"/>
      <c r="UT725" s="5"/>
      <c r="UU725" s="5"/>
      <c r="UV725" s="5"/>
      <c r="UW725" s="5"/>
      <c r="UX725" s="5"/>
      <c r="UY725" s="5"/>
      <c r="UZ725" s="5"/>
      <c r="VA725" s="5"/>
      <c r="VB725" s="5"/>
      <c r="VC725" s="5"/>
      <c r="VD725" s="5"/>
      <c r="VE725" s="5"/>
      <c r="VF725" s="5"/>
      <c r="VG725" s="5"/>
      <c r="VH725" s="5"/>
      <c r="VI725" s="5"/>
      <c r="VJ725" s="5"/>
      <c r="VK725" s="5"/>
      <c r="VL725" s="5"/>
      <c r="VM725" s="5"/>
      <c r="VN725" s="5"/>
      <c r="VO725" s="5"/>
      <c r="VP725" s="5"/>
      <c r="VQ725" s="5"/>
      <c r="VR725" s="5"/>
      <c r="VS725" s="5"/>
      <c r="VT725" s="5"/>
      <c r="VU725" s="5"/>
      <c r="VV725" s="5"/>
      <c r="VW725" s="5"/>
      <c r="VX725" s="5"/>
      <c r="VY725" s="5"/>
      <c r="VZ725" s="5"/>
      <c r="WA725" s="5"/>
      <c r="WB725" s="5"/>
      <c r="WC725" s="5"/>
      <c r="WD725" s="5"/>
      <c r="WE725" s="5"/>
      <c r="WF725" s="5"/>
      <c r="WG725" s="5"/>
      <c r="WH725" s="5"/>
      <c r="WI725" s="5"/>
      <c r="WJ725" s="5"/>
      <c r="WK725" s="5"/>
      <c r="WL725" s="5"/>
      <c r="WM725" s="5"/>
      <c r="WN725" s="5"/>
      <c r="WO725" s="5"/>
      <c r="WP725" s="5"/>
      <c r="WQ725" s="5"/>
      <c r="WR725" s="5"/>
      <c r="WS725" s="5"/>
      <c r="WT725" s="5"/>
      <c r="WU725" s="5"/>
      <c r="WV725" s="5"/>
      <c r="WW725" s="5"/>
      <c r="WX725" s="5"/>
      <c r="WY725" s="5"/>
      <c r="WZ725" s="5"/>
      <c r="XA725" s="5"/>
      <c r="XB725" s="5"/>
      <c r="XC725" s="5"/>
      <c r="XD725" s="5"/>
      <c r="XE725" s="5"/>
      <c r="XF725" s="5"/>
      <c r="XG725" s="5"/>
      <c r="XH725" s="5"/>
      <c r="XI725" s="5"/>
      <c r="XJ725" s="5"/>
      <c r="XK725" s="5"/>
      <c r="XL725" s="5"/>
      <c r="XM725" s="5"/>
      <c r="XN725" s="5"/>
      <c r="XO725" s="5"/>
      <c r="XP725" s="5"/>
      <c r="XQ725" s="5"/>
      <c r="XR725" s="5"/>
      <c r="XS725" s="5"/>
      <c r="XT725" s="5"/>
      <c r="XU725" s="5"/>
      <c r="XV725" s="5"/>
      <c r="XW725" s="5"/>
    </row>
    <row r="726" spans="39:647" x14ac:dyDescent="0.2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c r="PI726" s="5"/>
      <c r="PJ726" s="5"/>
      <c r="PK726" s="5"/>
      <c r="PL726" s="5"/>
      <c r="PM726" s="5"/>
      <c r="PN726" s="5"/>
      <c r="PO726" s="5"/>
      <c r="PP726" s="5"/>
      <c r="PQ726" s="5"/>
      <c r="PR726" s="5"/>
      <c r="PS726" s="5"/>
      <c r="PT726" s="5"/>
      <c r="PU726" s="5"/>
      <c r="PV726" s="5"/>
      <c r="PW726" s="5"/>
      <c r="PX726" s="5"/>
      <c r="PY726" s="5"/>
      <c r="PZ726" s="5"/>
      <c r="QA726" s="5"/>
      <c r="QB726" s="5"/>
      <c r="QC726" s="5"/>
      <c r="QD726" s="5"/>
      <c r="QE726" s="5"/>
      <c r="QF726" s="5"/>
      <c r="QG726" s="5"/>
      <c r="QH726" s="5"/>
      <c r="QI726" s="5"/>
      <c r="QJ726" s="5"/>
      <c r="QK726" s="5"/>
      <c r="QL726" s="5"/>
      <c r="QM726" s="5"/>
      <c r="QN726" s="5"/>
      <c r="QO726" s="5"/>
      <c r="QP726" s="5"/>
      <c r="QQ726" s="5"/>
      <c r="QR726" s="5"/>
      <c r="QS726" s="5"/>
      <c r="QT726" s="5"/>
      <c r="QU726" s="5"/>
      <c r="QV726" s="5"/>
      <c r="QW726" s="5"/>
      <c r="QX726" s="5"/>
      <c r="QY726" s="5"/>
      <c r="QZ726" s="5"/>
      <c r="RA726" s="5"/>
      <c r="RB726" s="5"/>
      <c r="RC726" s="5"/>
      <c r="RD726" s="5"/>
      <c r="RE726" s="5"/>
      <c r="RF726" s="5"/>
      <c r="RG726" s="5"/>
      <c r="RH726" s="5"/>
      <c r="RI726" s="5"/>
      <c r="RJ726" s="5"/>
      <c r="RK726" s="5"/>
      <c r="RL726" s="5"/>
      <c r="RM726" s="5"/>
      <c r="RN726" s="5"/>
      <c r="RO726" s="5"/>
      <c r="RP726" s="5"/>
      <c r="RQ726" s="5"/>
      <c r="RR726" s="5"/>
      <c r="RS726" s="5"/>
      <c r="RT726" s="5"/>
      <c r="RU726" s="5"/>
      <c r="RV726" s="5"/>
      <c r="RW726" s="5"/>
      <c r="RX726" s="5"/>
      <c r="RY726" s="5"/>
      <c r="RZ726" s="5"/>
      <c r="SA726" s="5"/>
      <c r="SB726" s="5"/>
      <c r="SC726" s="5"/>
      <c r="SD726" s="5"/>
      <c r="SE726" s="5"/>
      <c r="SF726" s="5"/>
      <c r="SG726" s="5"/>
      <c r="SH726" s="5"/>
      <c r="SI726" s="5"/>
      <c r="SJ726" s="5"/>
      <c r="SK726" s="5"/>
      <c r="SL726" s="5"/>
      <c r="SM726" s="5"/>
      <c r="SN726" s="5"/>
      <c r="SO726" s="5"/>
      <c r="SP726" s="5"/>
      <c r="SQ726" s="5"/>
      <c r="SR726" s="5"/>
      <c r="SS726" s="5"/>
      <c r="ST726" s="5"/>
      <c r="SU726" s="5"/>
      <c r="SV726" s="5"/>
      <c r="SW726" s="5"/>
      <c r="SX726" s="5"/>
      <c r="SY726" s="5"/>
      <c r="SZ726" s="5"/>
      <c r="TA726" s="5"/>
      <c r="TB726" s="5"/>
      <c r="TC726" s="5"/>
      <c r="TD726" s="5"/>
      <c r="TE726" s="5"/>
      <c r="TF726" s="5"/>
      <c r="TG726" s="5"/>
      <c r="TH726" s="5"/>
      <c r="TI726" s="5"/>
      <c r="TJ726" s="5"/>
      <c r="TK726" s="5"/>
      <c r="TL726" s="5"/>
      <c r="TM726" s="5"/>
      <c r="TN726" s="5"/>
      <c r="TO726" s="5"/>
      <c r="TP726" s="5"/>
      <c r="TQ726" s="5"/>
      <c r="TR726" s="5"/>
      <c r="TS726" s="5"/>
      <c r="TT726" s="5"/>
      <c r="TU726" s="5"/>
      <c r="TV726" s="5"/>
      <c r="TW726" s="5"/>
      <c r="TX726" s="5"/>
      <c r="TY726" s="5"/>
      <c r="TZ726" s="5"/>
      <c r="UA726" s="5"/>
      <c r="UB726" s="5"/>
      <c r="UC726" s="5"/>
      <c r="UD726" s="5"/>
      <c r="UE726" s="5"/>
      <c r="UF726" s="5"/>
      <c r="UG726" s="5"/>
      <c r="UH726" s="5"/>
      <c r="UI726" s="5"/>
      <c r="UJ726" s="5"/>
      <c r="UK726" s="5"/>
      <c r="UL726" s="5"/>
      <c r="UM726" s="5"/>
      <c r="UN726" s="5"/>
      <c r="UO726" s="5"/>
      <c r="UP726" s="5"/>
      <c r="UQ726" s="5"/>
      <c r="UR726" s="5"/>
      <c r="US726" s="5"/>
      <c r="UT726" s="5"/>
      <c r="UU726" s="5"/>
      <c r="UV726" s="5"/>
      <c r="UW726" s="5"/>
      <c r="UX726" s="5"/>
      <c r="UY726" s="5"/>
      <c r="UZ726" s="5"/>
      <c r="VA726" s="5"/>
      <c r="VB726" s="5"/>
      <c r="VC726" s="5"/>
      <c r="VD726" s="5"/>
      <c r="VE726" s="5"/>
      <c r="VF726" s="5"/>
      <c r="VG726" s="5"/>
      <c r="VH726" s="5"/>
      <c r="VI726" s="5"/>
      <c r="VJ726" s="5"/>
      <c r="VK726" s="5"/>
      <c r="VL726" s="5"/>
      <c r="VM726" s="5"/>
      <c r="VN726" s="5"/>
      <c r="VO726" s="5"/>
      <c r="VP726" s="5"/>
      <c r="VQ726" s="5"/>
      <c r="VR726" s="5"/>
      <c r="VS726" s="5"/>
      <c r="VT726" s="5"/>
      <c r="VU726" s="5"/>
      <c r="VV726" s="5"/>
      <c r="VW726" s="5"/>
      <c r="VX726" s="5"/>
      <c r="VY726" s="5"/>
      <c r="VZ726" s="5"/>
      <c r="WA726" s="5"/>
      <c r="WB726" s="5"/>
      <c r="WC726" s="5"/>
      <c r="WD726" s="5"/>
      <c r="WE726" s="5"/>
      <c r="WF726" s="5"/>
      <c r="WG726" s="5"/>
      <c r="WH726" s="5"/>
      <c r="WI726" s="5"/>
      <c r="WJ726" s="5"/>
      <c r="WK726" s="5"/>
      <c r="WL726" s="5"/>
      <c r="WM726" s="5"/>
      <c r="WN726" s="5"/>
      <c r="WO726" s="5"/>
      <c r="WP726" s="5"/>
      <c r="WQ726" s="5"/>
      <c r="WR726" s="5"/>
      <c r="WS726" s="5"/>
      <c r="WT726" s="5"/>
      <c r="WU726" s="5"/>
      <c r="WV726" s="5"/>
      <c r="WW726" s="5"/>
      <c r="WX726" s="5"/>
      <c r="WY726" s="5"/>
      <c r="WZ726" s="5"/>
      <c r="XA726" s="5"/>
      <c r="XB726" s="5"/>
      <c r="XC726" s="5"/>
      <c r="XD726" s="5"/>
      <c r="XE726" s="5"/>
      <c r="XF726" s="5"/>
      <c r="XG726" s="5"/>
      <c r="XH726" s="5"/>
      <c r="XI726" s="5"/>
      <c r="XJ726" s="5"/>
      <c r="XK726" s="5"/>
      <c r="XL726" s="5"/>
      <c r="XM726" s="5"/>
      <c r="XN726" s="5"/>
      <c r="XO726" s="5"/>
      <c r="XP726" s="5"/>
      <c r="XQ726" s="5"/>
      <c r="XR726" s="5"/>
      <c r="XS726" s="5"/>
      <c r="XT726" s="5"/>
      <c r="XU726" s="5"/>
      <c r="XV726" s="5"/>
      <c r="XW726" s="5"/>
    </row>
    <row r="727" spans="39:647" x14ac:dyDescent="0.2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c r="PI727" s="5"/>
      <c r="PJ727" s="5"/>
      <c r="PK727" s="5"/>
      <c r="PL727" s="5"/>
      <c r="PM727" s="5"/>
      <c r="PN727" s="5"/>
      <c r="PO727" s="5"/>
      <c r="PP727" s="5"/>
      <c r="PQ727" s="5"/>
      <c r="PR727" s="5"/>
      <c r="PS727" s="5"/>
      <c r="PT727" s="5"/>
      <c r="PU727" s="5"/>
      <c r="PV727" s="5"/>
      <c r="PW727" s="5"/>
      <c r="PX727" s="5"/>
      <c r="PY727" s="5"/>
      <c r="PZ727" s="5"/>
      <c r="QA727" s="5"/>
      <c r="QB727" s="5"/>
      <c r="QC727" s="5"/>
      <c r="QD727" s="5"/>
      <c r="QE727" s="5"/>
      <c r="QF727" s="5"/>
      <c r="QG727" s="5"/>
      <c r="QH727" s="5"/>
      <c r="QI727" s="5"/>
      <c r="QJ727" s="5"/>
      <c r="QK727" s="5"/>
      <c r="QL727" s="5"/>
      <c r="QM727" s="5"/>
      <c r="QN727" s="5"/>
      <c r="QO727" s="5"/>
      <c r="QP727" s="5"/>
      <c r="QQ727" s="5"/>
      <c r="QR727" s="5"/>
      <c r="QS727" s="5"/>
      <c r="QT727" s="5"/>
      <c r="QU727" s="5"/>
      <c r="QV727" s="5"/>
      <c r="QW727" s="5"/>
      <c r="QX727" s="5"/>
      <c r="QY727" s="5"/>
      <c r="QZ727" s="5"/>
      <c r="RA727" s="5"/>
      <c r="RB727" s="5"/>
      <c r="RC727" s="5"/>
      <c r="RD727" s="5"/>
      <c r="RE727" s="5"/>
      <c r="RF727" s="5"/>
      <c r="RG727" s="5"/>
      <c r="RH727" s="5"/>
      <c r="RI727" s="5"/>
      <c r="RJ727" s="5"/>
      <c r="RK727" s="5"/>
      <c r="RL727" s="5"/>
      <c r="RM727" s="5"/>
      <c r="RN727" s="5"/>
      <c r="RO727" s="5"/>
      <c r="RP727" s="5"/>
      <c r="RQ727" s="5"/>
      <c r="RR727" s="5"/>
      <c r="RS727" s="5"/>
      <c r="RT727" s="5"/>
      <c r="RU727" s="5"/>
      <c r="RV727" s="5"/>
      <c r="RW727" s="5"/>
      <c r="RX727" s="5"/>
      <c r="RY727" s="5"/>
      <c r="RZ727" s="5"/>
      <c r="SA727" s="5"/>
      <c r="SB727" s="5"/>
      <c r="SC727" s="5"/>
      <c r="SD727" s="5"/>
      <c r="SE727" s="5"/>
      <c r="SF727" s="5"/>
      <c r="SG727" s="5"/>
      <c r="SH727" s="5"/>
      <c r="SI727" s="5"/>
      <c r="SJ727" s="5"/>
      <c r="SK727" s="5"/>
      <c r="SL727" s="5"/>
      <c r="SM727" s="5"/>
      <c r="SN727" s="5"/>
      <c r="SO727" s="5"/>
      <c r="SP727" s="5"/>
      <c r="SQ727" s="5"/>
      <c r="SR727" s="5"/>
      <c r="SS727" s="5"/>
      <c r="ST727" s="5"/>
      <c r="SU727" s="5"/>
      <c r="SV727" s="5"/>
      <c r="SW727" s="5"/>
      <c r="SX727" s="5"/>
      <c r="SY727" s="5"/>
      <c r="SZ727" s="5"/>
      <c r="TA727" s="5"/>
      <c r="TB727" s="5"/>
      <c r="TC727" s="5"/>
      <c r="TD727" s="5"/>
      <c r="TE727" s="5"/>
      <c r="TF727" s="5"/>
      <c r="TG727" s="5"/>
      <c r="TH727" s="5"/>
      <c r="TI727" s="5"/>
      <c r="TJ727" s="5"/>
      <c r="TK727" s="5"/>
      <c r="TL727" s="5"/>
      <c r="TM727" s="5"/>
      <c r="TN727" s="5"/>
      <c r="TO727" s="5"/>
      <c r="TP727" s="5"/>
      <c r="TQ727" s="5"/>
      <c r="TR727" s="5"/>
      <c r="TS727" s="5"/>
      <c r="TT727" s="5"/>
      <c r="TU727" s="5"/>
      <c r="TV727" s="5"/>
      <c r="TW727" s="5"/>
      <c r="TX727" s="5"/>
      <c r="TY727" s="5"/>
      <c r="TZ727" s="5"/>
      <c r="UA727" s="5"/>
      <c r="UB727" s="5"/>
      <c r="UC727" s="5"/>
      <c r="UD727" s="5"/>
      <c r="UE727" s="5"/>
      <c r="UF727" s="5"/>
      <c r="UG727" s="5"/>
      <c r="UH727" s="5"/>
      <c r="UI727" s="5"/>
      <c r="UJ727" s="5"/>
      <c r="UK727" s="5"/>
      <c r="UL727" s="5"/>
      <c r="UM727" s="5"/>
      <c r="UN727" s="5"/>
      <c r="UO727" s="5"/>
      <c r="UP727" s="5"/>
      <c r="UQ727" s="5"/>
      <c r="UR727" s="5"/>
      <c r="US727" s="5"/>
      <c r="UT727" s="5"/>
      <c r="UU727" s="5"/>
      <c r="UV727" s="5"/>
      <c r="UW727" s="5"/>
      <c r="UX727" s="5"/>
      <c r="UY727" s="5"/>
      <c r="UZ727" s="5"/>
      <c r="VA727" s="5"/>
      <c r="VB727" s="5"/>
      <c r="VC727" s="5"/>
      <c r="VD727" s="5"/>
      <c r="VE727" s="5"/>
      <c r="VF727" s="5"/>
      <c r="VG727" s="5"/>
      <c r="VH727" s="5"/>
      <c r="VI727" s="5"/>
      <c r="VJ727" s="5"/>
      <c r="VK727" s="5"/>
      <c r="VL727" s="5"/>
      <c r="VM727" s="5"/>
      <c r="VN727" s="5"/>
      <c r="VO727" s="5"/>
      <c r="VP727" s="5"/>
      <c r="VQ727" s="5"/>
      <c r="VR727" s="5"/>
      <c r="VS727" s="5"/>
      <c r="VT727" s="5"/>
      <c r="VU727" s="5"/>
      <c r="VV727" s="5"/>
      <c r="VW727" s="5"/>
      <c r="VX727" s="5"/>
      <c r="VY727" s="5"/>
      <c r="VZ727" s="5"/>
      <c r="WA727" s="5"/>
      <c r="WB727" s="5"/>
      <c r="WC727" s="5"/>
      <c r="WD727" s="5"/>
      <c r="WE727" s="5"/>
      <c r="WF727" s="5"/>
      <c r="WG727" s="5"/>
      <c r="WH727" s="5"/>
      <c r="WI727" s="5"/>
      <c r="WJ727" s="5"/>
      <c r="WK727" s="5"/>
      <c r="WL727" s="5"/>
      <c r="WM727" s="5"/>
      <c r="WN727" s="5"/>
      <c r="WO727" s="5"/>
      <c r="WP727" s="5"/>
      <c r="WQ727" s="5"/>
      <c r="WR727" s="5"/>
      <c r="WS727" s="5"/>
      <c r="WT727" s="5"/>
      <c r="WU727" s="5"/>
      <c r="WV727" s="5"/>
      <c r="WW727" s="5"/>
      <c r="WX727" s="5"/>
      <c r="WY727" s="5"/>
      <c r="WZ727" s="5"/>
      <c r="XA727" s="5"/>
      <c r="XB727" s="5"/>
      <c r="XC727" s="5"/>
      <c r="XD727" s="5"/>
      <c r="XE727" s="5"/>
      <c r="XF727" s="5"/>
      <c r="XG727" s="5"/>
      <c r="XH727" s="5"/>
      <c r="XI727" s="5"/>
      <c r="XJ727" s="5"/>
      <c r="XK727" s="5"/>
      <c r="XL727" s="5"/>
      <c r="XM727" s="5"/>
      <c r="XN727" s="5"/>
      <c r="XO727" s="5"/>
      <c r="XP727" s="5"/>
      <c r="XQ727" s="5"/>
      <c r="XR727" s="5"/>
      <c r="XS727" s="5"/>
      <c r="XT727" s="5"/>
      <c r="XU727" s="5"/>
      <c r="XV727" s="5"/>
      <c r="XW727" s="5"/>
    </row>
    <row r="728" spans="39:647" x14ac:dyDescent="0.2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c r="PI728" s="5"/>
      <c r="PJ728" s="5"/>
      <c r="PK728" s="5"/>
      <c r="PL728" s="5"/>
      <c r="PM728" s="5"/>
      <c r="PN728" s="5"/>
      <c r="PO728" s="5"/>
      <c r="PP728" s="5"/>
      <c r="PQ728" s="5"/>
      <c r="PR728" s="5"/>
      <c r="PS728" s="5"/>
      <c r="PT728" s="5"/>
      <c r="PU728" s="5"/>
      <c r="PV728" s="5"/>
      <c r="PW728" s="5"/>
      <c r="PX728" s="5"/>
      <c r="PY728" s="5"/>
      <c r="PZ728" s="5"/>
      <c r="QA728" s="5"/>
      <c r="QB728" s="5"/>
      <c r="QC728" s="5"/>
      <c r="QD728" s="5"/>
      <c r="QE728" s="5"/>
      <c r="QF728" s="5"/>
      <c r="QG728" s="5"/>
      <c r="QH728" s="5"/>
      <c r="QI728" s="5"/>
      <c r="QJ728" s="5"/>
      <c r="QK728" s="5"/>
      <c r="QL728" s="5"/>
      <c r="QM728" s="5"/>
      <c r="QN728" s="5"/>
      <c r="QO728" s="5"/>
      <c r="QP728" s="5"/>
      <c r="QQ728" s="5"/>
      <c r="QR728" s="5"/>
      <c r="QS728" s="5"/>
      <c r="QT728" s="5"/>
      <c r="QU728" s="5"/>
      <c r="QV728" s="5"/>
      <c r="QW728" s="5"/>
      <c r="QX728" s="5"/>
      <c r="QY728" s="5"/>
      <c r="QZ728" s="5"/>
      <c r="RA728" s="5"/>
      <c r="RB728" s="5"/>
      <c r="RC728" s="5"/>
      <c r="RD728" s="5"/>
      <c r="RE728" s="5"/>
      <c r="RF728" s="5"/>
      <c r="RG728" s="5"/>
      <c r="RH728" s="5"/>
      <c r="RI728" s="5"/>
      <c r="RJ728" s="5"/>
      <c r="RK728" s="5"/>
      <c r="RL728" s="5"/>
      <c r="RM728" s="5"/>
      <c r="RN728" s="5"/>
      <c r="RO728" s="5"/>
      <c r="RP728" s="5"/>
      <c r="RQ728" s="5"/>
      <c r="RR728" s="5"/>
      <c r="RS728" s="5"/>
      <c r="RT728" s="5"/>
      <c r="RU728" s="5"/>
      <c r="RV728" s="5"/>
      <c r="RW728" s="5"/>
      <c r="RX728" s="5"/>
      <c r="RY728" s="5"/>
      <c r="RZ728" s="5"/>
      <c r="SA728" s="5"/>
      <c r="SB728" s="5"/>
      <c r="SC728" s="5"/>
      <c r="SD728" s="5"/>
      <c r="SE728" s="5"/>
      <c r="SF728" s="5"/>
      <c r="SG728" s="5"/>
      <c r="SH728" s="5"/>
      <c r="SI728" s="5"/>
      <c r="SJ728" s="5"/>
      <c r="SK728" s="5"/>
      <c r="SL728" s="5"/>
      <c r="SM728" s="5"/>
      <c r="SN728" s="5"/>
      <c r="SO728" s="5"/>
      <c r="SP728" s="5"/>
      <c r="SQ728" s="5"/>
      <c r="SR728" s="5"/>
      <c r="SS728" s="5"/>
      <c r="ST728" s="5"/>
      <c r="SU728" s="5"/>
      <c r="SV728" s="5"/>
      <c r="SW728" s="5"/>
      <c r="SX728" s="5"/>
      <c r="SY728" s="5"/>
      <c r="SZ728" s="5"/>
      <c r="TA728" s="5"/>
      <c r="TB728" s="5"/>
      <c r="TC728" s="5"/>
      <c r="TD728" s="5"/>
      <c r="TE728" s="5"/>
      <c r="TF728" s="5"/>
      <c r="TG728" s="5"/>
      <c r="TH728" s="5"/>
      <c r="TI728" s="5"/>
      <c r="TJ728" s="5"/>
      <c r="TK728" s="5"/>
      <c r="TL728" s="5"/>
      <c r="TM728" s="5"/>
      <c r="TN728" s="5"/>
      <c r="TO728" s="5"/>
      <c r="TP728" s="5"/>
      <c r="TQ728" s="5"/>
      <c r="TR728" s="5"/>
      <c r="TS728" s="5"/>
      <c r="TT728" s="5"/>
      <c r="TU728" s="5"/>
      <c r="TV728" s="5"/>
      <c r="TW728" s="5"/>
      <c r="TX728" s="5"/>
      <c r="TY728" s="5"/>
      <c r="TZ728" s="5"/>
      <c r="UA728" s="5"/>
      <c r="UB728" s="5"/>
      <c r="UC728" s="5"/>
      <c r="UD728" s="5"/>
      <c r="UE728" s="5"/>
      <c r="UF728" s="5"/>
      <c r="UG728" s="5"/>
      <c r="UH728" s="5"/>
      <c r="UI728" s="5"/>
      <c r="UJ728" s="5"/>
      <c r="UK728" s="5"/>
      <c r="UL728" s="5"/>
      <c r="UM728" s="5"/>
      <c r="UN728" s="5"/>
      <c r="UO728" s="5"/>
      <c r="UP728" s="5"/>
      <c r="UQ728" s="5"/>
      <c r="UR728" s="5"/>
      <c r="US728" s="5"/>
      <c r="UT728" s="5"/>
      <c r="UU728" s="5"/>
      <c r="UV728" s="5"/>
      <c r="UW728" s="5"/>
      <c r="UX728" s="5"/>
      <c r="UY728" s="5"/>
      <c r="UZ728" s="5"/>
      <c r="VA728" s="5"/>
      <c r="VB728" s="5"/>
      <c r="VC728" s="5"/>
      <c r="VD728" s="5"/>
      <c r="VE728" s="5"/>
      <c r="VF728" s="5"/>
      <c r="VG728" s="5"/>
      <c r="VH728" s="5"/>
      <c r="VI728" s="5"/>
      <c r="VJ728" s="5"/>
      <c r="VK728" s="5"/>
      <c r="VL728" s="5"/>
      <c r="VM728" s="5"/>
      <c r="VN728" s="5"/>
      <c r="VO728" s="5"/>
      <c r="VP728" s="5"/>
      <c r="VQ728" s="5"/>
      <c r="VR728" s="5"/>
      <c r="VS728" s="5"/>
      <c r="VT728" s="5"/>
      <c r="VU728" s="5"/>
      <c r="VV728" s="5"/>
      <c r="VW728" s="5"/>
      <c r="VX728" s="5"/>
      <c r="VY728" s="5"/>
      <c r="VZ728" s="5"/>
      <c r="WA728" s="5"/>
      <c r="WB728" s="5"/>
      <c r="WC728" s="5"/>
      <c r="WD728" s="5"/>
      <c r="WE728" s="5"/>
      <c r="WF728" s="5"/>
      <c r="WG728" s="5"/>
      <c r="WH728" s="5"/>
      <c r="WI728" s="5"/>
      <c r="WJ728" s="5"/>
      <c r="WK728" s="5"/>
      <c r="WL728" s="5"/>
      <c r="WM728" s="5"/>
      <c r="WN728" s="5"/>
      <c r="WO728" s="5"/>
      <c r="WP728" s="5"/>
      <c r="WQ728" s="5"/>
      <c r="WR728" s="5"/>
      <c r="WS728" s="5"/>
      <c r="WT728" s="5"/>
      <c r="WU728" s="5"/>
      <c r="WV728" s="5"/>
      <c r="WW728" s="5"/>
      <c r="WX728" s="5"/>
      <c r="WY728" s="5"/>
      <c r="WZ728" s="5"/>
      <c r="XA728" s="5"/>
      <c r="XB728" s="5"/>
      <c r="XC728" s="5"/>
      <c r="XD728" s="5"/>
      <c r="XE728" s="5"/>
      <c r="XF728" s="5"/>
      <c r="XG728" s="5"/>
      <c r="XH728" s="5"/>
      <c r="XI728" s="5"/>
      <c r="XJ728" s="5"/>
      <c r="XK728" s="5"/>
      <c r="XL728" s="5"/>
      <c r="XM728" s="5"/>
      <c r="XN728" s="5"/>
      <c r="XO728" s="5"/>
      <c r="XP728" s="5"/>
      <c r="XQ728" s="5"/>
      <c r="XR728" s="5"/>
      <c r="XS728" s="5"/>
      <c r="XT728" s="5"/>
      <c r="XU728" s="5"/>
      <c r="XV728" s="5"/>
      <c r="XW728" s="5"/>
    </row>
    <row r="729" spans="39:647" x14ac:dyDescent="0.2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c r="PI729" s="5"/>
      <c r="PJ729" s="5"/>
      <c r="PK729" s="5"/>
      <c r="PL729" s="5"/>
      <c r="PM729" s="5"/>
      <c r="PN729" s="5"/>
      <c r="PO729" s="5"/>
      <c r="PP729" s="5"/>
      <c r="PQ729" s="5"/>
      <c r="PR729" s="5"/>
      <c r="PS729" s="5"/>
      <c r="PT729" s="5"/>
      <c r="PU729" s="5"/>
      <c r="PV729" s="5"/>
      <c r="PW729" s="5"/>
      <c r="PX729" s="5"/>
      <c r="PY729" s="5"/>
      <c r="PZ729" s="5"/>
      <c r="QA729" s="5"/>
      <c r="QB729" s="5"/>
      <c r="QC729" s="5"/>
      <c r="QD729" s="5"/>
      <c r="QE729" s="5"/>
      <c r="QF729" s="5"/>
      <c r="QG729" s="5"/>
      <c r="QH729" s="5"/>
      <c r="QI729" s="5"/>
      <c r="QJ729" s="5"/>
      <c r="QK729" s="5"/>
      <c r="QL729" s="5"/>
      <c r="QM729" s="5"/>
      <c r="QN729" s="5"/>
      <c r="QO729" s="5"/>
      <c r="QP729" s="5"/>
      <c r="QQ729" s="5"/>
      <c r="QR729" s="5"/>
      <c r="QS729" s="5"/>
      <c r="QT729" s="5"/>
      <c r="QU729" s="5"/>
      <c r="QV729" s="5"/>
      <c r="QW729" s="5"/>
      <c r="QX729" s="5"/>
      <c r="QY729" s="5"/>
      <c r="QZ729" s="5"/>
      <c r="RA729" s="5"/>
      <c r="RB729" s="5"/>
      <c r="RC729" s="5"/>
      <c r="RD729" s="5"/>
      <c r="RE729" s="5"/>
      <c r="RF729" s="5"/>
      <c r="RG729" s="5"/>
      <c r="RH729" s="5"/>
      <c r="RI729" s="5"/>
      <c r="RJ729" s="5"/>
      <c r="RK729" s="5"/>
      <c r="RL729" s="5"/>
      <c r="RM729" s="5"/>
      <c r="RN729" s="5"/>
      <c r="RO729" s="5"/>
      <c r="RP729" s="5"/>
      <c r="RQ729" s="5"/>
      <c r="RR729" s="5"/>
      <c r="RS729" s="5"/>
      <c r="RT729" s="5"/>
      <c r="RU729" s="5"/>
      <c r="RV729" s="5"/>
      <c r="RW729" s="5"/>
      <c r="RX729" s="5"/>
      <c r="RY729" s="5"/>
      <c r="RZ729" s="5"/>
      <c r="SA729" s="5"/>
      <c r="SB729" s="5"/>
      <c r="SC729" s="5"/>
      <c r="SD729" s="5"/>
      <c r="SE729" s="5"/>
      <c r="SF729" s="5"/>
      <c r="SG729" s="5"/>
      <c r="SH729" s="5"/>
      <c r="SI729" s="5"/>
      <c r="SJ729" s="5"/>
      <c r="SK729" s="5"/>
      <c r="SL729" s="5"/>
      <c r="SM729" s="5"/>
      <c r="SN729" s="5"/>
      <c r="SO729" s="5"/>
      <c r="SP729" s="5"/>
      <c r="SQ729" s="5"/>
      <c r="SR729" s="5"/>
      <c r="SS729" s="5"/>
      <c r="ST729" s="5"/>
      <c r="SU729" s="5"/>
      <c r="SV729" s="5"/>
      <c r="SW729" s="5"/>
      <c r="SX729" s="5"/>
      <c r="SY729" s="5"/>
      <c r="SZ729" s="5"/>
      <c r="TA729" s="5"/>
      <c r="TB729" s="5"/>
      <c r="TC729" s="5"/>
      <c r="TD729" s="5"/>
      <c r="TE729" s="5"/>
      <c r="TF729" s="5"/>
      <c r="TG729" s="5"/>
      <c r="TH729" s="5"/>
      <c r="TI729" s="5"/>
      <c r="TJ729" s="5"/>
      <c r="TK729" s="5"/>
      <c r="TL729" s="5"/>
      <c r="TM729" s="5"/>
      <c r="TN729" s="5"/>
      <c r="TO729" s="5"/>
      <c r="TP729" s="5"/>
      <c r="TQ729" s="5"/>
      <c r="TR729" s="5"/>
      <c r="TS729" s="5"/>
      <c r="TT729" s="5"/>
      <c r="TU729" s="5"/>
      <c r="TV729" s="5"/>
      <c r="TW729" s="5"/>
      <c r="TX729" s="5"/>
      <c r="TY729" s="5"/>
      <c r="TZ729" s="5"/>
      <c r="UA729" s="5"/>
      <c r="UB729" s="5"/>
      <c r="UC729" s="5"/>
      <c r="UD729" s="5"/>
      <c r="UE729" s="5"/>
      <c r="UF729" s="5"/>
      <c r="UG729" s="5"/>
      <c r="UH729" s="5"/>
      <c r="UI729" s="5"/>
      <c r="UJ729" s="5"/>
      <c r="UK729" s="5"/>
      <c r="UL729" s="5"/>
      <c r="UM729" s="5"/>
      <c r="UN729" s="5"/>
      <c r="UO729" s="5"/>
      <c r="UP729" s="5"/>
      <c r="UQ729" s="5"/>
      <c r="UR729" s="5"/>
      <c r="US729" s="5"/>
      <c r="UT729" s="5"/>
      <c r="UU729" s="5"/>
      <c r="UV729" s="5"/>
      <c r="UW729" s="5"/>
      <c r="UX729" s="5"/>
      <c r="UY729" s="5"/>
      <c r="UZ729" s="5"/>
      <c r="VA729" s="5"/>
      <c r="VB729" s="5"/>
      <c r="VC729" s="5"/>
      <c r="VD729" s="5"/>
      <c r="VE729" s="5"/>
      <c r="VF729" s="5"/>
      <c r="VG729" s="5"/>
      <c r="VH729" s="5"/>
      <c r="VI729" s="5"/>
      <c r="VJ729" s="5"/>
      <c r="VK729" s="5"/>
      <c r="VL729" s="5"/>
      <c r="VM729" s="5"/>
      <c r="VN729" s="5"/>
      <c r="VO729" s="5"/>
      <c r="VP729" s="5"/>
      <c r="VQ729" s="5"/>
      <c r="VR729" s="5"/>
      <c r="VS729" s="5"/>
      <c r="VT729" s="5"/>
      <c r="VU729" s="5"/>
      <c r="VV729" s="5"/>
      <c r="VW729" s="5"/>
      <c r="VX729" s="5"/>
      <c r="VY729" s="5"/>
      <c r="VZ729" s="5"/>
      <c r="WA729" s="5"/>
      <c r="WB729" s="5"/>
      <c r="WC729" s="5"/>
      <c r="WD729" s="5"/>
      <c r="WE729" s="5"/>
      <c r="WF729" s="5"/>
      <c r="WG729" s="5"/>
      <c r="WH729" s="5"/>
      <c r="WI729" s="5"/>
      <c r="WJ729" s="5"/>
      <c r="WK729" s="5"/>
      <c r="WL729" s="5"/>
      <c r="WM729" s="5"/>
      <c r="WN729" s="5"/>
      <c r="WO729" s="5"/>
      <c r="WP729" s="5"/>
      <c r="WQ729" s="5"/>
      <c r="WR729" s="5"/>
      <c r="WS729" s="5"/>
      <c r="WT729" s="5"/>
      <c r="WU729" s="5"/>
      <c r="WV729" s="5"/>
      <c r="WW729" s="5"/>
      <c r="WX729" s="5"/>
      <c r="WY729" s="5"/>
      <c r="WZ729" s="5"/>
      <c r="XA729" s="5"/>
      <c r="XB729" s="5"/>
      <c r="XC729" s="5"/>
      <c r="XD729" s="5"/>
      <c r="XE729" s="5"/>
      <c r="XF729" s="5"/>
      <c r="XG729" s="5"/>
      <c r="XH729" s="5"/>
      <c r="XI729" s="5"/>
      <c r="XJ729" s="5"/>
      <c r="XK729" s="5"/>
      <c r="XL729" s="5"/>
      <c r="XM729" s="5"/>
      <c r="XN729" s="5"/>
      <c r="XO729" s="5"/>
      <c r="XP729" s="5"/>
      <c r="XQ729" s="5"/>
      <c r="XR729" s="5"/>
      <c r="XS729" s="5"/>
      <c r="XT729" s="5"/>
      <c r="XU729" s="5"/>
      <c r="XV729" s="5"/>
      <c r="XW729" s="5"/>
    </row>
    <row r="730" spans="39:647" x14ac:dyDescent="0.2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c r="PI730" s="5"/>
      <c r="PJ730" s="5"/>
      <c r="PK730" s="5"/>
      <c r="PL730" s="5"/>
      <c r="PM730" s="5"/>
      <c r="PN730" s="5"/>
      <c r="PO730" s="5"/>
      <c r="PP730" s="5"/>
      <c r="PQ730" s="5"/>
      <c r="PR730" s="5"/>
      <c r="PS730" s="5"/>
      <c r="PT730" s="5"/>
      <c r="PU730" s="5"/>
      <c r="PV730" s="5"/>
      <c r="PW730" s="5"/>
      <c r="PX730" s="5"/>
      <c r="PY730" s="5"/>
      <c r="PZ730" s="5"/>
      <c r="QA730" s="5"/>
      <c r="QB730" s="5"/>
      <c r="QC730" s="5"/>
      <c r="QD730" s="5"/>
      <c r="QE730" s="5"/>
      <c r="QF730" s="5"/>
      <c r="QG730" s="5"/>
      <c r="QH730" s="5"/>
      <c r="QI730" s="5"/>
      <c r="QJ730" s="5"/>
      <c r="QK730" s="5"/>
      <c r="QL730" s="5"/>
      <c r="QM730" s="5"/>
      <c r="QN730" s="5"/>
      <c r="QO730" s="5"/>
      <c r="QP730" s="5"/>
      <c r="QQ730" s="5"/>
      <c r="QR730" s="5"/>
      <c r="QS730" s="5"/>
      <c r="QT730" s="5"/>
      <c r="QU730" s="5"/>
      <c r="QV730" s="5"/>
      <c r="QW730" s="5"/>
      <c r="QX730" s="5"/>
      <c r="QY730" s="5"/>
      <c r="QZ730" s="5"/>
      <c r="RA730" s="5"/>
      <c r="RB730" s="5"/>
      <c r="RC730" s="5"/>
      <c r="RD730" s="5"/>
      <c r="RE730" s="5"/>
      <c r="RF730" s="5"/>
      <c r="RG730" s="5"/>
      <c r="RH730" s="5"/>
      <c r="RI730" s="5"/>
      <c r="RJ730" s="5"/>
      <c r="RK730" s="5"/>
      <c r="RL730" s="5"/>
      <c r="RM730" s="5"/>
      <c r="RN730" s="5"/>
      <c r="RO730" s="5"/>
      <c r="RP730" s="5"/>
      <c r="RQ730" s="5"/>
      <c r="RR730" s="5"/>
      <c r="RS730" s="5"/>
      <c r="RT730" s="5"/>
      <c r="RU730" s="5"/>
      <c r="RV730" s="5"/>
      <c r="RW730" s="5"/>
      <c r="RX730" s="5"/>
      <c r="RY730" s="5"/>
      <c r="RZ730" s="5"/>
      <c r="SA730" s="5"/>
      <c r="SB730" s="5"/>
      <c r="SC730" s="5"/>
      <c r="SD730" s="5"/>
      <c r="SE730" s="5"/>
      <c r="SF730" s="5"/>
      <c r="SG730" s="5"/>
      <c r="SH730" s="5"/>
      <c r="SI730" s="5"/>
      <c r="SJ730" s="5"/>
      <c r="SK730" s="5"/>
      <c r="SL730" s="5"/>
      <c r="SM730" s="5"/>
      <c r="SN730" s="5"/>
      <c r="SO730" s="5"/>
      <c r="SP730" s="5"/>
      <c r="SQ730" s="5"/>
      <c r="SR730" s="5"/>
      <c r="SS730" s="5"/>
      <c r="ST730" s="5"/>
      <c r="SU730" s="5"/>
      <c r="SV730" s="5"/>
      <c r="SW730" s="5"/>
      <c r="SX730" s="5"/>
      <c r="SY730" s="5"/>
      <c r="SZ730" s="5"/>
      <c r="TA730" s="5"/>
      <c r="TB730" s="5"/>
      <c r="TC730" s="5"/>
      <c r="TD730" s="5"/>
      <c r="TE730" s="5"/>
      <c r="TF730" s="5"/>
      <c r="TG730" s="5"/>
      <c r="TH730" s="5"/>
      <c r="TI730" s="5"/>
      <c r="TJ730" s="5"/>
      <c r="TK730" s="5"/>
      <c r="TL730" s="5"/>
      <c r="TM730" s="5"/>
      <c r="TN730" s="5"/>
      <c r="TO730" s="5"/>
      <c r="TP730" s="5"/>
      <c r="TQ730" s="5"/>
      <c r="TR730" s="5"/>
      <c r="TS730" s="5"/>
      <c r="TT730" s="5"/>
      <c r="TU730" s="5"/>
      <c r="TV730" s="5"/>
      <c r="TW730" s="5"/>
      <c r="TX730" s="5"/>
      <c r="TY730" s="5"/>
      <c r="TZ730" s="5"/>
      <c r="UA730" s="5"/>
      <c r="UB730" s="5"/>
      <c r="UC730" s="5"/>
      <c r="UD730" s="5"/>
      <c r="UE730" s="5"/>
      <c r="UF730" s="5"/>
      <c r="UG730" s="5"/>
      <c r="UH730" s="5"/>
      <c r="UI730" s="5"/>
      <c r="UJ730" s="5"/>
      <c r="UK730" s="5"/>
      <c r="UL730" s="5"/>
      <c r="UM730" s="5"/>
      <c r="UN730" s="5"/>
      <c r="UO730" s="5"/>
      <c r="UP730" s="5"/>
      <c r="UQ730" s="5"/>
      <c r="UR730" s="5"/>
      <c r="US730" s="5"/>
      <c r="UT730" s="5"/>
      <c r="UU730" s="5"/>
      <c r="UV730" s="5"/>
      <c r="UW730" s="5"/>
      <c r="UX730" s="5"/>
      <c r="UY730" s="5"/>
      <c r="UZ730" s="5"/>
      <c r="VA730" s="5"/>
      <c r="VB730" s="5"/>
      <c r="VC730" s="5"/>
      <c r="VD730" s="5"/>
      <c r="VE730" s="5"/>
      <c r="VF730" s="5"/>
      <c r="VG730" s="5"/>
      <c r="VH730" s="5"/>
      <c r="VI730" s="5"/>
      <c r="VJ730" s="5"/>
      <c r="VK730" s="5"/>
      <c r="VL730" s="5"/>
      <c r="VM730" s="5"/>
      <c r="VN730" s="5"/>
      <c r="VO730" s="5"/>
      <c r="VP730" s="5"/>
      <c r="VQ730" s="5"/>
      <c r="VR730" s="5"/>
      <c r="VS730" s="5"/>
      <c r="VT730" s="5"/>
      <c r="VU730" s="5"/>
      <c r="VV730" s="5"/>
      <c r="VW730" s="5"/>
      <c r="VX730" s="5"/>
      <c r="VY730" s="5"/>
      <c r="VZ730" s="5"/>
      <c r="WA730" s="5"/>
      <c r="WB730" s="5"/>
      <c r="WC730" s="5"/>
      <c r="WD730" s="5"/>
      <c r="WE730" s="5"/>
      <c r="WF730" s="5"/>
      <c r="WG730" s="5"/>
      <c r="WH730" s="5"/>
      <c r="WI730" s="5"/>
      <c r="WJ730" s="5"/>
      <c r="WK730" s="5"/>
      <c r="WL730" s="5"/>
      <c r="WM730" s="5"/>
      <c r="WN730" s="5"/>
      <c r="WO730" s="5"/>
      <c r="WP730" s="5"/>
      <c r="WQ730" s="5"/>
      <c r="WR730" s="5"/>
      <c r="WS730" s="5"/>
      <c r="WT730" s="5"/>
      <c r="WU730" s="5"/>
      <c r="WV730" s="5"/>
      <c r="WW730" s="5"/>
      <c r="WX730" s="5"/>
      <c r="WY730" s="5"/>
      <c r="WZ730" s="5"/>
      <c r="XA730" s="5"/>
      <c r="XB730" s="5"/>
      <c r="XC730" s="5"/>
      <c r="XD730" s="5"/>
      <c r="XE730" s="5"/>
      <c r="XF730" s="5"/>
      <c r="XG730" s="5"/>
      <c r="XH730" s="5"/>
      <c r="XI730" s="5"/>
      <c r="XJ730" s="5"/>
      <c r="XK730" s="5"/>
      <c r="XL730" s="5"/>
      <c r="XM730" s="5"/>
      <c r="XN730" s="5"/>
      <c r="XO730" s="5"/>
      <c r="XP730" s="5"/>
      <c r="XQ730" s="5"/>
      <c r="XR730" s="5"/>
      <c r="XS730" s="5"/>
      <c r="XT730" s="5"/>
      <c r="XU730" s="5"/>
      <c r="XV730" s="5"/>
      <c r="XW730" s="5"/>
    </row>
    <row r="731" spans="39:647" x14ac:dyDescent="0.2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c r="PI731" s="5"/>
      <c r="PJ731" s="5"/>
      <c r="PK731" s="5"/>
      <c r="PL731" s="5"/>
      <c r="PM731" s="5"/>
      <c r="PN731" s="5"/>
      <c r="PO731" s="5"/>
      <c r="PP731" s="5"/>
      <c r="PQ731" s="5"/>
      <c r="PR731" s="5"/>
      <c r="PS731" s="5"/>
      <c r="PT731" s="5"/>
      <c r="PU731" s="5"/>
      <c r="PV731" s="5"/>
      <c r="PW731" s="5"/>
      <c r="PX731" s="5"/>
      <c r="PY731" s="5"/>
      <c r="PZ731" s="5"/>
      <c r="QA731" s="5"/>
      <c r="QB731" s="5"/>
      <c r="QC731" s="5"/>
      <c r="QD731" s="5"/>
      <c r="QE731" s="5"/>
      <c r="QF731" s="5"/>
      <c r="QG731" s="5"/>
      <c r="QH731" s="5"/>
      <c r="QI731" s="5"/>
      <c r="QJ731" s="5"/>
      <c r="QK731" s="5"/>
      <c r="QL731" s="5"/>
      <c r="QM731" s="5"/>
      <c r="QN731" s="5"/>
      <c r="QO731" s="5"/>
      <c r="QP731" s="5"/>
      <c r="QQ731" s="5"/>
      <c r="QR731" s="5"/>
      <c r="QS731" s="5"/>
      <c r="QT731" s="5"/>
      <c r="QU731" s="5"/>
      <c r="QV731" s="5"/>
      <c r="QW731" s="5"/>
      <c r="QX731" s="5"/>
      <c r="QY731" s="5"/>
      <c r="QZ731" s="5"/>
      <c r="RA731" s="5"/>
      <c r="RB731" s="5"/>
      <c r="RC731" s="5"/>
      <c r="RD731" s="5"/>
      <c r="RE731" s="5"/>
      <c r="RF731" s="5"/>
      <c r="RG731" s="5"/>
      <c r="RH731" s="5"/>
      <c r="RI731" s="5"/>
      <c r="RJ731" s="5"/>
      <c r="RK731" s="5"/>
      <c r="RL731" s="5"/>
      <c r="RM731" s="5"/>
      <c r="RN731" s="5"/>
      <c r="RO731" s="5"/>
      <c r="RP731" s="5"/>
      <c r="RQ731" s="5"/>
      <c r="RR731" s="5"/>
      <c r="RS731" s="5"/>
      <c r="RT731" s="5"/>
      <c r="RU731" s="5"/>
      <c r="RV731" s="5"/>
      <c r="RW731" s="5"/>
      <c r="RX731" s="5"/>
      <c r="RY731" s="5"/>
      <c r="RZ731" s="5"/>
      <c r="SA731" s="5"/>
      <c r="SB731" s="5"/>
      <c r="SC731" s="5"/>
      <c r="SD731" s="5"/>
      <c r="SE731" s="5"/>
      <c r="SF731" s="5"/>
      <c r="SG731" s="5"/>
      <c r="SH731" s="5"/>
      <c r="SI731" s="5"/>
      <c r="SJ731" s="5"/>
      <c r="SK731" s="5"/>
      <c r="SL731" s="5"/>
      <c r="SM731" s="5"/>
      <c r="SN731" s="5"/>
      <c r="SO731" s="5"/>
      <c r="SP731" s="5"/>
      <c r="SQ731" s="5"/>
      <c r="SR731" s="5"/>
      <c r="SS731" s="5"/>
      <c r="ST731" s="5"/>
      <c r="SU731" s="5"/>
      <c r="SV731" s="5"/>
      <c r="SW731" s="5"/>
      <c r="SX731" s="5"/>
      <c r="SY731" s="5"/>
      <c r="SZ731" s="5"/>
      <c r="TA731" s="5"/>
      <c r="TB731" s="5"/>
      <c r="TC731" s="5"/>
      <c r="TD731" s="5"/>
      <c r="TE731" s="5"/>
      <c r="TF731" s="5"/>
      <c r="TG731" s="5"/>
      <c r="TH731" s="5"/>
      <c r="TI731" s="5"/>
      <c r="TJ731" s="5"/>
      <c r="TK731" s="5"/>
      <c r="TL731" s="5"/>
      <c r="TM731" s="5"/>
      <c r="TN731" s="5"/>
      <c r="TO731" s="5"/>
      <c r="TP731" s="5"/>
      <c r="TQ731" s="5"/>
      <c r="TR731" s="5"/>
      <c r="TS731" s="5"/>
      <c r="TT731" s="5"/>
      <c r="TU731" s="5"/>
      <c r="TV731" s="5"/>
      <c r="TW731" s="5"/>
      <c r="TX731" s="5"/>
      <c r="TY731" s="5"/>
      <c r="TZ731" s="5"/>
      <c r="UA731" s="5"/>
      <c r="UB731" s="5"/>
      <c r="UC731" s="5"/>
      <c r="UD731" s="5"/>
      <c r="UE731" s="5"/>
      <c r="UF731" s="5"/>
      <c r="UG731" s="5"/>
      <c r="UH731" s="5"/>
      <c r="UI731" s="5"/>
      <c r="UJ731" s="5"/>
      <c r="UK731" s="5"/>
      <c r="UL731" s="5"/>
      <c r="UM731" s="5"/>
      <c r="UN731" s="5"/>
      <c r="UO731" s="5"/>
      <c r="UP731" s="5"/>
      <c r="UQ731" s="5"/>
      <c r="UR731" s="5"/>
      <c r="US731" s="5"/>
      <c r="UT731" s="5"/>
      <c r="UU731" s="5"/>
      <c r="UV731" s="5"/>
      <c r="UW731" s="5"/>
      <c r="UX731" s="5"/>
      <c r="UY731" s="5"/>
      <c r="UZ731" s="5"/>
      <c r="VA731" s="5"/>
      <c r="VB731" s="5"/>
      <c r="VC731" s="5"/>
      <c r="VD731" s="5"/>
      <c r="VE731" s="5"/>
      <c r="VF731" s="5"/>
      <c r="VG731" s="5"/>
      <c r="VH731" s="5"/>
      <c r="VI731" s="5"/>
      <c r="VJ731" s="5"/>
      <c r="VK731" s="5"/>
      <c r="VL731" s="5"/>
      <c r="VM731" s="5"/>
      <c r="VN731" s="5"/>
      <c r="VO731" s="5"/>
      <c r="VP731" s="5"/>
      <c r="VQ731" s="5"/>
      <c r="VR731" s="5"/>
      <c r="VS731" s="5"/>
      <c r="VT731" s="5"/>
      <c r="VU731" s="5"/>
      <c r="VV731" s="5"/>
      <c r="VW731" s="5"/>
      <c r="VX731" s="5"/>
      <c r="VY731" s="5"/>
      <c r="VZ731" s="5"/>
      <c r="WA731" s="5"/>
      <c r="WB731" s="5"/>
      <c r="WC731" s="5"/>
      <c r="WD731" s="5"/>
      <c r="WE731" s="5"/>
      <c r="WF731" s="5"/>
      <c r="WG731" s="5"/>
      <c r="WH731" s="5"/>
      <c r="WI731" s="5"/>
      <c r="WJ731" s="5"/>
      <c r="WK731" s="5"/>
      <c r="WL731" s="5"/>
      <c r="WM731" s="5"/>
      <c r="WN731" s="5"/>
      <c r="WO731" s="5"/>
      <c r="WP731" s="5"/>
      <c r="WQ731" s="5"/>
      <c r="WR731" s="5"/>
      <c r="WS731" s="5"/>
      <c r="WT731" s="5"/>
      <c r="WU731" s="5"/>
      <c r="WV731" s="5"/>
      <c r="WW731" s="5"/>
      <c r="WX731" s="5"/>
      <c r="WY731" s="5"/>
      <c r="WZ731" s="5"/>
      <c r="XA731" s="5"/>
      <c r="XB731" s="5"/>
      <c r="XC731" s="5"/>
      <c r="XD731" s="5"/>
      <c r="XE731" s="5"/>
      <c r="XF731" s="5"/>
      <c r="XG731" s="5"/>
      <c r="XH731" s="5"/>
      <c r="XI731" s="5"/>
      <c r="XJ731" s="5"/>
      <c r="XK731" s="5"/>
      <c r="XL731" s="5"/>
      <c r="XM731" s="5"/>
      <c r="XN731" s="5"/>
      <c r="XO731" s="5"/>
      <c r="XP731" s="5"/>
      <c r="XQ731" s="5"/>
      <c r="XR731" s="5"/>
      <c r="XS731" s="5"/>
      <c r="XT731" s="5"/>
      <c r="XU731" s="5"/>
      <c r="XV731" s="5"/>
      <c r="XW731" s="5"/>
    </row>
    <row r="732" spans="39:647" x14ac:dyDescent="0.2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5"/>
      <c r="NS732" s="5"/>
      <c r="NT732" s="5"/>
      <c r="NU732" s="5"/>
      <c r="NV732" s="5"/>
      <c r="NW732" s="5"/>
      <c r="NX732" s="5"/>
      <c r="NY732" s="5"/>
      <c r="NZ732" s="5"/>
      <c r="OA732" s="5"/>
      <c r="OB732" s="5"/>
      <c r="OC732" s="5"/>
      <c r="OD732" s="5"/>
      <c r="OE732" s="5"/>
      <c r="OF732" s="5"/>
      <c r="OG732" s="5"/>
      <c r="OH732" s="5"/>
      <c r="OI732" s="5"/>
      <c r="OJ732" s="5"/>
      <c r="OK732" s="5"/>
      <c r="OL732" s="5"/>
      <c r="OM732" s="5"/>
      <c r="ON732" s="5"/>
      <c r="OO732" s="5"/>
      <c r="OP732" s="5"/>
      <c r="OQ732" s="5"/>
      <c r="OR732" s="5"/>
      <c r="OS732" s="5"/>
      <c r="OT732" s="5"/>
      <c r="OU732" s="5"/>
      <c r="OV732" s="5"/>
      <c r="OW732" s="5"/>
      <c r="OX732" s="5"/>
      <c r="OY732" s="5"/>
      <c r="OZ732" s="5"/>
      <c r="PA732" s="5"/>
      <c r="PB732" s="5"/>
      <c r="PC732" s="5"/>
      <c r="PD732" s="5"/>
      <c r="PE732" s="5"/>
      <c r="PF732" s="5"/>
      <c r="PG732" s="5"/>
      <c r="PH732" s="5"/>
      <c r="PI732" s="5"/>
      <c r="PJ732" s="5"/>
      <c r="PK732" s="5"/>
      <c r="PL732" s="5"/>
      <c r="PM732" s="5"/>
      <c r="PN732" s="5"/>
      <c r="PO732" s="5"/>
      <c r="PP732" s="5"/>
      <c r="PQ732" s="5"/>
      <c r="PR732" s="5"/>
      <c r="PS732" s="5"/>
      <c r="PT732" s="5"/>
      <c r="PU732" s="5"/>
      <c r="PV732" s="5"/>
      <c r="PW732" s="5"/>
      <c r="PX732" s="5"/>
      <c r="PY732" s="5"/>
      <c r="PZ732" s="5"/>
      <c r="QA732" s="5"/>
      <c r="QB732" s="5"/>
      <c r="QC732" s="5"/>
      <c r="QD732" s="5"/>
      <c r="QE732" s="5"/>
      <c r="QF732" s="5"/>
      <c r="QG732" s="5"/>
      <c r="QH732" s="5"/>
      <c r="QI732" s="5"/>
      <c r="QJ732" s="5"/>
      <c r="QK732" s="5"/>
      <c r="QL732" s="5"/>
      <c r="QM732" s="5"/>
      <c r="QN732" s="5"/>
      <c r="QO732" s="5"/>
      <c r="QP732" s="5"/>
      <c r="QQ732" s="5"/>
      <c r="QR732" s="5"/>
      <c r="QS732" s="5"/>
      <c r="QT732" s="5"/>
      <c r="QU732" s="5"/>
      <c r="QV732" s="5"/>
      <c r="QW732" s="5"/>
      <c r="QX732" s="5"/>
      <c r="QY732" s="5"/>
      <c r="QZ732" s="5"/>
      <c r="RA732" s="5"/>
      <c r="RB732" s="5"/>
      <c r="RC732" s="5"/>
      <c r="RD732" s="5"/>
      <c r="RE732" s="5"/>
      <c r="RF732" s="5"/>
      <c r="RG732" s="5"/>
      <c r="RH732" s="5"/>
      <c r="RI732" s="5"/>
      <c r="RJ732" s="5"/>
      <c r="RK732" s="5"/>
      <c r="RL732" s="5"/>
      <c r="RM732" s="5"/>
      <c r="RN732" s="5"/>
      <c r="RO732" s="5"/>
      <c r="RP732" s="5"/>
      <c r="RQ732" s="5"/>
      <c r="RR732" s="5"/>
      <c r="RS732" s="5"/>
      <c r="RT732" s="5"/>
      <c r="RU732" s="5"/>
      <c r="RV732" s="5"/>
      <c r="RW732" s="5"/>
      <c r="RX732" s="5"/>
      <c r="RY732" s="5"/>
      <c r="RZ732" s="5"/>
      <c r="SA732" s="5"/>
      <c r="SB732" s="5"/>
      <c r="SC732" s="5"/>
      <c r="SD732" s="5"/>
      <c r="SE732" s="5"/>
      <c r="SF732" s="5"/>
      <c r="SG732" s="5"/>
      <c r="SH732" s="5"/>
      <c r="SI732" s="5"/>
      <c r="SJ732" s="5"/>
      <c r="SK732" s="5"/>
      <c r="SL732" s="5"/>
      <c r="SM732" s="5"/>
      <c r="SN732" s="5"/>
      <c r="SO732" s="5"/>
      <c r="SP732" s="5"/>
      <c r="SQ732" s="5"/>
      <c r="SR732" s="5"/>
      <c r="SS732" s="5"/>
      <c r="ST732" s="5"/>
      <c r="SU732" s="5"/>
      <c r="SV732" s="5"/>
      <c r="SW732" s="5"/>
      <c r="SX732" s="5"/>
      <c r="SY732" s="5"/>
      <c r="SZ732" s="5"/>
      <c r="TA732" s="5"/>
      <c r="TB732" s="5"/>
      <c r="TC732" s="5"/>
      <c r="TD732" s="5"/>
      <c r="TE732" s="5"/>
      <c r="TF732" s="5"/>
      <c r="TG732" s="5"/>
      <c r="TH732" s="5"/>
      <c r="TI732" s="5"/>
      <c r="TJ732" s="5"/>
      <c r="TK732" s="5"/>
      <c r="TL732" s="5"/>
      <c r="TM732" s="5"/>
      <c r="TN732" s="5"/>
      <c r="TO732" s="5"/>
      <c r="TP732" s="5"/>
      <c r="TQ732" s="5"/>
      <c r="TR732" s="5"/>
      <c r="TS732" s="5"/>
      <c r="TT732" s="5"/>
      <c r="TU732" s="5"/>
      <c r="TV732" s="5"/>
      <c r="TW732" s="5"/>
      <c r="TX732" s="5"/>
      <c r="TY732" s="5"/>
      <c r="TZ732" s="5"/>
      <c r="UA732" s="5"/>
      <c r="UB732" s="5"/>
      <c r="UC732" s="5"/>
      <c r="UD732" s="5"/>
      <c r="UE732" s="5"/>
      <c r="UF732" s="5"/>
      <c r="UG732" s="5"/>
      <c r="UH732" s="5"/>
      <c r="UI732" s="5"/>
      <c r="UJ732" s="5"/>
      <c r="UK732" s="5"/>
      <c r="UL732" s="5"/>
      <c r="UM732" s="5"/>
      <c r="UN732" s="5"/>
      <c r="UO732" s="5"/>
      <c r="UP732" s="5"/>
      <c r="UQ732" s="5"/>
      <c r="UR732" s="5"/>
      <c r="US732" s="5"/>
      <c r="UT732" s="5"/>
      <c r="UU732" s="5"/>
      <c r="UV732" s="5"/>
      <c r="UW732" s="5"/>
      <c r="UX732" s="5"/>
      <c r="UY732" s="5"/>
      <c r="UZ732" s="5"/>
      <c r="VA732" s="5"/>
      <c r="VB732" s="5"/>
      <c r="VC732" s="5"/>
      <c r="VD732" s="5"/>
      <c r="VE732" s="5"/>
      <c r="VF732" s="5"/>
      <c r="VG732" s="5"/>
      <c r="VH732" s="5"/>
      <c r="VI732" s="5"/>
      <c r="VJ732" s="5"/>
      <c r="VK732" s="5"/>
      <c r="VL732" s="5"/>
      <c r="VM732" s="5"/>
      <c r="VN732" s="5"/>
      <c r="VO732" s="5"/>
      <c r="VP732" s="5"/>
      <c r="VQ732" s="5"/>
      <c r="VR732" s="5"/>
      <c r="VS732" s="5"/>
      <c r="VT732" s="5"/>
      <c r="VU732" s="5"/>
      <c r="VV732" s="5"/>
      <c r="VW732" s="5"/>
      <c r="VX732" s="5"/>
      <c r="VY732" s="5"/>
      <c r="VZ732" s="5"/>
      <c r="WA732" s="5"/>
      <c r="WB732" s="5"/>
      <c r="WC732" s="5"/>
      <c r="WD732" s="5"/>
      <c r="WE732" s="5"/>
      <c r="WF732" s="5"/>
      <c r="WG732" s="5"/>
      <c r="WH732" s="5"/>
      <c r="WI732" s="5"/>
      <c r="WJ732" s="5"/>
      <c r="WK732" s="5"/>
      <c r="WL732" s="5"/>
      <c r="WM732" s="5"/>
      <c r="WN732" s="5"/>
      <c r="WO732" s="5"/>
      <c r="WP732" s="5"/>
      <c r="WQ732" s="5"/>
      <c r="WR732" s="5"/>
      <c r="WS732" s="5"/>
      <c r="WT732" s="5"/>
      <c r="WU732" s="5"/>
      <c r="WV732" s="5"/>
      <c r="WW732" s="5"/>
      <c r="WX732" s="5"/>
      <c r="WY732" s="5"/>
      <c r="WZ732" s="5"/>
      <c r="XA732" s="5"/>
      <c r="XB732" s="5"/>
      <c r="XC732" s="5"/>
      <c r="XD732" s="5"/>
      <c r="XE732" s="5"/>
      <c r="XF732" s="5"/>
      <c r="XG732" s="5"/>
      <c r="XH732" s="5"/>
      <c r="XI732" s="5"/>
      <c r="XJ732" s="5"/>
      <c r="XK732" s="5"/>
      <c r="XL732" s="5"/>
      <c r="XM732" s="5"/>
      <c r="XN732" s="5"/>
      <c r="XO732" s="5"/>
      <c r="XP732" s="5"/>
      <c r="XQ732" s="5"/>
      <c r="XR732" s="5"/>
      <c r="XS732" s="5"/>
      <c r="XT732" s="5"/>
      <c r="XU732" s="5"/>
      <c r="XV732" s="5"/>
      <c r="XW732" s="5"/>
    </row>
    <row r="733" spans="39:647" x14ac:dyDescent="0.2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5"/>
      <c r="NS733" s="5"/>
      <c r="NT733" s="5"/>
      <c r="NU733" s="5"/>
      <c r="NV733" s="5"/>
      <c r="NW733" s="5"/>
      <c r="NX733" s="5"/>
      <c r="NY733" s="5"/>
      <c r="NZ733" s="5"/>
      <c r="OA733" s="5"/>
      <c r="OB733" s="5"/>
      <c r="OC733" s="5"/>
      <c r="OD733" s="5"/>
      <c r="OE733" s="5"/>
      <c r="OF733" s="5"/>
      <c r="OG733" s="5"/>
      <c r="OH733" s="5"/>
      <c r="OI733" s="5"/>
      <c r="OJ733" s="5"/>
      <c r="OK733" s="5"/>
      <c r="OL733" s="5"/>
      <c r="OM733" s="5"/>
      <c r="ON733" s="5"/>
      <c r="OO733" s="5"/>
      <c r="OP733" s="5"/>
      <c r="OQ733" s="5"/>
      <c r="OR733" s="5"/>
      <c r="OS733" s="5"/>
      <c r="OT733" s="5"/>
      <c r="OU733" s="5"/>
      <c r="OV733" s="5"/>
      <c r="OW733" s="5"/>
      <c r="OX733" s="5"/>
      <c r="OY733" s="5"/>
      <c r="OZ733" s="5"/>
      <c r="PA733" s="5"/>
      <c r="PB733" s="5"/>
      <c r="PC733" s="5"/>
      <c r="PD733" s="5"/>
      <c r="PE733" s="5"/>
      <c r="PF733" s="5"/>
      <c r="PG733" s="5"/>
      <c r="PH733" s="5"/>
      <c r="PI733" s="5"/>
      <c r="PJ733" s="5"/>
      <c r="PK733" s="5"/>
      <c r="PL733" s="5"/>
      <c r="PM733" s="5"/>
      <c r="PN733" s="5"/>
      <c r="PO733" s="5"/>
      <c r="PP733" s="5"/>
      <c r="PQ733" s="5"/>
      <c r="PR733" s="5"/>
      <c r="PS733" s="5"/>
      <c r="PT733" s="5"/>
      <c r="PU733" s="5"/>
      <c r="PV733" s="5"/>
      <c r="PW733" s="5"/>
      <c r="PX733" s="5"/>
      <c r="PY733" s="5"/>
      <c r="PZ733" s="5"/>
      <c r="QA733" s="5"/>
      <c r="QB733" s="5"/>
      <c r="QC733" s="5"/>
      <c r="QD733" s="5"/>
      <c r="QE733" s="5"/>
      <c r="QF733" s="5"/>
      <c r="QG733" s="5"/>
      <c r="QH733" s="5"/>
      <c r="QI733" s="5"/>
      <c r="QJ733" s="5"/>
      <c r="QK733" s="5"/>
      <c r="QL733" s="5"/>
      <c r="QM733" s="5"/>
      <c r="QN733" s="5"/>
      <c r="QO733" s="5"/>
      <c r="QP733" s="5"/>
      <c r="QQ733" s="5"/>
      <c r="QR733" s="5"/>
      <c r="QS733" s="5"/>
      <c r="QT733" s="5"/>
      <c r="QU733" s="5"/>
      <c r="QV733" s="5"/>
      <c r="QW733" s="5"/>
      <c r="QX733" s="5"/>
      <c r="QY733" s="5"/>
      <c r="QZ733" s="5"/>
      <c r="RA733" s="5"/>
      <c r="RB733" s="5"/>
      <c r="RC733" s="5"/>
      <c r="RD733" s="5"/>
      <c r="RE733" s="5"/>
      <c r="RF733" s="5"/>
      <c r="RG733" s="5"/>
      <c r="RH733" s="5"/>
      <c r="RI733" s="5"/>
      <c r="RJ733" s="5"/>
      <c r="RK733" s="5"/>
      <c r="RL733" s="5"/>
      <c r="RM733" s="5"/>
      <c r="RN733" s="5"/>
      <c r="RO733" s="5"/>
      <c r="RP733" s="5"/>
      <c r="RQ733" s="5"/>
      <c r="RR733" s="5"/>
      <c r="RS733" s="5"/>
      <c r="RT733" s="5"/>
      <c r="RU733" s="5"/>
      <c r="RV733" s="5"/>
      <c r="RW733" s="5"/>
      <c r="RX733" s="5"/>
      <c r="RY733" s="5"/>
      <c r="RZ733" s="5"/>
      <c r="SA733" s="5"/>
      <c r="SB733" s="5"/>
      <c r="SC733" s="5"/>
      <c r="SD733" s="5"/>
      <c r="SE733" s="5"/>
      <c r="SF733" s="5"/>
      <c r="SG733" s="5"/>
      <c r="SH733" s="5"/>
      <c r="SI733" s="5"/>
      <c r="SJ733" s="5"/>
      <c r="SK733" s="5"/>
      <c r="SL733" s="5"/>
      <c r="SM733" s="5"/>
      <c r="SN733" s="5"/>
      <c r="SO733" s="5"/>
      <c r="SP733" s="5"/>
      <c r="SQ733" s="5"/>
      <c r="SR733" s="5"/>
      <c r="SS733" s="5"/>
      <c r="ST733" s="5"/>
      <c r="SU733" s="5"/>
      <c r="SV733" s="5"/>
      <c r="SW733" s="5"/>
      <c r="SX733" s="5"/>
      <c r="SY733" s="5"/>
      <c r="SZ733" s="5"/>
      <c r="TA733" s="5"/>
      <c r="TB733" s="5"/>
      <c r="TC733" s="5"/>
      <c r="TD733" s="5"/>
      <c r="TE733" s="5"/>
      <c r="TF733" s="5"/>
      <c r="TG733" s="5"/>
      <c r="TH733" s="5"/>
      <c r="TI733" s="5"/>
      <c r="TJ733" s="5"/>
      <c r="TK733" s="5"/>
      <c r="TL733" s="5"/>
      <c r="TM733" s="5"/>
      <c r="TN733" s="5"/>
      <c r="TO733" s="5"/>
      <c r="TP733" s="5"/>
      <c r="TQ733" s="5"/>
      <c r="TR733" s="5"/>
      <c r="TS733" s="5"/>
      <c r="TT733" s="5"/>
      <c r="TU733" s="5"/>
      <c r="TV733" s="5"/>
      <c r="TW733" s="5"/>
      <c r="TX733" s="5"/>
      <c r="TY733" s="5"/>
      <c r="TZ733" s="5"/>
      <c r="UA733" s="5"/>
      <c r="UB733" s="5"/>
      <c r="UC733" s="5"/>
      <c r="UD733" s="5"/>
      <c r="UE733" s="5"/>
      <c r="UF733" s="5"/>
      <c r="UG733" s="5"/>
      <c r="UH733" s="5"/>
      <c r="UI733" s="5"/>
      <c r="UJ733" s="5"/>
      <c r="UK733" s="5"/>
      <c r="UL733" s="5"/>
      <c r="UM733" s="5"/>
      <c r="UN733" s="5"/>
      <c r="UO733" s="5"/>
      <c r="UP733" s="5"/>
      <c r="UQ733" s="5"/>
      <c r="UR733" s="5"/>
      <c r="US733" s="5"/>
      <c r="UT733" s="5"/>
      <c r="UU733" s="5"/>
      <c r="UV733" s="5"/>
      <c r="UW733" s="5"/>
      <c r="UX733" s="5"/>
      <c r="UY733" s="5"/>
      <c r="UZ733" s="5"/>
      <c r="VA733" s="5"/>
      <c r="VB733" s="5"/>
      <c r="VC733" s="5"/>
      <c r="VD733" s="5"/>
      <c r="VE733" s="5"/>
      <c r="VF733" s="5"/>
      <c r="VG733" s="5"/>
      <c r="VH733" s="5"/>
      <c r="VI733" s="5"/>
      <c r="VJ733" s="5"/>
      <c r="VK733" s="5"/>
      <c r="VL733" s="5"/>
      <c r="VM733" s="5"/>
      <c r="VN733" s="5"/>
      <c r="VO733" s="5"/>
      <c r="VP733" s="5"/>
      <c r="VQ733" s="5"/>
      <c r="VR733" s="5"/>
      <c r="VS733" s="5"/>
      <c r="VT733" s="5"/>
      <c r="VU733" s="5"/>
      <c r="VV733" s="5"/>
      <c r="VW733" s="5"/>
      <c r="VX733" s="5"/>
      <c r="VY733" s="5"/>
      <c r="VZ733" s="5"/>
      <c r="WA733" s="5"/>
      <c r="WB733" s="5"/>
      <c r="WC733" s="5"/>
      <c r="WD733" s="5"/>
      <c r="WE733" s="5"/>
      <c r="WF733" s="5"/>
      <c r="WG733" s="5"/>
      <c r="WH733" s="5"/>
      <c r="WI733" s="5"/>
      <c r="WJ733" s="5"/>
      <c r="WK733" s="5"/>
      <c r="WL733" s="5"/>
      <c r="WM733" s="5"/>
      <c r="WN733" s="5"/>
      <c r="WO733" s="5"/>
      <c r="WP733" s="5"/>
      <c r="WQ733" s="5"/>
      <c r="WR733" s="5"/>
      <c r="WS733" s="5"/>
      <c r="WT733" s="5"/>
      <c r="WU733" s="5"/>
      <c r="WV733" s="5"/>
      <c r="WW733" s="5"/>
      <c r="WX733" s="5"/>
      <c r="WY733" s="5"/>
      <c r="WZ733" s="5"/>
      <c r="XA733" s="5"/>
      <c r="XB733" s="5"/>
      <c r="XC733" s="5"/>
      <c r="XD733" s="5"/>
      <c r="XE733" s="5"/>
      <c r="XF733" s="5"/>
      <c r="XG733" s="5"/>
      <c r="XH733" s="5"/>
      <c r="XI733" s="5"/>
      <c r="XJ733" s="5"/>
      <c r="XK733" s="5"/>
      <c r="XL733" s="5"/>
      <c r="XM733" s="5"/>
      <c r="XN733" s="5"/>
      <c r="XO733" s="5"/>
      <c r="XP733" s="5"/>
      <c r="XQ733" s="5"/>
      <c r="XR733" s="5"/>
      <c r="XS733" s="5"/>
      <c r="XT733" s="5"/>
      <c r="XU733" s="5"/>
      <c r="XV733" s="5"/>
      <c r="XW733" s="5"/>
    </row>
    <row r="734" spans="39:647" x14ac:dyDescent="0.2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5"/>
      <c r="NS734" s="5"/>
      <c r="NT734" s="5"/>
      <c r="NU734" s="5"/>
      <c r="NV734" s="5"/>
      <c r="NW734" s="5"/>
      <c r="NX734" s="5"/>
      <c r="NY734" s="5"/>
      <c r="NZ734" s="5"/>
      <c r="OA734" s="5"/>
      <c r="OB734" s="5"/>
      <c r="OC734" s="5"/>
      <c r="OD734" s="5"/>
      <c r="OE734" s="5"/>
      <c r="OF734" s="5"/>
      <c r="OG734" s="5"/>
      <c r="OH734" s="5"/>
      <c r="OI734" s="5"/>
      <c r="OJ734" s="5"/>
      <c r="OK734" s="5"/>
      <c r="OL734" s="5"/>
      <c r="OM734" s="5"/>
      <c r="ON734" s="5"/>
      <c r="OO734" s="5"/>
      <c r="OP734" s="5"/>
      <c r="OQ734" s="5"/>
      <c r="OR734" s="5"/>
      <c r="OS734" s="5"/>
      <c r="OT734" s="5"/>
      <c r="OU734" s="5"/>
      <c r="OV734" s="5"/>
      <c r="OW734" s="5"/>
      <c r="OX734" s="5"/>
      <c r="OY734" s="5"/>
      <c r="OZ734" s="5"/>
      <c r="PA734" s="5"/>
      <c r="PB734" s="5"/>
      <c r="PC734" s="5"/>
      <c r="PD734" s="5"/>
      <c r="PE734" s="5"/>
      <c r="PF734" s="5"/>
      <c r="PG734" s="5"/>
      <c r="PH734" s="5"/>
      <c r="PI734" s="5"/>
      <c r="PJ734" s="5"/>
      <c r="PK734" s="5"/>
      <c r="PL734" s="5"/>
      <c r="PM734" s="5"/>
      <c r="PN734" s="5"/>
      <c r="PO734" s="5"/>
      <c r="PP734" s="5"/>
      <c r="PQ734" s="5"/>
      <c r="PR734" s="5"/>
      <c r="PS734" s="5"/>
      <c r="PT734" s="5"/>
      <c r="PU734" s="5"/>
      <c r="PV734" s="5"/>
      <c r="PW734" s="5"/>
      <c r="PX734" s="5"/>
      <c r="PY734" s="5"/>
      <c r="PZ734" s="5"/>
      <c r="QA734" s="5"/>
      <c r="QB734" s="5"/>
      <c r="QC734" s="5"/>
      <c r="QD734" s="5"/>
      <c r="QE734" s="5"/>
      <c r="QF734" s="5"/>
      <c r="QG734" s="5"/>
      <c r="QH734" s="5"/>
      <c r="QI734" s="5"/>
      <c r="QJ734" s="5"/>
      <c r="QK734" s="5"/>
      <c r="QL734" s="5"/>
      <c r="QM734" s="5"/>
      <c r="QN734" s="5"/>
      <c r="QO734" s="5"/>
      <c r="QP734" s="5"/>
      <c r="QQ734" s="5"/>
      <c r="QR734" s="5"/>
      <c r="QS734" s="5"/>
      <c r="QT734" s="5"/>
      <c r="QU734" s="5"/>
      <c r="QV734" s="5"/>
      <c r="QW734" s="5"/>
      <c r="QX734" s="5"/>
      <c r="QY734" s="5"/>
      <c r="QZ734" s="5"/>
      <c r="RA734" s="5"/>
      <c r="RB734" s="5"/>
      <c r="RC734" s="5"/>
      <c r="RD734" s="5"/>
      <c r="RE734" s="5"/>
      <c r="RF734" s="5"/>
      <c r="RG734" s="5"/>
      <c r="RH734" s="5"/>
      <c r="RI734" s="5"/>
      <c r="RJ734" s="5"/>
      <c r="RK734" s="5"/>
      <c r="RL734" s="5"/>
      <c r="RM734" s="5"/>
      <c r="RN734" s="5"/>
      <c r="RO734" s="5"/>
      <c r="RP734" s="5"/>
      <c r="RQ734" s="5"/>
      <c r="RR734" s="5"/>
      <c r="RS734" s="5"/>
      <c r="RT734" s="5"/>
      <c r="RU734" s="5"/>
      <c r="RV734" s="5"/>
      <c r="RW734" s="5"/>
      <c r="RX734" s="5"/>
      <c r="RY734" s="5"/>
      <c r="RZ734" s="5"/>
      <c r="SA734" s="5"/>
      <c r="SB734" s="5"/>
      <c r="SC734" s="5"/>
      <c r="SD734" s="5"/>
      <c r="SE734" s="5"/>
      <c r="SF734" s="5"/>
      <c r="SG734" s="5"/>
      <c r="SH734" s="5"/>
      <c r="SI734" s="5"/>
      <c r="SJ734" s="5"/>
      <c r="SK734" s="5"/>
      <c r="SL734" s="5"/>
      <c r="SM734" s="5"/>
      <c r="SN734" s="5"/>
      <c r="SO734" s="5"/>
      <c r="SP734" s="5"/>
      <c r="SQ734" s="5"/>
      <c r="SR734" s="5"/>
      <c r="SS734" s="5"/>
      <c r="ST734" s="5"/>
      <c r="SU734" s="5"/>
      <c r="SV734" s="5"/>
      <c r="SW734" s="5"/>
      <c r="SX734" s="5"/>
      <c r="SY734" s="5"/>
      <c r="SZ734" s="5"/>
      <c r="TA734" s="5"/>
      <c r="TB734" s="5"/>
      <c r="TC734" s="5"/>
      <c r="TD734" s="5"/>
      <c r="TE734" s="5"/>
      <c r="TF734" s="5"/>
      <c r="TG734" s="5"/>
      <c r="TH734" s="5"/>
      <c r="TI734" s="5"/>
      <c r="TJ734" s="5"/>
      <c r="TK734" s="5"/>
      <c r="TL734" s="5"/>
      <c r="TM734" s="5"/>
      <c r="TN734" s="5"/>
      <c r="TO734" s="5"/>
      <c r="TP734" s="5"/>
      <c r="TQ734" s="5"/>
      <c r="TR734" s="5"/>
      <c r="TS734" s="5"/>
      <c r="TT734" s="5"/>
      <c r="TU734" s="5"/>
      <c r="TV734" s="5"/>
      <c r="TW734" s="5"/>
      <c r="TX734" s="5"/>
      <c r="TY734" s="5"/>
      <c r="TZ734" s="5"/>
      <c r="UA734" s="5"/>
      <c r="UB734" s="5"/>
      <c r="UC734" s="5"/>
      <c r="UD734" s="5"/>
      <c r="UE734" s="5"/>
      <c r="UF734" s="5"/>
      <c r="UG734" s="5"/>
      <c r="UH734" s="5"/>
      <c r="UI734" s="5"/>
      <c r="UJ734" s="5"/>
      <c r="UK734" s="5"/>
      <c r="UL734" s="5"/>
      <c r="UM734" s="5"/>
      <c r="UN734" s="5"/>
      <c r="UO734" s="5"/>
      <c r="UP734" s="5"/>
      <c r="UQ734" s="5"/>
      <c r="UR734" s="5"/>
      <c r="US734" s="5"/>
      <c r="UT734" s="5"/>
      <c r="UU734" s="5"/>
      <c r="UV734" s="5"/>
      <c r="UW734" s="5"/>
      <c r="UX734" s="5"/>
      <c r="UY734" s="5"/>
      <c r="UZ734" s="5"/>
      <c r="VA734" s="5"/>
      <c r="VB734" s="5"/>
      <c r="VC734" s="5"/>
      <c r="VD734" s="5"/>
      <c r="VE734" s="5"/>
      <c r="VF734" s="5"/>
      <c r="VG734" s="5"/>
      <c r="VH734" s="5"/>
      <c r="VI734" s="5"/>
      <c r="VJ734" s="5"/>
      <c r="VK734" s="5"/>
      <c r="VL734" s="5"/>
      <c r="VM734" s="5"/>
      <c r="VN734" s="5"/>
      <c r="VO734" s="5"/>
      <c r="VP734" s="5"/>
      <c r="VQ734" s="5"/>
      <c r="VR734" s="5"/>
      <c r="VS734" s="5"/>
      <c r="VT734" s="5"/>
      <c r="VU734" s="5"/>
      <c r="VV734" s="5"/>
      <c r="VW734" s="5"/>
      <c r="VX734" s="5"/>
      <c r="VY734" s="5"/>
      <c r="VZ734" s="5"/>
      <c r="WA734" s="5"/>
      <c r="WB734" s="5"/>
      <c r="WC734" s="5"/>
      <c r="WD734" s="5"/>
      <c r="WE734" s="5"/>
      <c r="WF734" s="5"/>
      <c r="WG734" s="5"/>
      <c r="WH734" s="5"/>
      <c r="WI734" s="5"/>
      <c r="WJ734" s="5"/>
      <c r="WK734" s="5"/>
      <c r="WL734" s="5"/>
      <c r="WM734" s="5"/>
      <c r="WN734" s="5"/>
      <c r="WO734" s="5"/>
      <c r="WP734" s="5"/>
      <c r="WQ734" s="5"/>
      <c r="WR734" s="5"/>
      <c r="WS734" s="5"/>
      <c r="WT734" s="5"/>
      <c r="WU734" s="5"/>
      <c r="WV734" s="5"/>
      <c r="WW734" s="5"/>
      <c r="WX734" s="5"/>
      <c r="WY734" s="5"/>
      <c r="WZ734" s="5"/>
      <c r="XA734" s="5"/>
      <c r="XB734" s="5"/>
      <c r="XC734" s="5"/>
      <c r="XD734" s="5"/>
      <c r="XE734" s="5"/>
      <c r="XF734" s="5"/>
      <c r="XG734" s="5"/>
      <c r="XH734" s="5"/>
      <c r="XI734" s="5"/>
      <c r="XJ734" s="5"/>
      <c r="XK734" s="5"/>
      <c r="XL734" s="5"/>
      <c r="XM734" s="5"/>
      <c r="XN734" s="5"/>
      <c r="XO734" s="5"/>
      <c r="XP734" s="5"/>
      <c r="XQ734" s="5"/>
      <c r="XR734" s="5"/>
      <c r="XS734" s="5"/>
      <c r="XT734" s="5"/>
      <c r="XU734" s="5"/>
      <c r="XV734" s="5"/>
      <c r="XW734" s="5"/>
    </row>
    <row r="735" spans="39:647" x14ac:dyDescent="0.2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5"/>
      <c r="NS735" s="5"/>
      <c r="NT735" s="5"/>
      <c r="NU735" s="5"/>
      <c r="NV735" s="5"/>
      <c r="NW735" s="5"/>
      <c r="NX735" s="5"/>
      <c r="NY735" s="5"/>
      <c r="NZ735" s="5"/>
      <c r="OA735" s="5"/>
      <c r="OB735" s="5"/>
      <c r="OC735" s="5"/>
      <c r="OD735" s="5"/>
      <c r="OE735" s="5"/>
      <c r="OF735" s="5"/>
      <c r="OG735" s="5"/>
      <c r="OH735" s="5"/>
      <c r="OI735" s="5"/>
      <c r="OJ735" s="5"/>
      <c r="OK735" s="5"/>
      <c r="OL735" s="5"/>
      <c r="OM735" s="5"/>
      <c r="ON735" s="5"/>
      <c r="OO735" s="5"/>
      <c r="OP735" s="5"/>
      <c r="OQ735" s="5"/>
      <c r="OR735" s="5"/>
      <c r="OS735" s="5"/>
      <c r="OT735" s="5"/>
      <c r="OU735" s="5"/>
      <c r="OV735" s="5"/>
      <c r="OW735" s="5"/>
      <c r="OX735" s="5"/>
      <c r="OY735" s="5"/>
      <c r="OZ735" s="5"/>
      <c r="PA735" s="5"/>
      <c r="PB735" s="5"/>
      <c r="PC735" s="5"/>
      <c r="PD735" s="5"/>
      <c r="PE735" s="5"/>
      <c r="PF735" s="5"/>
      <c r="PG735" s="5"/>
      <c r="PH735" s="5"/>
      <c r="PI735" s="5"/>
      <c r="PJ735" s="5"/>
      <c r="PK735" s="5"/>
      <c r="PL735" s="5"/>
      <c r="PM735" s="5"/>
      <c r="PN735" s="5"/>
      <c r="PO735" s="5"/>
      <c r="PP735" s="5"/>
      <c r="PQ735" s="5"/>
      <c r="PR735" s="5"/>
      <c r="PS735" s="5"/>
      <c r="PT735" s="5"/>
      <c r="PU735" s="5"/>
      <c r="PV735" s="5"/>
      <c r="PW735" s="5"/>
      <c r="PX735" s="5"/>
      <c r="PY735" s="5"/>
      <c r="PZ735" s="5"/>
      <c r="QA735" s="5"/>
      <c r="QB735" s="5"/>
      <c r="QC735" s="5"/>
      <c r="QD735" s="5"/>
      <c r="QE735" s="5"/>
      <c r="QF735" s="5"/>
      <c r="QG735" s="5"/>
      <c r="QH735" s="5"/>
      <c r="QI735" s="5"/>
      <c r="QJ735" s="5"/>
      <c r="QK735" s="5"/>
      <c r="QL735" s="5"/>
      <c r="QM735" s="5"/>
      <c r="QN735" s="5"/>
      <c r="QO735" s="5"/>
      <c r="QP735" s="5"/>
      <c r="QQ735" s="5"/>
      <c r="QR735" s="5"/>
      <c r="QS735" s="5"/>
      <c r="QT735" s="5"/>
      <c r="QU735" s="5"/>
      <c r="QV735" s="5"/>
      <c r="QW735" s="5"/>
      <c r="QX735" s="5"/>
      <c r="QY735" s="5"/>
      <c r="QZ735" s="5"/>
      <c r="RA735" s="5"/>
      <c r="RB735" s="5"/>
      <c r="RC735" s="5"/>
      <c r="RD735" s="5"/>
      <c r="RE735" s="5"/>
      <c r="RF735" s="5"/>
      <c r="RG735" s="5"/>
      <c r="RH735" s="5"/>
      <c r="RI735" s="5"/>
      <c r="RJ735" s="5"/>
      <c r="RK735" s="5"/>
      <c r="RL735" s="5"/>
      <c r="RM735" s="5"/>
      <c r="RN735" s="5"/>
      <c r="RO735" s="5"/>
      <c r="RP735" s="5"/>
      <c r="RQ735" s="5"/>
      <c r="RR735" s="5"/>
      <c r="RS735" s="5"/>
      <c r="RT735" s="5"/>
      <c r="RU735" s="5"/>
      <c r="RV735" s="5"/>
      <c r="RW735" s="5"/>
      <c r="RX735" s="5"/>
      <c r="RY735" s="5"/>
      <c r="RZ735" s="5"/>
      <c r="SA735" s="5"/>
      <c r="SB735" s="5"/>
      <c r="SC735" s="5"/>
      <c r="SD735" s="5"/>
      <c r="SE735" s="5"/>
      <c r="SF735" s="5"/>
      <c r="SG735" s="5"/>
      <c r="SH735" s="5"/>
      <c r="SI735" s="5"/>
      <c r="SJ735" s="5"/>
      <c r="SK735" s="5"/>
      <c r="SL735" s="5"/>
      <c r="SM735" s="5"/>
      <c r="SN735" s="5"/>
      <c r="SO735" s="5"/>
      <c r="SP735" s="5"/>
      <c r="SQ735" s="5"/>
      <c r="SR735" s="5"/>
      <c r="SS735" s="5"/>
      <c r="ST735" s="5"/>
      <c r="SU735" s="5"/>
      <c r="SV735" s="5"/>
      <c r="SW735" s="5"/>
      <c r="SX735" s="5"/>
      <c r="SY735" s="5"/>
      <c r="SZ735" s="5"/>
      <c r="TA735" s="5"/>
      <c r="TB735" s="5"/>
      <c r="TC735" s="5"/>
      <c r="TD735" s="5"/>
      <c r="TE735" s="5"/>
      <c r="TF735" s="5"/>
      <c r="TG735" s="5"/>
      <c r="TH735" s="5"/>
      <c r="TI735" s="5"/>
      <c r="TJ735" s="5"/>
      <c r="TK735" s="5"/>
      <c r="TL735" s="5"/>
      <c r="TM735" s="5"/>
      <c r="TN735" s="5"/>
      <c r="TO735" s="5"/>
      <c r="TP735" s="5"/>
      <c r="TQ735" s="5"/>
      <c r="TR735" s="5"/>
      <c r="TS735" s="5"/>
      <c r="TT735" s="5"/>
      <c r="TU735" s="5"/>
      <c r="TV735" s="5"/>
      <c r="TW735" s="5"/>
      <c r="TX735" s="5"/>
      <c r="TY735" s="5"/>
      <c r="TZ735" s="5"/>
      <c r="UA735" s="5"/>
      <c r="UB735" s="5"/>
      <c r="UC735" s="5"/>
      <c r="UD735" s="5"/>
      <c r="UE735" s="5"/>
      <c r="UF735" s="5"/>
      <c r="UG735" s="5"/>
      <c r="UH735" s="5"/>
      <c r="UI735" s="5"/>
      <c r="UJ735" s="5"/>
      <c r="UK735" s="5"/>
      <c r="UL735" s="5"/>
      <c r="UM735" s="5"/>
      <c r="UN735" s="5"/>
      <c r="UO735" s="5"/>
      <c r="UP735" s="5"/>
      <c r="UQ735" s="5"/>
      <c r="UR735" s="5"/>
      <c r="US735" s="5"/>
      <c r="UT735" s="5"/>
      <c r="UU735" s="5"/>
      <c r="UV735" s="5"/>
      <c r="UW735" s="5"/>
      <c r="UX735" s="5"/>
      <c r="UY735" s="5"/>
      <c r="UZ735" s="5"/>
      <c r="VA735" s="5"/>
      <c r="VB735" s="5"/>
      <c r="VC735" s="5"/>
      <c r="VD735" s="5"/>
      <c r="VE735" s="5"/>
      <c r="VF735" s="5"/>
      <c r="VG735" s="5"/>
      <c r="VH735" s="5"/>
      <c r="VI735" s="5"/>
      <c r="VJ735" s="5"/>
      <c r="VK735" s="5"/>
      <c r="VL735" s="5"/>
      <c r="VM735" s="5"/>
      <c r="VN735" s="5"/>
      <c r="VO735" s="5"/>
      <c r="VP735" s="5"/>
      <c r="VQ735" s="5"/>
      <c r="VR735" s="5"/>
      <c r="VS735" s="5"/>
      <c r="VT735" s="5"/>
      <c r="VU735" s="5"/>
      <c r="VV735" s="5"/>
      <c r="VW735" s="5"/>
      <c r="VX735" s="5"/>
      <c r="VY735" s="5"/>
      <c r="VZ735" s="5"/>
      <c r="WA735" s="5"/>
      <c r="WB735" s="5"/>
      <c r="WC735" s="5"/>
      <c r="WD735" s="5"/>
      <c r="WE735" s="5"/>
      <c r="WF735" s="5"/>
      <c r="WG735" s="5"/>
      <c r="WH735" s="5"/>
      <c r="WI735" s="5"/>
      <c r="WJ735" s="5"/>
      <c r="WK735" s="5"/>
      <c r="WL735" s="5"/>
      <c r="WM735" s="5"/>
      <c r="WN735" s="5"/>
      <c r="WO735" s="5"/>
      <c r="WP735" s="5"/>
      <c r="WQ735" s="5"/>
      <c r="WR735" s="5"/>
      <c r="WS735" s="5"/>
      <c r="WT735" s="5"/>
      <c r="WU735" s="5"/>
      <c r="WV735" s="5"/>
      <c r="WW735" s="5"/>
      <c r="WX735" s="5"/>
      <c r="WY735" s="5"/>
      <c r="WZ735" s="5"/>
      <c r="XA735" s="5"/>
      <c r="XB735" s="5"/>
      <c r="XC735" s="5"/>
      <c r="XD735" s="5"/>
      <c r="XE735" s="5"/>
      <c r="XF735" s="5"/>
      <c r="XG735" s="5"/>
      <c r="XH735" s="5"/>
      <c r="XI735" s="5"/>
      <c r="XJ735" s="5"/>
      <c r="XK735" s="5"/>
      <c r="XL735" s="5"/>
      <c r="XM735" s="5"/>
      <c r="XN735" s="5"/>
      <c r="XO735" s="5"/>
      <c r="XP735" s="5"/>
      <c r="XQ735" s="5"/>
      <c r="XR735" s="5"/>
      <c r="XS735" s="5"/>
      <c r="XT735" s="5"/>
      <c r="XU735" s="5"/>
      <c r="XV735" s="5"/>
      <c r="XW735" s="5"/>
    </row>
    <row r="736" spans="39:647" x14ac:dyDescent="0.2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5"/>
      <c r="NS736" s="5"/>
      <c r="NT736" s="5"/>
      <c r="NU736" s="5"/>
      <c r="NV736" s="5"/>
      <c r="NW736" s="5"/>
      <c r="NX736" s="5"/>
      <c r="NY736" s="5"/>
      <c r="NZ736" s="5"/>
      <c r="OA736" s="5"/>
      <c r="OB736" s="5"/>
      <c r="OC736" s="5"/>
      <c r="OD736" s="5"/>
      <c r="OE736" s="5"/>
      <c r="OF736" s="5"/>
      <c r="OG736" s="5"/>
      <c r="OH736" s="5"/>
      <c r="OI736" s="5"/>
      <c r="OJ736" s="5"/>
      <c r="OK736" s="5"/>
      <c r="OL736" s="5"/>
      <c r="OM736" s="5"/>
      <c r="ON736" s="5"/>
      <c r="OO736" s="5"/>
      <c r="OP736" s="5"/>
      <c r="OQ736" s="5"/>
      <c r="OR736" s="5"/>
      <c r="OS736" s="5"/>
      <c r="OT736" s="5"/>
      <c r="OU736" s="5"/>
      <c r="OV736" s="5"/>
      <c r="OW736" s="5"/>
      <c r="OX736" s="5"/>
      <c r="OY736" s="5"/>
      <c r="OZ736" s="5"/>
      <c r="PA736" s="5"/>
      <c r="PB736" s="5"/>
      <c r="PC736" s="5"/>
      <c r="PD736" s="5"/>
      <c r="PE736" s="5"/>
      <c r="PF736" s="5"/>
      <c r="PG736" s="5"/>
      <c r="PH736" s="5"/>
      <c r="PI736" s="5"/>
      <c r="PJ736" s="5"/>
      <c r="PK736" s="5"/>
      <c r="PL736" s="5"/>
      <c r="PM736" s="5"/>
      <c r="PN736" s="5"/>
      <c r="PO736" s="5"/>
      <c r="PP736" s="5"/>
      <c r="PQ736" s="5"/>
      <c r="PR736" s="5"/>
      <c r="PS736" s="5"/>
      <c r="PT736" s="5"/>
      <c r="PU736" s="5"/>
      <c r="PV736" s="5"/>
      <c r="PW736" s="5"/>
      <c r="PX736" s="5"/>
      <c r="PY736" s="5"/>
      <c r="PZ736" s="5"/>
      <c r="QA736" s="5"/>
      <c r="QB736" s="5"/>
      <c r="QC736" s="5"/>
      <c r="QD736" s="5"/>
      <c r="QE736" s="5"/>
      <c r="QF736" s="5"/>
      <c r="QG736" s="5"/>
      <c r="QH736" s="5"/>
      <c r="QI736" s="5"/>
      <c r="QJ736" s="5"/>
      <c r="QK736" s="5"/>
      <c r="QL736" s="5"/>
      <c r="QM736" s="5"/>
      <c r="QN736" s="5"/>
      <c r="QO736" s="5"/>
      <c r="QP736" s="5"/>
      <c r="QQ736" s="5"/>
      <c r="QR736" s="5"/>
      <c r="QS736" s="5"/>
      <c r="QT736" s="5"/>
      <c r="QU736" s="5"/>
      <c r="QV736" s="5"/>
      <c r="QW736" s="5"/>
      <c r="QX736" s="5"/>
      <c r="QY736" s="5"/>
      <c r="QZ736" s="5"/>
      <c r="RA736" s="5"/>
      <c r="RB736" s="5"/>
      <c r="RC736" s="5"/>
      <c r="RD736" s="5"/>
      <c r="RE736" s="5"/>
      <c r="RF736" s="5"/>
      <c r="RG736" s="5"/>
      <c r="RH736" s="5"/>
      <c r="RI736" s="5"/>
      <c r="RJ736" s="5"/>
      <c r="RK736" s="5"/>
      <c r="RL736" s="5"/>
      <c r="RM736" s="5"/>
      <c r="RN736" s="5"/>
      <c r="RO736" s="5"/>
      <c r="RP736" s="5"/>
      <c r="RQ736" s="5"/>
      <c r="RR736" s="5"/>
      <c r="RS736" s="5"/>
      <c r="RT736" s="5"/>
      <c r="RU736" s="5"/>
      <c r="RV736" s="5"/>
      <c r="RW736" s="5"/>
      <c r="RX736" s="5"/>
      <c r="RY736" s="5"/>
      <c r="RZ736" s="5"/>
      <c r="SA736" s="5"/>
      <c r="SB736" s="5"/>
      <c r="SC736" s="5"/>
      <c r="SD736" s="5"/>
      <c r="SE736" s="5"/>
      <c r="SF736" s="5"/>
      <c r="SG736" s="5"/>
      <c r="SH736" s="5"/>
      <c r="SI736" s="5"/>
      <c r="SJ736" s="5"/>
      <c r="SK736" s="5"/>
      <c r="SL736" s="5"/>
      <c r="SM736" s="5"/>
      <c r="SN736" s="5"/>
      <c r="SO736" s="5"/>
      <c r="SP736" s="5"/>
      <c r="SQ736" s="5"/>
      <c r="SR736" s="5"/>
      <c r="SS736" s="5"/>
      <c r="ST736" s="5"/>
      <c r="SU736" s="5"/>
      <c r="SV736" s="5"/>
      <c r="SW736" s="5"/>
      <c r="SX736" s="5"/>
      <c r="SY736" s="5"/>
      <c r="SZ736" s="5"/>
      <c r="TA736" s="5"/>
      <c r="TB736" s="5"/>
      <c r="TC736" s="5"/>
      <c r="TD736" s="5"/>
      <c r="TE736" s="5"/>
      <c r="TF736" s="5"/>
      <c r="TG736" s="5"/>
      <c r="TH736" s="5"/>
      <c r="TI736" s="5"/>
      <c r="TJ736" s="5"/>
      <c r="TK736" s="5"/>
      <c r="TL736" s="5"/>
      <c r="TM736" s="5"/>
      <c r="TN736" s="5"/>
      <c r="TO736" s="5"/>
      <c r="TP736" s="5"/>
      <c r="TQ736" s="5"/>
      <c r="TR736" s="5"/>
      <c r="TS736" s="5"/>
      <c r="TT736" s="5"/>
      <c r="TU736" s="5"/>
      <c r="TV736" s="5"/>
      <c r="TW736" s="5"/>
      <c r="TX736" s="5"/>
      <c r="TY736" s="5"/>
      <c r="TZ736" s="5"/>
      <c r="UA736" s="5"/>
      <c r="UB736" s="5"/>
      <c r="UC736" s="5"/>
      <c r="UD736" s="5"/>
      <c r="UE736" s="5"/>
      <c r="UF736" s="5"/>
      <c r="UG736" s="5"/>
      <c r="UH736" s="5"/>
      <c r="UI736" s="5"/>
      <c r="UJ736" s="5"/>
      <c r="UK736" s="5"/>
      <c r="UL736" s="5"/>
      <c r="UM736" s="5"/>
      <c r="UN736" s="5"/>
      <c r="UO736" s="5"/>
      <c r="UP736" s="5"/>
      <c r="UQ736" s="5"/>
      <c r="UR736" s="5"/>
      <c r="US736" s="5"/>
      <c r="UT736" s="5"/>
      <c r="UU736" s="5"/>
      <c r="UV736" s="5"/>
      <c r="UW736" s="5"/>
      <c r="UX736" s="5"/>
      <c r="UY736" s="5"/>
      <c r="UZ736" s="5"/>
      <c r="VA736" s="5"/>
      <c r="VB736" s="5"/>
      <c r="VC736" s="5"/>
      <c r="VD736" s="5"/>
      <c r="VE736" s="5"/>
      <c r="VF736" s="5"/>
      <c r="VG736" s="5"/>
      <c r="VH736" s="5"/>
      <c r="VI736" s="5"/>
      <c r="VJ736" s="5"/>
      <c r="VK736" s="5"/>
      <c r="VL736" s="5"/>
      <c r="VM736" s="5"/>
      <c r="VN736" s="5"/>
      <c r="VO736" s="5"/>
      <c r="VP736" s="5"/>
      <c r="VQ736" s="5"/>
      <c r="VR736" s="5"/>
      <c r="VS736" s="5"/>
      <c r="VT736" s="5"/>
      <c r="VU736" s="5"/>
      <c r="VV736" s="5"/>
      <c r="VW736" s="5"/>
      <c r="VX736" s="5"/>
      <c r="VY736" s="5"/>
      <c r="VZ736" s="5"/>
      <c r="WA736" s="5"/>
      <c r="WB736" s="5"/>
      <c r="WC736" s="5"/>
      <c r="WD736" s="5"/>
      <c r="WE736" s="5"/>
      <c r="WF736" s="5"/>
      <c r="WG736" s="5"/>
      <c r="WH736" s="5"/>
      <c r="WI736" s="5"/>
      <c r="WJ736" s="5"/>
      <c r="WK736" s="5"/>
      <c r="WL736" s="5"/>
      <c r="WM736" s="5"/>
      <c r="WN736" s="5"/>
      <c r="WO736" s="5"/>
      <c r="WP736" s="5"/>
      <c r="WQ736" s="5"/>
      <c r="WR736" s="5"/>
      <c r="WS736" s="5"/>
      <c r="WT736" s="5"/>
      <c r="WU736" s="5"/>
      <c r="WV736" s="5"/>
      <c r="WW736" s="5"/>
      <c r="WX736" s="5"/>
      <c r="WY736" s="5"/>
      <c r="WZ736" s="5"/>
      <c r="XA736" s="5"/>
      <c r="XB736" s="5"/>
      <c r="XC736" s="5"/>
      <c r="XD736" s="5"/>
      <c r="XE736" s="5"/>
      <c r="XF736" s="5"/>
      <c r="XG736" s="5"/>
      <c r="XH736" s="5"/>
      <c r="XI736" s="5"/>
      <c r="XJ736" s="5"/>
      <c r="XK736" s="5"/>
      <c r="XL736" s="5"/>
      <c r="XM736" s="5"/>
      <c r="XN736" s="5"/>
      <c r="XO736" s="5"/>
      <c r="XP736" s="5"/>
      <c r="XQ736" s="5"/>
      <c r="XR736" s="5"/>
      <c r="XS736" s="5"/>
      <c r="XT736" s="5"/>
      <c r="XU736" s="5"/>
      <c r="XV736" s="5"/>
      <c r="XW736" s="5"/>
    </row>
    <row r="737" spans="39:647" x14ac:dyDescent="0.2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5"/>
      <c r="NS737" s="5"/>
      <c r="NT737" s="5"/>
      <c r="NU737" s="5"/>
      <c r="NV737" s="5"/>
      <c r="NW737" s="5"/>
      <c r="NX737" s="5"/>
      <c r="NY737" s="5"/>
      <c r="NZ737" s="5"/>
      <c r="OA737" s="5"/>
      <c r="OB737" s="5"/>
      <c r="OC737" s="5"/>
      <c r="OD737" s="5"/>
      <c r="OE737" s="5"/>
      <c r="OF737" s="5"/>
      <c r="OG737" s="5"/>
      <c r="OH737" s="5"/>
      <c r="OI737" s="5"/>
      <c r="OJ737" s="5"/>
      <c r="OK737" s="5"/>
      <c r="OL737" s="5"/>
      <c r="OM737" s="5"/>
      <c r="ON737" s="5"/>
      <c r="OO737" s="5"/>
      <c r="OP737" s="5"/>
      <c r="OQ737" s="5"/>
      <c r="OR737" s="5"/>
      <c r="OS737" s="5"/>
      <c r="OT737" s="5"/>
      <c r="OU737" s="5"/>
      <c r="OV737" s="5"/>
      <c r="OW737" s="5"/>
      <c r="OX737" s="5"/>
      <c r="OY737" s="5"/>
      <c r="OZ737" s="5"/>
      <c r="PA737" s="5"/>
      <c r="PB737" s="5"/>
      <c r="PC737" s="5"/>
      <c r="PD737" s="5"/>
      <c r="PE737" s="5"/>
      <c r="PF737" s="5"/>
      <c r="PG737" s="5"/>
      <c r="PH737" s="5"/>
      <c r="PI737" s="5"/>
      <c r="PJ737" s="5"/>
      <c r="PK737" s="5"/>
      <c r="PL737" s="5"/>
      <c r="PM737" s="5"/>
      <c r="PN737" s="5"/>
      <c r="PO737" s="5"/>
      <c r="PP737" s="5"/>
      <c r="PQ737" s="5"/>
      <c r="PR737" s="5"/>
      <c r="PS737" s="5"/>
      <c r="PT737" s="5"/>
      <c r="PU737" s="5"/>
      <c r="PV737" s="5"/>
      <c r="PW737" s="5"/>
      <c r="PX737" s="5"/>
      <c r="PY737" s="5"/>
      <c r="PZ737" s="5"/>
      <c r="QA737" s="5"/>
      <c r="QB737" s="5"/>
      <c r="QC737" s="5"/>
      <c r="QD737" s="5"/>
      <c r="QE737" s="5"/>
      <c r="QF737" s="5"/>
      <c r="QG737" s="5"/>
      <c r="QH737" s="5"/>
      <c r="QI737" s="5"/>
      <c r="QJ737" s="5"/>
      <c r="QK737" s="5"/>
      <c r="QL737" s="5"/>
      <c r="QM737" s="5"/>
      <c r="QN737" s="5"/>
      <c r="QO737" s="5"/>
      <c r="QP737" s="5"/>
      <c r="QQ737" s="5"/>
      <c r="QR737" s="5"/>
      <c r="QS737" s="5"/>
      <c r="QT737" s="5"/>
      <c r="QU737" s="5"/>
      <c r="QV737" s="5"/>
      <c r="QW737" s="5"/>
      <c r="QX737" s="5"/>
      <c r="QY737" s="5"/>
      <c r="QZ737" s="5"/>
      <c r="RA737" s="5"/>
      <c r="RB737" s="5"/>
      <c r="RC737" s="5"/>
      <c r="RD737" s="5"/>
      <c r="RE737" s="5"/>
      <c r="RF737" s="5"/>
      <c r="RG737" s="5"/>
      <c r="RH737" s="5"/>
      <c r="RI737" s="5"/>
      <c r="RJ737" s="5"/>
      <c r="RK737" s="5"/>
      <c r="RL737" s="5"/>
      <c r="RM737" s="5"/>
      <c r="RN737" s="5"/>
      <c r="RO737" s="5"/>
      <c r="RP737" s="5"/>
      <c r="RQ737" s="5"/>
      <c r="RR737" s="5"/>
      <c r="RS737" s="5"/>
      <c r="RT737" s="5"/>
      <c r="RU737" s="5"/>
      <c r="RV737" s="5"/>
      <c r="RW737" s="5"/>
      <c r="RX737" s="5"/>
      <c r="RY737" s="5"/>
      <c r="RZ737" s="5"/>
      <c r="SA737" s="5"/>
      <c r="SB737" s="5"/>
      <c r="SC737" s="5"/>
      <c r="SD737" s="5"/>
      <c r="SE737" s="5"/>
      <c r="SF737" s="5"/>
      <c r="SG737" s="5"/>
      <c r="SH737" s="5"/>
      <c r="SI737" s="5"/>
      <c r="SJ737" s="5"/>
      <c r="SK737" s="5"/>
      <c r="SL737" s="5"/>
      <c r="SM737" s="5"/>
      <c r="SN737" s="5"/>
      <c r="SO737" s="5"/>
      <c r="SP737" s="5"/>
      <c r="SQ737" s="5"/>
      <c r="SR737" s="5"/>
      <c r="SS737" s="5"/>
      <c r="ST737" s="5"/>
      <c r="SU737" s="5"/>
      <c r="SV737" s="5"/>
      <c r="SW737" s="5"/>
      <c r="SX737" s="5"/>
      <c r="SY737" s="5"/>
      <c r="SZ737" s="5"/>
      <c r="TA737" s="5"/>
      <c r="TB737" s="5"/>
      <c r="TC737" s="5"/>
      <c r="TD737" s="5"/>
      <c r="TE737" s="5"/>
      <c r="TF737" s="5"/>
      <c r="TG737" s="5"/>
      <c r="TH737" s="5"/>
      <c r="TI737" s="5"/>
      <c r="TJ737" s="5"/>
      <c r="TK737" s="5"/>
      <c r="TL737" s="5"/>
      <c r="TM737" s="5"/>
      <c r="TN737" s="5"/>
      <c r="TO737" s="5"/>
      <c r="TP737" s="5"/>
      <c r="TQ737" s="5"/>
      <c r="TR737" s="5"/>
      <c r="TS737" s="5"/>
      <c r="TT737" s="5"/>
      <c r="TU737" s="5"/>
      <c r="TV737" s="5"/>
      <c r="TW737" s="5"/>
      <c r="TX737" s="5"/>
      <c r="TY737" s="5"/>
      <c r="TZ737" s="5"/>
      <c r="UA737" s="5"/>
      <c r="UB737" s="5"/>
      <c r="UC737" s="5"/>
      <c r="UD737" s="5"/>
      <c r="UE737" s="5"/>
      <c r="UF737" s="5"/>
      <c r="UG737" s="5"/>
      <c r="UH737" s="5"/>
      <c r="UI737" s="5"/>
      <c r="UJ737" s="5"/>
      <c r="UK737" s="5"/>
      <c r="UL737" s="5"/>
      <c r="UM737" s="5"/>
      <c r="UN737" s="5"/>
      <c r="UO737" s="5"/>
      <c r="UP737" s="5"/>
      <c r="UQ737" s="5"/>
      <c r="UR737" s="5"/>
      <c r="US737" s="5"/>
      <c r="UT737" s="5"/>
      <c r="UU737" s="5"/>
      <c r="UV737" s="5"/>
      <c r="UW737" s="5"/>
      <c r="UX737" s="5"/>
      <c r="UY737" s="5"/>
      <c r="UZ737" s="5"/>
      <c r="VA737" s="5"/>
      <c r="VB737" s="5"/>
      <c r="VC737" s="5"/>
      <c r="VD737" s="5"/>
      <c r="VE737" s="5"/>
      <c r="VF737" s="5"/>
      <c r="VG737" s="5"/>
      <c r="VH737" s="5"/>
      <c r="VI737" s="5"/>
      <c r="VJ737" s="5"/>
      <c r="VK737" s="5"/>
      <c r="VL737" s="5"/>
      <c r="VM737" s="5"/>
      <c r="VN737" s="5"/>
      <c r="VO737" s="5"/>
      <c r="VP737" s="5"/>
      <c r="VQ737" s="5"/>
      <c r="VR737" s="5"/>
      <c r="VS737" s="5"/>
      <c r="VT737" s="5"/>
      <c r="VU737" s="5"/>
      <c r="VV737" s="5"/>
      <c r="VW737" s="5"/>
      <c r="VX737" s="5"/>
      <c r="VY737" s="5"/>
      <c r="VZ737" s="5"/>
      <c r="WA737" s="5"/>
      <c r="WB737" s="5"/>
      <c r="WC737" s="5"/>
      <c r="WD737" s="5"/>
      <c r="WE737" s="5"/>
      <c r="WF737" s="5"/>
      <c r="WG737" s="5"/>
      <c r="WH737" s="5"/>
      <c r="WI737" s="5"/>
      <c r="WJ737" s="5"/>
      <c r="WK737" s="5"/>
      <c r="WL737" s="5"/>
      <c r="WM737" s="5"/>
      <c r="WN737" s="5"/>
      <c r="WO737" s="5"/>
      <c r="WP737" s="5"/>
      <c r="WQ737" s="5"/>
      <c r="WR737" s="5"/>
      <c r="WS737" s="5"/>
      <c r="WT737" s="5"/>
      <c r="WU737" s="5"/>
      <c r="WV737" s="5"/>
      <c r="WW737" s="5"/>
      <c r="WX737" s="5"/>
      <c r="WY737" s="5"/>
      <c r="WZ737" s="5"/>
      <c r="XA737" s="5"/>
      <c r="XB737" s="5"/>
      <c r="XC737" s="5"/>
      <c r="XD737" s="5"/>
      <c r="XE737" s="5"/>
      <c r="XF737" s="5"/>
      <c r="XG737" s="5"/>
      <c r="XH737" s="5"/>
      <c r="XI737" s="5"/>
      <c r="XJ737" s="5"/>
      <c r="XK737" s="5"/>
      <c r="XL737" s="5"/>
      <c r="XM737" s="5"/>
      <c r="XN737" s="5"/>
      <c r="XO737" s="5"/>
      <c r="XP737" s="5"/>
      <c r="XQ737" s="5"/>
      <c r="XR737" s="5"/>
      <c r="XS737" s="5"/>
      <c r="XT737" s="5"/>
      <c r="XU737" s="5"/>
      <c r="XV737" s="5"/>
      <c r="XW737" s="5"/>
    </row>
    <row r="738" spans="39:647" x14ac:dyDescent="0.2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5"/>
      <c r="NS738" s="5"/>
      <c r="NT738" s="5"/>
      <c r="NU738" s="5"/>
      <c r="NV738" s="5"/>
      <c r="NW738" s="5"/>
      <c r="NX738" s="5"/>
      <c r="NY738" s="5"/>
      <c r="NZ738" s="5"/>
      <c r="OA738" s="5"/>
      <c r="OB738" s="5"/>
      <c r="OC738" s="5"/>
      <c r="OD738" s="5"/>
      <c r="OE738" s="5"/>
      <c r="OF738" s="5"/>
      <c r="OG738" s="5"/>
      <c r="OH738" s="5"/>
      <c r="OI738" s="5"/>
      <c r="OJ738" s="5"/>
      <c r="OK738" s="5"/>
      <c r="OL738" s="5"/>
      <c r="OM738" s="5"/>
      <c r="ON738" s="5"/>
      <c r="OO738" s="5"/>
      <c r="OP738" s="5"/>
      <c r="OQ738" s="5"/>
      <c r="OR738" s="5"/>
      <c r="OS738" s="5"/>
      <c r="OT738" s="5"/>
      <c r="OU738" s="5"/>
      <c r="OV738" s="5"/>
      <c r="OW738" s="5"/>
      <c r="OX738" s="5"/>
      <c r="OY738" s="5"/>
      <c r="OZ738" s="5"/>
      <c r="PA738" s="5"/>
      <c r="PB738" s="5"/>
      <c r="PC738" s="5"/>
      <c r="PD738" s="5"/>
      <c r="PE738" s="5"/>
      <c r="PF738" s="5"/>
      <c r="PG738" s="5"/>
      <c r="PH738" s="5"/>
      <c r="PI738" s="5"/>
      <c r="PJ738" s="5"/>
      <c r="PK738" s="5"/>
      <c r="PL738" s="5"/>
      <c r="PM738" s="5"/>
      <c r="PN738" s="5"/>
      <c r="PO738" s="5"/>
      <c r="PP738" s="5"/>
      <c r="PQ738" s="5"/>
      <c r="PR738" s="5"/>
      <c r="PS738" s="5"/>
      <c r="PT738" s="5"/>
      <c r="PU738" s="5"/>
      <c r="PV738" s="5"/>
      <c r="PW738" s="5"/>
      <c r="PX738" s="5"/>
      <c r="PY738" s="5"/>
      <c r="PZ738" s="5"/>
      <c r="QA738" s="5"/>
      <c r="QB738" s="5"/>
      <c r="QC738" s="5"/>
      <c r="QD738" s="5"/>
      <c r="QE738" s="5"/>
      <c r="QF738" s="5"/>
      <c r="QG738" s="5"/>
      <c r="QH738" s="5"/>
      <c r="QI738" s="5"/>
      <c r="QJ738" s="5"/>
      <c r="QK738" s="5"/>
      <c r="QL738" s="5"/>
      <c r="QM738" s="5"/>
      <c r="QN738" s="5"/>
      <c r="QO738" s="5"/>
      <c r="QP738" s="5"/>
      <c r="QQ738" s="5"/>
      <c r="QR738" s="5"/>
      <c r="QS738" s="5"/>
      <c r="QT738" s="5"/>
      <c r="QU738" s="5"/>
      <c r="QV738" s="5"/>
      <c r="QW738" s="5"/>
      <c r="QX738" s="5"/>
      <c r="QY738" s="5"/>
      <c r="QZ738" s="5"/>
      <c r="RA738" s="5"/>
      <c r="RB738" s="5"/>
      <c r="RC738" s="5"/>
      <c r="RD738" s="5"/>
      <c r="RE738" s="5"/>
      <c r="RF738" s="5"/>
      <c r="RG738" s="5"/>
      <c r="RH738" s="5"/>
      <c r="RI738" s="5"/>
      <c r="RJ738" s="5"/>
      <c r="RK738" s="5"/>
      <c r="RL738" s="5"/>
      <c r="RM738" s="5"/>
      <c r="RN738" s="5"/>
      <c r="RO738" s="5"/>
      <c r="RP738" s="5"/>
      <c r="RQ738" s="5"/>
      <c r="RR738" s="5"/>
      <c r="RS738" s="5"/>
      <c r="RT738" s="5"/>
      <c r="RU738" s="5"/>
      <c r="RV738" s="5"/>
      <c r="RW738" s="5"/>
      <c r="RX738" s="5"/>
      <c r="RY738" s="5"/>
      <c r="RZ738" s="5"/>
      <c r="SA738" s="5"/>
      <c r="SB738" s="5"/>
      <c r="SC738" s="5"/>
      <c r="SD738" s="5"/>
      <c r="SE738" s="5"/>
      <c r="SF738" s="5"/>
      <c r="SG738" s="5"/>
      <c r="SH738" s="5"/>
      <c r="SI738" s="5"/>
      <c r="SJ738" s="5"/>
      <c r="SK738" s="5"/>
      <c r="SL738" s="5"/>
      <c r="SM738" s="5"/>
      <c r="SN738" s="5"/>
      <c r="SO738" s="5"/>
      <c r="SP738" s="5"/>
      <c r="SQ738" s="5"/>
      <c r="SR738" s="5"/>
      <c r="SS738" s="5"/>
      <c r="ST738" s="5"/>
      <c r="SU738" s="5"/>
      <c r="SV738" s="5"/>
      <c r="SW738" s="5"/>
      <c r="SX738" s="5"/>
      <c r="SY738" s="5"/>
      <c r="SZ738" s="5"/>
      <c r="TA738" s="5"/>
      <c r="TB738" s="5"/>
      <c r="TC738" s="5"/>
      <c r="TD738" s="5"/>
      <c r="TE738" s="5"/>
      <c r="TF738" s="5"/>
      <c r="TG738" s="5"/>
      <c r="TH738" s="5"/>
      <c r="TI738" s="5"/>
      <c r="TJ738" s="5"/>
      <c r="TK738" s="5"/>
      <c r="TL738" s="5"/>
      <c r="TM738" s="5"/>
      <c r="TN738" s="5"/>
      <c r="TO738" s="5"/>
      <c r="TP738" s="5"/>
      <c r="TQ738" s="5"/>
      <c r="TR738" s="5"/>
      <c r="TS738" s="5"/>
      <c r="TT738" s="5"/>
      <c r="TU738" s="5"/>
      <c r="TV738" s="5"/>
      <c r="TW738" s="5"/>
      <c r="TX738" s="5"/>
      <c r="TY738" s="5"/>
      <c r="TZ738" s="5"/>
      <c r="UA738" s="5"/>
      <c r="UB738" s="5"/>
      <c r="UC738" s="5"/>
      <c r="UD738" s="5"/>
      <c r="UE738" s="5"/>
      <c r="UF738" s="5"/>
      <c r="UG738" s="5"/>
      <c r="UH738" s="5"/>
      <c r="UI738" s="5"/>
      <c r="UJ738" s="5"/>
      <c r="UK738" s="5"/>
      <c r="UL738" s="5"/>
      <c r="UM738" s="5"/>
      <c r="UN738" s="5"/>
      <c r="UO738" s="5"/>
      <c r="UP738" s="5"/>
      <c r="UQ738" s="5"/>
      <c r="UR738" s="5"/>
      <c r="US738" s="5"/>
      <c r="UT738" s="5"/>
      <c r="UU738" s="5"/>
      <c r="UV738" s="5"/>
      <c r="UW738" s="5"/>
      <c r="UX738" s="5"/>
      <c r="UY738" s="5"/>
      <c r="UZ738" s="5"/>
      <c r="VA738" s="5"/>
      <c r="VB738" s="5"/>
      <c r="VC738" s="5"/>
      <c r="VD738" s="5"/>
      <c r="VE738" s="5"/>
      <c r="VF738" s="5"/>
      <c r="VG738" s="5"/>
      <c r="VH738" s="5"/>
      <c r="VI738" s="5"/>
      <c r="VJ738" s="5"/>
      <c r="VK738" s="5"/>
      <c r="VL738" s="5"/>
      <c r="VM738" s="5"/>
      <c r="VN738" s="5"/>
      <c r="VO738" s="5"/>
      <c r="VP738" s="5"/>
      <c r="VQ738" s="5"/>
      <c r="VR738" s="5"/>
      <c r="VS738" s="5"/>
      <c r="VT738" s="5"/>
      <c r="VU738" s="5"/>
      <c r="VV738" s="5"/>
      <c r="VW738" s="5"/>
      <c r="VX738" s="5"/>
      <c r="VY738" s="5"/>
      <c r="VZ738" s="5"/>
      <c r="WA738" s="5"/>
      <c r="WB738" s="5"/>
      <c r="WC738" s="5"/>
      <c r="WD738" s="5"/>
      <c r="WE738" s="5"/>
      <c r="WF738" s="5"/>
      <c r="WG738" s="5"/>
      <c r="WH738" s="5"/>
      <c r="WI738" s="5"/>
      <c r="WJ738" s="5"/>
      <c r="WK738" s="5"/>
      <c r="WL738" s="5"/>
      <c r="WM738" s="5"/>
      <c r="WN738" s="5"/>
      <c r="WO738" s="5"/>
      <c r="WP738" s="5"/>
      <c r="WQ738" s="5"/>
      <c r="WR738" s="5"/>
      <c r="WS738" s="5"/>
      <c r="WT738" s="5"/>
      <c r="WU738" s="5"/>
      <c r="WV738" s="5"/>
      <c r="WW738" s="5"/>
      <c r="WX738" s="5"/>
      <c r="WY738" s="5"/>
      <c r="WZ738" s="5"/>
      <c r="XA738" s="5"/>
      <c r="XB738" s="5"/>
      <c r="XC738" s="5"/>
      <c r="XD738" s="5"/>
      <c r="XE738" s="5"/>
      <c r="XF738" s="5"/>
      <c r="XG738" s="5"/>
      <c r="XH738" s="5"/>
      <c r="XI738" s="5"/>
      <c r="XJ738" s="5"/>
      <c r="XK738" s="5"/>
      <c r="XL738" s="5"/>
      <c r="XM738" s="5"/>
      <c r="XN738" s="5"/>
      <c r="XO738" s="5"/>
      <c r="XP738" s="5"/>
      <c r="XQ738" s="5"/>
      <c r="XR738" s="5"/>
      <c r="XS738" s="5"/>
      <c r="XT738" s="5"/>
      <c r="XU738" s="5"/>
      <c r="XV738" s="5"/>
      <c r="XW738" s="5"/>
    </row>
    <row r="739" spans="39:647" x14ac:dyDescent="0.2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5"/>
      <c r="NS739" s="5"/>
      <c r="NT739" s="5"/>
      <c r="NU739" s="5"/>
      <c r="NV739" s="5"/>
      <c r="NW739" s="5"/>
      <c r="NX739" s="5"/>
      <c r="NY739" s="5"/>
      <c r="NZ739" s="5"/>
      <c r="OA739" s="5"/>
      <c r="OB739" s="5"/>
      <c r="OC739" s="5"/>
      <c r="OD739" s="5"/>
      <c r="OE739" s="5"/>
      <c r="OF739" s="5"/>
      <c r="OG739" s="5"/>
      <c r="OH739" s="5"/>
      <c r="OI739" s="5"/>
      <c r="OJ739" s="5"/>
      <c r="OK739" s="5"/>
      <c r="OL739" s="5"/>
      <c r="OM739" s="5"/>
      <c r="ON739" s="5"/>
      <c r="OO739" s="5"/>
      <c r="OP739" s="5"/>
      <c r="OQ739" s="5"/>
      <c r="OR739" s="5"/>
      <c r="OS739" s="5"/>
      <c r="OT739" s="5"/>
      <c r="OU739" s="5"/>
      <c r="OV739" s="5"/>
      <c r="OW739" s="5"/>
      <c r="OX739" s="5"/>
      <c r="OY739" s="5"/>
      <c r="OZ739" s="5"/>
      <c r="PA739" s="5"/>
      <c r="PB739" s="5"/>
      <c r="PC739" s="5"/>
      <c r="PD739" s="5"/>
      <c r="PE739" s="5"/>
      <c r="PF739" s="5"/>
      <c r="PG739" s="5"/>
      <c r="PH739" s="5"/>
      <c r="PI739" s="5"/>
      <c r="PJ739" s="5"/>
      <c r="PK739" s="5"/>
      <c r="PL739" s="5"/>
      <c r="PM739" s="5"/>
      <c r="PN739" s="5"/>
      <c r="PO739" s="5"/>
      <c r="PP739" s="5"/>
      <c r="PQ739" s="5"/>
      <c r="PR739" s="5"/>
      <c r="PS739" s="5"/>
      <c r="PT739" s="5"/>
      <c r="PU739" s="5"/>
      <c r="PV739" s="5"/>
      <c r="PW739" s="5"/>
      <c r="PX739" s="5"/>
      <c r="PY739" s="5"/>
      <c r="PZ739" s="5"/>
      <c r="QA739" s="5"/>
      <c r="QB739" s="5"/>
      <c r="QC739" s="5"/>
      <c r="QD739" s="5"/>
      <c r="QE739" s="5"/>
      <c r="QF739" s="5"/>
      <c r="QG739" s="5"/>
      <c r="QH739" s="5"/>
      <c r="QI739" s="5"/>
      <c r="QJ739" s="5"/>
      <c r="QK739" s="5"/>
      <c r="QL739" s="5"/>
      <c r="QM739" s="5"/>
      <c r="QN739" s="5"/>
      <c r="QO739" s="5"/>
      <c r="QP739" s="5"/>
      <c r="QQ739" s="5"/>
      <c r="QR739" s="5"/>
      <c r="QS739" s="5"/>
      <c r="QT739" s="5"/>
      <c r="QU739" s="5"/>
      <c r="QV739" s="5"/>
      <c r="QW739" s="5"/>
      <c r="QX739" s="5"/>
      <c r="QY739" s="5"/>
      <c r="QZ739" s="5"/>
      <c r="RA739" s="5"/>
      <c r="RB739" s="5"/>
      <c r="RC739" s="5"/>
      <c r="RD739" s="5"/>
      <c r="RE739" s="5"/>
      <c r="RF739" s="5"/>
      <c r="RG739" s="5"/>
      <c r="RH739" s="5"/>
      <c r="RI739" s="5"/>
      <c r="RJ739" s="5"/>
      <c r="RK739" s="5"/>
      <c r="RL739" s="5"/>
      <c r="RM739" s="5"/>
      <c r="RN739" s="5"/>
      <c r="RO739" s="5"/>
      <c r="RP739" s="5"/>
      <c r="RQ739" s="5"/>
      <c r="RR739" s="5"/>
      <c r="RS739" s="5"/>
      <c r="RT739" s="5"/>
      <c r="RU739" s="5"/>
      <c r="RV739" s="5"/>
      <c r="RW739" s="5"/>
      <c r="RX739" s="5"/>
      <c r="RY739" s="5"/>
      <c r="RZ739" s="5"/>
      <c r="SA739" s="5"/>
      <c r="SB739" s="5"/>
      <c r="SC739" s="5"/>
      <c r="SD739" s="5"/>
      <c r="SE739" s="5"/>
      <c r="SF739" s="5"/>
      <c r="SG739" s="5"/>
      <c r="SH739" s="5"/>
      <c r="SI739" s="5"/>
      <c r="SJ739" s="5"/>
      <c r="SK739" s="5"/>
      <c r="SL739" s="5"/>
      <c r="SM739" s="5"/>
      <c r="SN739" s="5"/>
      <c r="SO739" s="5"/>
      <c r="SP739" s="5"/>
      <c r="SQ739" s="5"/>
      <c r="SR739" s="5"/>
      <c r="SS739" s="5"/>
      <c r="ST739" s="5"/>
      <c r="SU739" s="5"/>
      <c r="SV739" s="5"/>
      <c r="SW739" s="5"/>
      <c r="SX739" s="5"/>
      <c r="SY739" s="5"/>
      <c r="SZ739" s="5"/>
      <c r="TA739" s="5"/>
      <c r="TB739" s="5"/>
      <c r="TC739" s="5"/>
      <c r="TD739" s="5"/>
      <c r="TE739" s="5"/>
      <c r="TF739" s="5"/>
      <c r="TG739" s="5"/>
      <c r="TH739" s="5"/>
      <c r="TI739" s="5"/>
      <c r="TJ739" s="5"/>
      <c r="TK739" s="5"/>
      <c r="TL739" s="5"/>
      <c r="TM739" s="5"/>
      <c r="TN739" s="5"/>
      <c r="TO739" s="5"/>
      <c r="TP739" s="5"/>
      <c r="TQ739" s="5"/>
      <c r="TR739" s="5"/>
      <c r="TS739" s="5"/>
      <c r="TT739" s="5"/>
      <c r="TU739" s="5"/>
      <c r="TV739" s="5"/>
      <c r="TW739" s="5"/>
      <c r="TX739" s="5"/>
      <c r="TY739" s="5"/>
      <c r="TZ739" s="5"/>
      <c r="UA739" s="5"/>
      <c r="UB739" s="5"/>
      <c r="UC739" s="5"/>
      <c r="UD739" s="5"/>
      <c r="UE739" s="5"/>
      <c r="UF739" s="5"/>
      <c r="UG739" s="5"/>
      <c r="UH739" s="5"/>
      <c r="UI739" s="5"/>
      <c r="UJ739" s="5"/>
      <c r="UK739" s="5"/>
      <c r="UL739" s="5"/>
      <c r="UM739" s="5"/>
      <c r="UN739" s="5"/>
      <c r="UO739" s="5"/>
      <c r="UP739" s="5"/>
      <c r="UQ739" s="5"/>
      <c r="UR739" s="5"/>
      <c r="US739" s="5"/>
      <c r="UT739" s="5"/>
      <c r="UU739" s="5"/>
      <c r="UV739" s="5"/>
      <c r="UW739" s="5"/>
      <c r="UX739" s="5"/>
      <c r="UY739" s="5"/>
      <c r="UZ739" s="5"/>
      <c r="VA739" s="5"/>
      <c r="VB739" s="5"/>
      <c r="VC739" s="5"/>
      <c r="VD739" s="5"/>
      <c r="VE739" s="5"/>
      <c r="VF739" s="5"/>
      <c r="VG739" s="5"/>
      <c r="VH739" s="5"/>
      <c r="VI739" s="5"/>
      <c r="VJ739" s="5"/>
      <c r="VK739" s="5"/>
      <c r="VL739" s="5"/>
      <c r="VM739" s="5"/>
      <c r="VN739" s="5"/>
      <c r="VO739" s="5"/>
      <c r="VP739" s="5"/>
      <c r="VQ739" s="5"/>
      <c r="VR739" s="5"/>
      <c r="VS739" s="5"/>
      <c r="VT739" s="5"/>
      <c r="VU739" s="5"/>
      <c r="VV739" s="5"/>
      <c r="VW739" s="5"/>
      <c r="VX739" s="5"/>
      <c r="VY739" s="5"/>
      <c r="VZ739" s="5"/>
      <c r="WA739" s="5"/>
      <c r="WB739" s="5"/>
      <c r="WC739" s="5"/>
      <c r="WD739" s="5"/>
      <c r="WE739" s="5"/>
      <c r="WF739" s="5"/>
      <c r="WG739" s="5"/>
      <c r="WH739" s="5"/>
      <c r="WI739" s="5"/>
      <c r="WJ739" s="5"/>
      <c r="WK739" s="5"/>
      <c r="WL739" s="5"/>
      <c r="WM739" s="5"/>
      <c r="WN739" s="5"/>
      <c r="WO739" s="5"/>
      <c r="WP739" s="5"/>
      <c r="WQ739" s="5"/>
      <c r="WR739" s="5"/>
      <c r="WS739" s="5"/>
      <c r="WT739" s="5"/>
      <c r="WU739" s="5"/>
      <c r="WV739" s="5"/>
      <c r="WW739" s="5"/>
      <c r="WX739" s="5"/>
      <c r="WY739" s="5"/>
      <c r="WZ739" s="5"/>
      <c r="XA739" s="5"/>
      <c r="XB739" s="5"/>
      <c r="XC739" s="5"/>
      <c r="XD739" s="5"/>
      <c r="XE739" s="5"/>
      <c r="XF739" s="5"/>
      <c r="XG739" s="5"/>
      <c r="XH739" s="5"/>
      <c r="XI739" s="5"/>
      <c r="XJ739" s="5"/>
      <c r="XK739" s="5"/>
      <c r="XL739" s="5"/>
      <c r="XM739" s="5"/>
      <c r="XN739" s="5"/>
      <c r="XO739" s="5"/>
      <c r="XP739" s="5"/>
      <c r="XQ739" s="5"/>
      <c r="XR739" s="5"/>
      <c r="XS739" s="5"/>
      <c r="XT739" s="5"/>
      <c r="XU739" s="5"/>
      <c r="XV739" s="5"/>
      <c r="XW739" s="5"/>
    </row>
    <row r="740" spans="39:647" x14ac:dyDescent="0.2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5"/>
      <c r="NS740" s="5"/>
      <c r="NT740" s="5"/>
      <c r="NU740" s="5"/>
      <c r="NV740" s="5"/>
      <c r="NW740" s="5"/>
      <c r="NX740" s="5"/>
      <c r="NY740" s="5"/>
      <c r="NZ740" s="5"/>
      <c r="OA740" s="5"/>
      <c r="OB740" s="5"/>
      <c r="OC740" s="5"/>
      <c r="OD740" s="5"/>
      <c r="OE740" s="5"/>
      <c r="OF740" s="5"/>
      <c r="OG740" s="5"/>
      <c r="OH740" s="5"/>
      <c r="OI740" s="5"/>
      <c r="OJ740" s="5"/>
      <c r="OK740" s="5"/>
      <c r="OL740" s="5"/>
      <c r="OM740" s="5"/>
      <c r="ON740" s="5"/>
      <c r="OO740" s="5"/>
      <c r="OP740" s="5"/>
      <c r="OQ740" s="5"/>
      <c r="OR740" s="5"/>
      <c r="OS740" s="5"/>
      <c r="OT740" s="5"/>
      <c r="OU740" s="5"/>
      <c r="OV740" s="5"/>
      <c r="OW740" s="5"/>
      <c r="OX740" s="5"/>
      <c r="OY740" s="5"/>
      <c r="OZ740" s="5"/>
      <c r="PA740" s="5"/>
      <c r="PB740" s="5"/>
      <c r="PC740" s="5"/>
      <c r="PD740" s="5"/>
      <c r="PE740" s="5"/>
      <c r="PF740" s="5"/>
      <c r="PG740" s="5"/>
      <c r="PH740" s="5"/>
      <c r="PI740" s="5"/>
      <c r="PJ740" s="5"/>
      <c r="PK740" s="5"/>
      <c r="PL740" s="5"/>
      <c r="PM740" s="5"/>
      <c r="PN740" s="5"/>
      <c r="PO740" s="5"/>
      <c r="PP740" s="5"/>
      <c r="PQ740" s="5"/>
      <c r="PR740" s="5"/>
      <c r="PS740" s="5"/>
      <c r="PT740" s="5"/>
      <c r="PU740" s="5"/>
      <c r="PV740" s="5"/>
      <c r="PW740" s="5"/>
      <c r="PX740" s="5"/>
      <c r="PY740" s="5"/>
      <c r="PZ740" s="5"/>
      <c r="QA740" s="5"/>
      <c r="QB740" s="5"/>
      <c r="QC740" s="5"/>
      <c r="QD740" s="5"/>
      <c r="QE740" s="5"/>
      <c r="QF740" s="5"/>
      <c r="QG740" s="5"/>
      <c r="QH740" s="5"/>
      <c r="QI740" s="5"/>
      <c r="QJ740" s="5"/>
      <c r="QK740" s="5"/>
      <c r="QL740" s="5"/>
      <c r="QM740" s="5"/>
      <c r="QN740" s="5"/>
      <c r="QO740" s="5"/>
      <c r="QP740" s="5"/>
      <c r="QQ740" s="5"/>
      <c r="QR740" s="5"/>
      <c r="QS740" s="5"/>
      <c r="QT740" s="5"/>
      <c r="QU740" s="5"/>
      <c r="QV740" s="5"/>
      <c r="QW740" s="5"/>
      <c r="QX740" s="5"/>
      <c r="QY740" s="5"/>
      <c r="QZ740" s="5"/>
      <c r="RA740" s="5"/>
      <c r="RB740" s="5"/>
      <c r="RC740" s="5"/>
      <c r="RD740" s="5"/>
      <c r="RE740" s="5"/>
      <c r="RF740" s="5"/>
      <c r="RG740" s="5"/>
      <c r="RH740" s="5"/>
      <c r="RI740" s="5"/>
      <c r="RJ740" s="5"/>
      <c r="RK740" s="5"/>
      <c r="RL740" s="5"/>
      <c r="RM740" s="5"/>
      <c r="RN740" s="5"/>
      <c r="RO740" s="5"/>
      <c r="RP740" s="5"/>
      <c r="RQ740" s="5"/>
      <c r="RR740" s="5"/>
      <c r="RS740" s="5"/>
      <c r="RT740" s="5"/>
      <c r="RU740" s="5"/>
      <c r="RV740" s="5"/>
      <c r="RW740" s="5"/>
      <c r="RX740" s="5"/>
      <c r="RY740" s="5"/>
      <c r="RZ740" s="5"/>
      <c r="SA740" s="5"/>
      <c r="SB740" s="5"/>
      <c r="SC740" s="5"/>
      <c r="SD740" s="5"/>
      <c r="SE740" s="5"/>
      <c r="SF740" s="5"/>
      <c r="SG740" s="5"/>
      <c r="SH740" s="5"/>
      <c r="SI740" s="5"/>
      <c r="SJ740" s="5"/>
      <c r="SK740" s="5"/>
      <c r="SL740" s="5"/>
      <c r="SM740" s="5"/>
      <c r="SN740" s="5"/>
      <c r="SO740" s="5"/>
      <c r="SP740" s="5"/>
      <c r="SQ740" s="5"/>
      <c r="SR740" s="5"/>
      <c r="SS740" s="5"/>
      <c r="ST740" s="5"/>
      <c r="SU740" s="5"/>
      <c r="SV740" s="5"/>
      <c r="SW740" s="5"/>
      <c r="SX740" s="5"/>
      <c r="SY740" s="5"/>
      <c r="SZ740" s="5"/>
      <c r="TA740" s="5"/>
      <c r="TB740" s="5"/>
      <c r="TC740" s="5"/>
      <c r="TD740" s="5"/>
      <c r="TE740" s="5"/>
      <c r="TF740" s="5"/>
      <c r="TG740" s="5"/>
      <c r="TH740" s="5"/>
      <c r="TI740" s="5"/>
      <c r="TJ740" s="5"/>
      <c r="TK740" s="5"/>
      <c r="TL740" s="5"/>
      <c r="TM740" s="5"/>
      <c r="TN740" s="5"/>
      <c r="TO740" s="5"/>
      <c r="TP740" s="5"/>
      <c r="TQ740" s="5"/>
      <c r="TR740" s="5"/>
      <c r="TS740" s="5"/>
      <c r="TT740" s="5"/>
      <c r="TU740" s="5"/>
      <c r="TV740" s="5"/>
      <c r="TW740" s="5"/>
      <c r="TX740" s="5"/>
      <c r="TY740" s="5"/>
      <c r="TZ740" s="5"/>
      <c r="UA740" s="5"/>
      <c r="UB740" s="5"/>
      <c r="UC740" s="5"/>
      <c r="UD740" s="5"/>
      <c r="UE740" s="5"/>
      <c r="UF740" s="5"/>
      <c r="UG740" s="5"/>
      <c r="UH740" s="5"/>
      <c r="UI740" s="5"/>
      <c r="UJ740" s="5"/>
      <c r="UK740" s="5"/>
      <c r="UL740" s="5"/>
      <c r="UM740" s="5"/>
      <c r="UN740" s="5"/>
      <c r="UO740" s="5"/>
      <c r="UP740" s="5"/>
      <c r="UQ740" s="5"/>
      <c r="UR740" s="5"/>
      <c r="US740" s="5"/>
      <c r="UT740" s="5"/>
      <c r="UU740" s="5"/>
      <c r="UV740" s="5"/>
      <c r="UW740" s="5"/>
      <c r="UX740" s="5"/>
      <c r="UY740" s="5"/>
      <c r="UZ740" s="5"/>
      <c r="VA740" s="5"/>
      <c r="VB740" s="5"/>
      <c r="VC740" s="5"/>
      <c r="VD740" s="5"/>
      <c r="VE740" s="5"/>
      <c r="VF740" s="5"/>
      <c r="VG740" s="5"/>
      <c r="VH740" s="5"/>
      <c r="VI740" s="5"/>
      <c r="VJ740" s="5"/>
      <c r="VK740" s="5"/>
      <c r="VL740" s="5"/>
      <c r="VM740" s="5"/>
      <c r="VN740" s="5"/>
      <c r="VO740" s="5"/>
      <c r="VP740" s="5"/>
      <c r="VQ740" s="5"/>
      <c r="VR740" s="5"/>
      <c r="VS740" s="5"/>
      <c r="VT740" s="5"/>
      <c r="VU740" s="5"/>
      <c r="VV740" s="5"/>
      <c r="VW740" s="5"/>
      <c r="VX740" s="5"/>
      <c r="VY740" s="5"/>
      <c r="VZ740" s="5"/>
      <c r="WA740" s="5"/>
      <c r="WB740" s="5"/>
      <c r="WC740" s="5"/>
      <c r="WD740" s="5"/>
      <c r="WE740" s="5"/>
      <c r="WF740" s="5"/>
      <c r="WG740" s="5"/>
      <c r="WH740" s="5"/>
      <c r="WI740" s="5"/>
      <c r="WJ740" s="5"/>
      <c r="WK740" s="5"/>
      <c r="WL740" s="5"/>
      <c r="WM740" s="5"/>
      <c r="WN740" s="5"/>
      <c r="WO740" s="5"/>
      <c r="WP740" s="5"/>
      <c r="WQ740" s="5"/>
      <c r="WR740" s="5"/>
      <c r="WS740" s="5"/>
      <c r="WT740" s="5"/>
      <c r="WU740" s="5"/>
      <c r="WV740" s="5"/>
      <c r="WW740" s="5"/>
      <c r="WX740" s="5"/>
      <c r="WY740" s="5"/>
      <c r="WZ740" s="5"/>
      <c r="XA740" s="5"/>
      <c r="XB740" s="5"/>
      <c r="XC740" s="5"/>
      <c r="XD740" s="5"/>
      <c r="XE740" s="5"/>
      <c r="XF740" s="5"/>
      <c r="XG740" s="5"/>
      <c r="XH740" s="5"/>
      <c r="XI740" s="5"/>
      <c r="XJ740" s="5"/>
      <c r="XK740" s="5"/>
      <c r="XL740" s="5"/>
      <c r="XM740" s="5"/>
      <c r="XN740" s="5"/>
      <c r="XO740" s="5"/>
      <c r="XP740" s="5"/>
      <c r="XQ740" s="5"/>
      <c r="XR740" s="5"/>
      <c r="XS740" s="5"/>
      <c r="XT740" s="5"/>
      <c r="XU740" s="5"/>
      <c r="XV740" s="5"/>
      <c r="XW740" s="5"/>
    </row>
    <row r="741" spans="39:647" x14ac:dyDescent="0.2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5"/>
      <c r="NS741" s="5"/>
      <c r="NT741" s="5"/>
      <c r="NU741" s="5"/>
      <c r="NV741" s="5"/>
      <c r="NW741" s="5"/>
      <c r="NX741" s="5"/>
      <c r="NY741" s="5"/>
      <c r="NZ741" s="5"/>
      <c r="OA741" s="5"/>
      <c r="OB741" s="5"/>
      <c r="OC741" s="5"/>
      <c r="OD741" s="5"/>
      <c r="OE741" s="5"/>
      <c r="OF741" s="5"/>
      <c r="OG741" s="5"/>
      <c r="OH741" s="5"/>
      <c r="OI741" s="5"/>
      <c r="OJ741" s="5"/>
      <c r="OK741" s="5"/>
      <c r="OL741" s="5"/>
      <c r="OM741" s="5"/>
      <c r="ON741" s="5"/>
      <c r="OO741" s="5"/>
      <c r="OP741" s="5"/>
      <c r="OQ741" s="5"/>
      <c r="OR741" s="5"/>
      <c r="OS741" s="5"/>
      <c r="OT741" s="5"/>
      <c r="OU741" s="5"/>
      <c r="OV741" s="5"/>
      <c r="OW741" s="5"/>
      <c r="OX741" s="5"/>
      <c r="OY741" s="5"/>
      <c r="OZ741" s="5"/>
      <c r="PA741" s="5"/>
      <c r="PB741" s="5"/>
      <c r="PC741" s="5"/>
      <c r="PD741" s="5"/>
      <c r="PE741" s="5"/>
      <c r="PF741" s="5"/>
      <c r="PG741" s="5"/>
      <c r="PH741" s="5"/>
      <c r="PI741" s="5"/>
      <c r="PJ741" s="5"/>
      <c r="PK741" s="5"/>
      <c r="PL741" s="5"/>
      <c r="PM741" s="5"/>
      <c r="PN741" s="5"/>
      <c r="PO741" s="5"/>
      <c r="PP741" s="5"/>
      <c r="PQ741" s="5"/>
      <c r="PR741" s="5"/>
      <c r="PS741" s="5"/>
      <c r="PT741" s="5"/>
      <c r="PU741" s="5"/>
      <c r="PV741" s="5"/>
      <c r="PW741" s="5"/>
      <c r="PX741" s="5"/>
      <c r="PY741" s="5"/>
      <c r="PZ741" s="5"/>
      <c r="QA741" s="5"/>
      <c r="QB741" s="5"/>
      <c r="QC741" s="5"/>
      <c r="QD741" s="5"/>
      <c r="QE741" s="5"/>
      <c r="QF741" s="5"/>
      <c r="QG741" s="5"/>
      <c r="QH741" s="5"/>
      <c r="QI741" s="5"/>
      <c r="QJ741" s="5"/>
      <c r="QK741" s="5"/>
      <c r="QL741" s="5"/>
      <c r="QM741" s="5"/>
      <c r="QN741" s="5"/>
      <c r="QO741" s="5"/>
      <c r="QP741" s="5"/>
      <c r="QQ741" s="5"/>
      <c r="QR741" s="5"/>
      <c r="QS741" s="5"/>
      <c r="QT741" s="5"/>
      <c r="QU741" s="5"/>
      <c r="QV741" s="5"/>
      <c r="QW741" s="5"/>
      <c r="QX741" s="5"/>
      <c r="QY741" s="5"/>
      <c r="QZ741" s="5"/>
      <c r="RA741" s="5"/>
      <c r="RB741" s="5"/>
      <c r="RC741" s="5"/>
      <c r="RD741" s="5"/>
      <c r="RE741" s="5"/>
      <c r="RF741" s="5"/>
      <c r="RG741" s="5"/>
      <c r="RH741" s="5"/>
      <c r="RI741" s="5"/>
      <c r="RJ741" s="5"/>
      <c r="RK741" s="5"/>
      <c r="RL741" s="5"/>
      <c r="RM741" s="5"/>
      <c r="RN741" s="5"/>
      <c r="RO741" s="5"/>
      <c r="RP741" s="5"/>
      <c r="RQ741" s="5"/>
      <c r="RR741" s="5"/>
      <c r="RS741" s="5"/>
      <c r="RT741" s="5"/>
      <c r="RU741" s="5"/>
      <c r="RV741" s="5"/>
      <c r="RW741" s="5"/>
      <c r="RX741" s="5"/>
      <c r="RY741" s="5"/>
      <c r="RZ741" s="5"/>
      <c r="SA741" s="5"/>
      <c r="SB741" s="5"/>
      <c r="SC741" s="5"/>
      <c r="SD741" s="5"/>
      <c r="SE741" s="5"/>
      <c r="SF741" s="5"/>
      <c r="SG741" s="5"/>
      <c r="SH741" s="5"/>
      <c r="SI741" s="5"/>
      <c r="SJ741" s="5"/>
      <c r="SK741" s="5"/>
      <c r="SL741" s="5"/>
      <c r="SM741" s="5"/>
      <c r="SN741" s="5"/>
      <c r="SO741" s="5"/>
      <c r="SP741" s="5"/>
      <c r="SQ741" s="5"/>
      <c r="SR741" s="5"/>
      <c r="SS741" s="5"/>
      <c r="ST741" s="5"/>
      <c r="SU741" s="5"/>
      <c r="SV741" s="5"/>
      <c r="SW741" s="5"/>
      <c r="SX741" s="5"/>
      <c r="SY741" s="5"/>
      <c r="SZ741" s="5"/>
      <c r="TA741" s="5"/>
      <c r="TB741" s="5"/>
      <c r="TC741" s="5"/>
      <c r="TD741" s="5"/>
      <c r="TE741" s="5"/>
      <c r="TF741" s="5"/>
      <c r="TG741" s="5"/>
      <c r="TH741" s="5"/>
      <c r="TI741" s="5"/>
      <c r="TJ741" s="5"/>
      <c r="TK741" s="5"/>
      <c r="TL741" s="5"/>
      <c r="TM741" s="5"/>
      <c r="TN741" s="5"/>
      <c r="TO741" s="5"/>
      <c r="TP741" s="5"/>
      <c r="TQ741" s="5"/>
      <c r="TR741" s="5"/>
      <c r="TS741" s="5"/>
      <c r="TT741" s="5"/>
      <c r="TU741" s="5"/>
      <c r="TV741" s="5"/>
      <c r="TW741" s="5"/>
      <c r="TX741" s="5"/>
      <c r="TY741" s="5"/>
      <c r="TZ741" s="5"/>
      <c r="UA741" s="5"/>
      <c r="UB741" s="5"/>
      <c r="UC741" s="5"/>
      <c r="UD741" s="5"/>
      <c r="UE741" s="5"/>
      <c r="UF741" s="5"/>
      <c r="UG741" s="5"/>
      <c r="UH741" s="5"/>
      <c r="UI741" s="5"/>
      <c r="UJ741" s="5"/>
      <c r="UK741" s="5"/>
      <c r="UL741" s="5"/>
      <c r="UM741" s="5"/>
      <c r="UN741" s="5"/>
      <c r="UO741" s="5"/>
      <c r="UP741" s="5"/>
      <c r="UQ741" s="5"/>
      <c r="UR741" s="5"/>
      <c r="US741" s="5"/>
      <c r="UT741" s="5"/>
      <c r="UU741" s="5"/>
      <c r="UV741" s="5"/>
      <c r="UW741" s="5"/>
      <c r="UX741" s="5"/>
      <c r="UY741" s="5"/>
      <c r="UZ741" s="5"/>
      <c r="VA741" s="5"/>
      <c r="VB741" s="5"/>
      <c r="VC741" s="5"/>
      <c r="VD741" s="5"/>
      <c r="VE741" s="5"/>
      <c r="VF741" s="5"/>
      <c r="VG741" s="5"/>
      <c r="VH741" s="5"/>
      <c r="VI741" s="5"/>
      <c r="VJ741" s="5"/>
      <c r="VK741" s="5"/>
      <c r="VL741" s="5"/>
      <c r="VM741" s="5"/>
      <c r="VN741" s="5"/>
      <c r="VO741" s="5"/>
      <c r="VP741" s="5"/>
      <c r="VQ741" s="5"/>
      <c r="VR741" s="5"/>
      <c r="VS741" s="5"/>
      <c r="VT741" s="5"/>
      <c r="VU741" s="5"/>
      <c r="VV741" s="5"/>
      <c r="VW741" s="5"/>
      <c r="VX741" s="5"/>
      <c r="VY741" s="5"/>
      <c r="VZ741" s="5"/>
      <c r="WA741" s="5"/>
      <c r="WB741" s="5"/>
      <c r="WC741" s="5"/>
      <c r="WD741" s="5"/>
      <c r="WE741" s="5"/>
      <c r="WF741" s="5"/>
      <c r="WG741" s="5"/>
      <c r="WH741" s="5"/>
      <c r="WI741" s="5"/>
      <c r="WJ741" s="5"/>
      <c r="WK741" s="5"/>
      <c r="WL741" s="5"/>
      <c r="WM741" s="5"/>
      <c r="WN741" s="5"/>
      <c r="WO741" s="5"/>
      <c r="WP741" s="5"/>
      <c r="WQ741" s="5"/>
      <c r="WR741" s="5"/>
      <c r="WS741" s="5"/>
      <c r="WT741" s="5"/>
      <c r="WU741" s="5"/>
      <c r="WV741" s="5"/>
      <c r="WW741" s="5"/>
      <c r="WX741" s="5"/>
      <c r="WY741" s="5"/>
      <c r="WZ741" s="5"/>
      <c r="XA741" s="5"/>
      <c r="XB741" s="5"/>
      <c r="XC741" s="5"/>
      <c r="XD741" s="5"/>
      <c r="XE741" s="5"/>
      <c r="XF741" s="5"/>
      <c r="XG741" s="5"/>
      <c r="XH741" s="5"/>
      <c r="XI741" s="5"/>
      <c r="XJ741" s="5"/>
      <c r="XK741" s="5"/>
      <c r="XL741" s="5"/>
      <c r="XM741" s="5"/>
      <c r="XN741" s="5"/>
      <c r="XO741" s="5"/>
      <c r="XP741" s="5"/>
      <c r="XQ741" s="5"/>
      <c r="XR741" s="5"/>
      <c r="XS741" s="5"/>
      <c r="XT741" s="5"/>
      <c r="XU741" s="5"/>
      <c r="XV741" s="5"/>
      <c r="XW741" s="5"/>
    </row>
    <row r="742" spans="39:647" x14ac:dyDescent="0.2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5"/>
      <c r="NS742" s="5"/>
      <c r="NT742" s="5"/>
      <c r="NU742" s="5"/>
      <c r="NV742" s="5"/>
      <c r="NW742" s="5"/>
      <c r="NX742" s="5"/>
      <c r="NY742" s="5"/>
      <c r="NZ742" s="5"/>
      <c r="OA742" s="5"/>
      <c r="OB742" s="5"/>
      <c r="OC742" s="5"/>
      <c r="OD742" s="5"/>
      <c r="OE742" s="5"/>
      <c r="OF742" s="5"/>
      <c r="OG742" s="5"/>
      <c r="OH742" s="5"/>
      <c r="OI742" s="5"/>
      <c r="OJ742" s="5"/>
      <c r="OK742" s="5"/>
      <c r="OL742" s="5"/>
      <c r="OM742" s="5"/>
      <c r="ON742" s="5"/>
      <c r="OO742" s="5"/>
      <c r="OP742" s="5"/>
      <c r="OQ742" s="5"/>
      <c r="OR742" s="5"/>
      <c r="OS742" s="5"/>
      <c r="OT742" s="5"/>
      <c r="OU742" s="5"/>
      <c r="OV742" s="5"/>
      <c r="OW742" s="5"/>
      <c r="OX742" s="5"/>
      <c r="OY742" s="5"/>
      <c r="OZ742" s="5"/>
      <c r="PA742" s="5"/>
      <c r="PB742" s="5"/>
      <c r="PC742" s="5"/>
      <c r="PD742" s="5"/>
      <c r="PE742" s="5"/>
      <c r="PF742" s="5"/>
      <c r="PG742" s="5"/>
      <c r="PH742" s="5"/>
      <c r="PI742" s="5"/>
      <c r="PJ742" s="5"/>
      <c r="PK742" s="5"/>
      <c r="PL742" s="5"/>
      <c r="PM742" s="5"/>
      <c r="PN742" s="5"/>
      <c r="PO742" s="5"/>
      <c r="PP742" s="5"/>
      <c r="PQ742" s="5"/>
      <c r="PR742" s="5"/>
      <c r="PS742" s="5"/>
      <c r="PT742" s="5"/>
      <c r="PU742" s="5"/>
      <c r="PV742" s="5"/>
      <c r="PW742" s="5"/>
      <c r="PX742" s="5"/>
      <c r="PY742" s="5"/>
      <c r="PZ742" s="5"/>
      <c r="QA742" s="5"/>
      <c r="QB742" s="5"/>
      <c r="QC742" s="5"/>
      <c r="QD742" s="5"/>
      <c r="QE742" s="5"/>
      <c r="QF742" s="5"/>
      <c r="QG742" s="5"/>
      <c r="QH742" s="5"/>
      <c r="QI742" s="5"/>
      <c r="QJ742" s="5"/>
      <c r="QK742" s="5"/>
      <c r="QL742" s="5"/>
      <c r="QM742" s="5"/>
      <c r="QN742" s="5"/>
      <c r="QO742" s="5"/>
      <c r="QP742" s="5"/>
      <c r="QQ742" s="5"/>
      <c r="QR742" s="5"/>
      <c r="QS742" s="5"/>
      <c r="QT742" s="5"/>
      <c r="QU742" s="5"/>
      <c r="QV742" s="5"/>
      <c r="QW742" s="5"/>
      <c r="QX742" s="5"/>
      <c r="QY742" s="5"/>
      <c r="QZ742" s="5"/>
      <c r="RA742" s="5"/>
      <c r="RB742" s="5"/>
      <c r="RC742" s="5"/>
      <c r="RD742" s="5"/>
      <c r="RE742" s="5"/>
      <c r="RF742" s="5"/>
      <c r="RG742" s="5"/>
      <c r="RH742" s="5"/>
      <c r="RI742" s="5"/>
      <c r="RJ742" s="5"/>
      <c r="RK742" s="5"/>
      <c r="RL742" s="5"/>
      <c r="RM742" s="5"/>
      <c r="RN742" s="5"/>
      <c r="RO742" s="5"/>
      <c r="RP742" s="5"/>
      <c r="RQ742" s="5"/>
      <c r="RR742" s="5"/>
      <c r="RS742" s="5"/>
      <c r="RT742" s="5"/>
      <c r="RU742" s="5"/>
      <c r="RV742" s="5"/>
      <c r="RW742" s="5"/>
      <c r="RX742" s="5"/>
      <c r="RY742" s="5"/>
      <c r="RZ742" s="5"/>
      <c r="SA742" s="5"/>
      <c r="SB742" s="5"/>
      <c r="SC742" s="5"/>
      <c r="SD742" s="5"/>
      <c r="SE742" s="5"/>
      <c r="SF742" s="5"/>
      <c r="SG742" s="5"/>
      <c r="SH742" s="5"/>
      <c r="SI742" s="5"/>
      <c r="SJ742" s="5"/>
      <c r="SK742" s="5"/>
      <c r="SL742" s="5"/>
      <c r="SM742" s="5"/>
      <c r="SN742" s="5"/>
      <c r="SO742" s="5"/>
      <c r="SP742" s="5"/>
      <c r="SQ742" s="5"/>
      <c r="SR742" s="5"/>
      <c r="SS742" s="5"/>
      <c r="ST742" s="5"/>
      <c r="SU742" s="5"/>
      <c r="SV742" s="5"/>
      <c r="SW742" s="5"/>
      <c r="SX742" s="5"/>
      <c r="SY742" s="5"/>
      <c r="SZ742" s="5"/>
      <c r="TA742" s="5"/>
      <c r="TB742" s="5"/>
      <c r="TC742" s="5"/>
      <c r="TD742" s="5"/>
      <c r="TE742" s="5"/>
      <c r="TF742" s="5"/>
      <c r="TG742" s="5"/>
      <c r="TH742" s="5"/>
      <c r="TI742" s="5"/>
      <c r="TJ742" s="5"/>
      <c r="TK742" s="5"/>
      <c r="TL742" s="5"/>
      <c r="TM742" s="5"/>
      <c r="TN742" s="5"/>
      <c r="TO742" s="5"/>
      <c r="TP742" s="5"/>
      <c r="TQ742" s="5"/>
      <c r="TR742" s="5"/>
      <c r="TS742" s="5"/>
      <c r="TT742" s="5"/>
      <c r="TU742" s="5"/>
      <c r="TV742" s="5"/>
      <c r="TW742" s="5"/>
      <c r="TX742" s="5"/>
      <c r="TY742" s="5"/>
      <c r="TZ742" s="5"/>
      <c r="UA742" s="5"/>
      <c r="UB742" s="5"/>
      <c r="UC742" s="5"/>
      <c r="UD742" s="5"/>
      <c r="UE742" s="5"/>
      <c r="UF742" s="5"/>
      <c r="UG742" s="5"/>
      <c r="UH742" s="5"/>
      <c r="UI742" s="5"/>
      <c r="UJ742" s="5"/>
      <c r="UK742" s="5"/>
      <c r="UL742" s="5"/>
      <c r="UM742" s="5"/>
      <c r="UN742" s="5"/>
      <c r="UO742" s="5"/>
      <c r="UP742" s="5"/>
      <c r="UQ742" s="5"/>
      <c r="UR742" s="5"/>
      <c r="US742" s="5"/>
      <c r="UT742" s="5"/>
      <c r="UU742" s="5"/>
      <c r="UV742" s="5"/>
      <c r="UW742" s="5"/>
      <c r="UX742" s="5"/>
      <c r="UY742" s="5"/>
      <c r="UZ742" s="5"/>
      <c r="VA742" s="5"/>
      <c r="VB742" s="5"/>
      <c r="VC742" s="5"/>
      <c r="VD742" s="5"/>
      <c r="VE742" s="5"/>
      <c r="VF742" s="5"/>
      <c r="VG742" s="5"/>
      <c r="VH742" s="5"/>
      <c r="VI742" s="5"/>
      <c r="VJ742" s="5"/>
      <c r="VK742" s="5"/>
      <c r="VL742" s="5"/>
      <c r="VM742" s="5"/>
      <c r="VN742" s="5"/>
      <c r="VO742" s="5"/>
      <c r="VP742" s="5"/>
      <c r="VQ742" s="5"/>
      <c r="VR742" s="5"/>
      <c r="VS742" s="5"/>
      <c r="VT742" s="5"/>
      <c r="VU742" s="5"/>
      <c r="VV742" s="5"/>
      <c r="VW742" s="5"/>
      <c r="VX742" s="5"/>
      <c r="VY742" s="5"/>
      <c r="VZ742" s="5"/>
      <c r="WA742" s="5"/>
      <c r="WB742" s="5"/>
      <c r="WC742" s="5"/>
      <c r="WD742" s="5"/>
      <c r="WE742" s="5"/>
      <c r="WF742" s="5"/>
      <c r="WG742" s="5"/>
      <c r="WH742" s="5"/>
      <c r="WI742" s="5"/>
      <c r="WJ742" s="5"/>
      <c r="WK742" s="5"/>
      <c r="WL742" s="5"/>
      <c r="WM742" s="5"/>
      <c r="WN742" s="5"/>
      <c r="WO742" s="5"/>
      <c r="WP742" s="5"/>
      <c r="WQ742" s="5"/>
      <c r="WR742" s="5"/>
      <c r="WS742" s="5"/>
      <c r="WT742" s="5"/>
      <c r="WU742" s="5"/>
      <c r="WV742" s="5"/>
      <c r="WW742" s="5"/>
      <c r="WX742" s="5"/>
      <c r="WY742" s="5"/>
      <c r="WZ742" s="5"/>
      <c r="XA742" s="5"/>
      <c r="XB742" s="5"/>
      <c r="XC742" s="5"/>
      <c r="XD742" s="5"/>
      <c r="XE742" s="5"/>
      <c r="XF742" s="5"/>
      <c r="XG742" s="5"/>
      <c r="XH742" s="5"/>
      <c r="XI742" s="5"/>
      <c r="XJ742" s="5"/>
      <c r="XK742" s="5"/>
      <c r="XL742" s="5"/>
      <c r="XM742" s="5"/>
      <c r="XN742" s="5"/>
      <c r="XO742" s="5"/>
      <c r="XP742" s="5"/>
      <c r="XQ742" s="5"/>
      <c r="XR742" s="5"/>
      <c r="XS742" s="5"/>
      <c r="XT742" s="5"/>
      <c r="XU742" s="5"/>
      <c r="XV742" s="5"/>
      <c r="XW742" s="5"/>
    </row>
    <row r="743" spans="39:647" x14ac:dyDescent="0.2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5"/>
      <c r="NS743" s="5"/>
      <c r="NT743" s="5"/>
      <c r="NU743" s="5"/>
      <c r="NV743" s="5"/>
      <c r="NW743" s="5"/>
      <c r="NX743" s="5"/>
      <c r="NY743" s="5"/>
      <c r="NZ743" s="5"/>
      <c r="OA743" s="5"/>
      <c r="OB743" s="5"/>
      <c r="OC743" s="5"/>
      <c r="OD743" s="5"/>
      <c r="OE743" s="5"/>
      <c r="OF743" s="5"/>
      <c r="OG743" s="5"/>
      <c r="OH743" s="5"/>
      <c r="OI743" s="5"/>
      <c r="OJ743" s="5"/>
      <c r="OK743" s="5"/>
      <c r="OL743" s="5"/>
      <c r="OM743" s="5"/>
      <c r="ON743" s="5"/>
      <c r="OO743" s="5"/>
      <c r="OP743" s="5"/>
      <c r="OQ743" s="5"/>
      <c r="OR743" s="5"/>
      <c r="OS743" s="5"/>
      <c r="OT743" s="5"/>
      <c r="OU743" s="5"/>
      <c r="OV743" s="5"/>
      <c r="OW743" s="5"/>
      <c r="OX743" s="5"/>
      <c r="OY743" s="5"/>
      <c r="OZ743" s="5"/>
      <c r="PA743" s="5"/>
      <c r="PB743" s="5"/>
      <c r="PC743" s="5"/>
      <c r="PD743" s="5"/>
      <c r="PE743" s="5"/>
      <c r="PF743" s="5"/>
      <c r="PG743" s="5"/>
      <c r="PH743" s="5"/>
      <c r="PI743" s="5"/>
      <c r="PJ743" s="5"/>
      <c r="PK743" s="5"/>
      <c r="PL743" s="5"/>
      <c r="PM743" s="5"/>
      <c r="PN743" s="5"/>
      <c r="PO743" s="5"/>
      <c r="PP743" s="5"/>
      <c r="PQ743" s="5"/>
      <c r="PR743" s="5"/>
      <c r="PS743" s="5"/>
      <c r="PT743" s="5"/>
      <c r="PU743" s="5"/>
      <c r="PV743" s="5"/>
      <c r="PW743" s="5"/>
      <c r="PX743" s="5"/>
      <c r="PY743" s="5"/>
      <c r="PZ743" s="5"/>
      <c r="QA743" s="5"/>
      <c r="QB743" s="5"/>
      <c r="QC743" s="5"/>
      <c r="QD743" s="5"/>
      <c r="QE743" s="5"/>
      <c r="QF743" s="5"/>
      <c r="QG743" s="5"/>
      <c r="QH743" s="5"/>
      <c r="QI743" s="5"/>
      <c r="QJ743" s="5"/>
      <c r="QK743" s="5"/>
      <c r="QL743" s="5"/>
      <c r="QM743" s="5"/>
      <c r="QN743" s="5"/>
      <c r="QO743" s="5"/>
      <c r="QP743" s="5"/>
      <c r="QQ743" s="5"/>
      <c r="QR743" s="5"/>
      <c r="QS743" s="5"/>
      <c r="QT743" s="5"/>
      <c r="QU743" s="5"/>
      <c r="QV743" s="5"/>
      <c r="QW743" s="5"/>
      <c r="QX743" s="5"/>
      <c r="QY743" s="5"/>
      <c r="QZ743" s="5"/>
      <c r="RA743" s="5"/>
      <c r="RB743" s="5"/>
      <c r="RC743" s="5"/>
      <c r="RD743" s="5"/>
      <c r="RE743" s="5"/>
      <c r="RF743" s="5"/>
      <c r="RG743" s="5"/>
      <c r="RH743" s="5"/>
      <c r="RI743" s="5"/>
      <c r="RJ743" s="5"/>
      <c r="RK743" s="5"/>
      <c r="RL743" s="5"/>
      <c r="RM743" s="5"/>
      <c r="RN743" s="5"/>
      <c r="RO743" s="5"/>
      <c r="RP743" s="5"/>
      <c r="RQ743" s="5"/>
      <c r="RR743" s="5"/>
      <c r="RS743" s="5"/>
      <c r="RT743" s="5"/>
      <c r="RU743" s="5"/>
      <c r="RV743" s="5"/>
      <c r="RW743" s="5"/>
      <c r="RX743" s="5"/>
      <c r="RY743" s="5"/>
      <c r="RZ743" s="5"/>
      <c r="SA743" s="5"/>
      <c r="SB743" s="5"/>
      <c r="SC743" s="5"/>
      <c r="SD743" s="5"/>
      <c r="SE743" s="5"/>
      <c r="SF743" s="5"/>
      <c r="SG743" s="5"/>
      <c r="SH743" s="5"/>
      <c r="SI743" s="5"/>
      <c r="SJ743" s="5"/>
      <c r="SK743" s="5"/>
      <c r="SL743" s="5"/>
      <c r="SM743" s="5"/>
      <c r="SN743" s="5"/>
      <c r="SO743" s="5"/>
      <c r="SP743" s="5"/>
      <c r="SQ743" s="5"/>
      <c r="SR743" s="5"/>
      <c r="SS743" s="5"/>
      <c r="ST743" s="5"/>
      <c r="SU743" s="5"/>
      <c r="SV743" s="5"/>
      <c r="SW743" s="5"/>
      <c r="SX743" s="5"/>
      <c r="SY743" s="5"/>
      <c r="SZ743" s="5"/>
      <c r="TA743" s="5"/>
      <c r="TB743" s="5"/>
      <c r="TC743" s="5"/>
      <c r="TD743" s="5"/>
      <c r="TE743" s="5"/>
      <c r="TF743" s="5"/>
      <c r="TG743" s="5"/>
      <c r="TH743" s="5"/>
      <c r="TI743" s="5"/>
      <c r="TJ743" s="5"/>
      <c r="TK743" s="5"/>
      <c r="TL743" s="5"/>
      <c r="TM743" s="5"/>
      <c r="TN743" s="5"/>
      <c r="TO743" s="5"/>
      <c r="TP743" s="5"/>
      <c r="TQ743" s="5"/>
      <c r="TR743" s="5"/>
      <c r="TS743" s="5"/>
      <c r="TT743" s="5"/>
      <c r="TU743" s="5"/>
      <c r="TV743" s="5"/>
      <c r="TW743" s="5"/>
      <c r="TX743" s="5"/>
      <c r="TY743" s="5"/>
      <c r="TZ743" s="5"/>
      <c r="UA743" s="5"/>
      <c r="UB743" s="5"/>
      <c r="UC743" s="5"/>
      <c r="UD743" s="5"/>
      <c r="UE743" s="5"/>
      <c r="UF743" s="5"/>
      <c r="UG743" s="5"/>
      <c r="UH743" s="5"/>
      <c r="UI743" s="5"/>
      <c r="UJ743" s="5"/>
      <c r="UK743" s="5"/>
      <c r="UL743" s="5"/>
      <c r="UM743" s="5"/>
      <c r="UN743" s="5"/>
      <c r="UO743" s="5"/>
      <c r="UP743" s="5"/>
      <c r="UQ743" s="5"/>
      <c r="UR743" s="5"/>
      <c r="US743" s="5"/>
      <c r="UT743" s="5"/>
      <c r="UU743" s="5"/>
      <c r="UV743" s="5"/>
      <c r="UW743" s="5"/>
      <c r="UX743" s="5"/>
      <c r="UY743" s="5"/>
      <c r="UZ743" s="5"/>
      <c r="VA743" s="5"/>
      <c r="VB743" s="5"/>
      <c r="VC743" s="5"/>
      <c r="VD743" s="5"/>
      <c r="VE743" s="5"/>
      <c r="VF743" s="5"/>
      <c r="VG743" s="5"/>
      <c r="VH743" s="5"/>
      <c r="VI743" s="5"/>
      <c r="VJ743" s="5"/>
      <c r="VK743" s="5"/>
      <c r="VL743" s="5"/>
      <c r="VM743" s="5"/>
      <c r="VN743" s="5"/>
      <c r="VO743" s="5"/>
      <c r="VP743" s="5"/>
      <c r="VQ743" s="5"/>
      <c r="VR743" s="5"/>
      <c r="VS743" s="5"/>
      <c r="VT743" s="5"/>
      <c r="VU743" s="5"/>
      <c r="VV743" s="5"/>
      <c r="VW743" s="5"/>
      <c r="VX743" s="5"/>
      <c r="VY743" s="5"/>
      <c r="VZ743" s="5"/>
      <c r="WA743" s="5"/>
      <c r="WB743" s="5"/>
      <c r="WC743" s="5"/>
      <c r="WD743" s="5"/>
      <c r="WE743" s="5"/>
      <c r="WF743" s="5"/>
      <c r="WG743" s="5"/>
      <c r="WH743" s="5"/>
      <c r="WI743" s="5"/>
      <c r="WJ743" s="5"/>
      <c r="WK743" s="5"/>
      <c r="WL743" s="5"/>
      <c r="WM743" s="5"/>
      <c r="WN743" s="5"/>
      <c r="WO743" s="5"/>
      <c r="WP743" s="5"/>
      <c r="WQ743" s="5"/>
      <c r="WR743" s="5"/>
      <c r="WS743" s="5"/>
      <c r="WT743" s="5"/>
      <c r="WU743" s="5"/>
      <c r="WV743" s="5"/>
      <c r="WW743" s="5"/>
      <c r="WX743" s="5"/>
      <c r="WY743" s="5"/>
      <c r="WZ743" s="5"/>
      <c r="XA743" s="5"/>
      <c r="XB743" s="5"/>
      <c r="XC743" s="5"/>
      <c r="XD743" s="5"/>
      <c r="XE743" s="5"/>
      <c r="XF743" s="5"/>
      <c r="XG743" s="5"/>
      <c r="XH743" s="5"/>
      <c r="XI743" s="5"/>
      <c r="XJ743" s="5"/>
      <c r="XK743" s="5"/>
      <c r="XL743" s="5"/>
      <c r="XM743" s="5"/>
      <c r="XN743" s="5"/>
      <c r="XO743" s="5"/>
      <c r="XP743" s="5"/>
      <c r="XQ743" s="5"/>
      <c r="XR743" s="5"/>
      <c r="XS743" s="5"/>
      <c r="XT743" s="5"/>
      <c r="XU743" s="5"/>
      <c r="XV743" s="5"/>
      <c r="XW743" s="5"/>
    </row>
    <row r="744" spans="39:647" x14ac:dyDescent="0.2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5"/>
      <c r="NS744" s="5"/>
      <c r="NT744" s="5"/>
      <c r="NU744" s="5"/>
      <c r="NV744" s="5"/>
      <c r="NW744" s="5"/>
      <c r="NX744" s="5"/>
      <c r="NY744" s="5"/>
      <c r="NZ744" s="5"/>
      <c r="OA744" s="5"/>
      <c r="OB744" s="5"/>
      <c r="OC744" s="5"/>
      <c r="OD744" s="5"/>
      <c r="OE744" s="5"/>
      <c r="OF744" s="5"/>
      <c r="OG744" s="5"/>
      <c r="OH744" s="5"/>
      <c r="OI744" s="5"/>
      <c r="OJ744" s="5"/>
      <c r="OK744" s="5"/>
      <c r="OL744" s="5"/>
      <c r="OM744" s="5"/>
      <c r="ON744" s="5"/>
      <c r="OO744" s="5"/>
      <c r="OP744" s="5"/>
      <c r="OQ744" s="5"/>
      <c r="OR744" s="5"/>
      <c r="OS744" s="5"/>
      <c r="OT744" s="5"/>
      <c r="OU744" s="5"/>
      <c r="OV744" s="5"/>
      <c r="OW744" s="5"/>
      <c r="OX744" s="5"/>
      <c r="OY744" s="5"/>
      <c r="OZ744" s="5"/>
      <c r="PA744" s="5"/>
      <c r="PB744" s="5"/>
      <c r="PC744" s="5"/>
      <c r="PD744" s="5"/>
      <c r="PE744" s="5"/>
      <c r="PF744" s="5"/>
      <c r="PG744" s="5"/>
      <c r="PH744" s="5"/>
      <c r="PI744" s="5"/>
      <c r="PJ744" s="5"/>
      <c r="PK744" s="5"/>
      <c r="PL744" s="5"/>
      <c r="PM744" s="5"/>
      <c r="PN744" s="5"/>
      <c r="PO744" s="5"/>
      <c r="PP744" s="5"/>
      <c r="PQ744" s="5"/>
      <c r="PR744" s="5"/>
      <c r="PS744" s="5"/>
      <c r="PT744" s="5"/>
      <c r="PU744" s="5"/>
      <c r="PV744" s="5"/>
      <c r="PW744" s="5"/>
      <c r="PX744" s="5"/>
      <c r="PY744" s="5"/>
      <c r="PZ744" s="5"/>
      <c r="QA744" s="5"/>
      <c r="QB744" s="5"/>
      <c r="QC744" s="5"/>
      <c r="QD744" s="5"/>
      <c r="QE744" s="5"/>
      <c r="QF744" s="5"/>
      <c r="QG744" s="5"/>
      <c r="QH744" s="5"/>
      <c r="QI744" s="5"/>
      <c r="QJ744" s="5"/>
      <c r="QK744" s="5"/>
      <c r="QL744" s="5"/>
      <c r="QM744" s="5"/>
      <c r="QN744" s="5"/>
      <c r="QO744" s="5"/>
      <c r="QP744" s="5"/>
      <c r="QQ744" s="5"/>
      <c r="QR744" s="5"/>
      <c r="QS744" s="5"/>
      <c r="QT744" s="5"/>
      <c r="QU744" s="5"/>
      <c r="QV744" s="5"/>
      <c r="QW744" s="5"/>
      <c r="QX744" s="5"/>
      <c r="QY744" s="5"/>
      <c r="QZ744" s="5"/>
      <c r="RA744" s="5"/>
      <c r="RB744" s="5"/>
      <c r="RC744" s="5"/>
      <c r="RD744" s="5"/>
      <c r="RE744" s="5"/>
      <c r="RF744" s="5"/>
      <c r="RG744" s="5"/>
      <c r="RH744" s="5"/>
      <c r="RI744" s="5"/>
      <c r="RJ744" s="5"/>
      <c r="RK744" s="5"/>
      <c r="RL744" s="5"/>
      <c r="RM744" s="5"/>
      <c r="RN744" s="5"/>
      <c r="RO744" s="5"/>
      <c r="RP744" s="5"/>
      <c r="RQ744" s="5"/>
      <c r="RR744" s="5"/>
      <c r="RS744" s="5"/>
      <c r="RT744" s="5"/>
      <c r="RU744" s="5"/>
      <c r="RV744" s="5"/>
      <c r="RW744" s="5"/>
      <c r="RX744" s="5"/>
      <c r="RY744" s="5"/>
      <c r="RZ744" s="5"/>
      <c r="SA744" s="5"/>
      <c r="SB744" s="5"/>
      <c r="SC744" s="5"/>
      <c r="SD744" s="5"/>
      <c r="SE744" s="5"/>
      <c r="SF744" s="5"/>
      <c r="SG744" s="5"/>
      <c r="SH744" s="5"/>
      <c r="SI744" s="5"/>
      <c r="SJ744" s="5"/>
      <c r="SK744" s="5"/>
      <c r="SL744" s="5"/>
      <c r="SM744" s="5"/>
      <c r="SN744" s="5"/>
      <c r="SO744" s="5"/>
      <c r="SP744" s="5"/>
      <c r="SQ744" s="5"/>
      <c r="SR744" s="5"/>
      <c r="SS744" s="5"/>
      <c r="ST744" s="5"/>
      <c r="SU744" s="5"/>
      <c r="SV744" s="5"/>
      <c r="SW744" s="5"/>
      <c r="SX744" s="5"/>
      <c r="SY744" s="5"/>
      <c r="SZ744" s="5"/>
      <c r="TA744" s="5"/>
      <c r="TB744" s="5"/>
      <c r="TC744" s="5"/>
      <c r="TD744" s="5"/>
      <c r="TE744" s="5"/>
      <c r="TF744" s="5"/>
      <c r="TG744" s="5"/>
      <c r="TH744" s="5"/>
      <c r="TI744" s="5"/>
      <c r="TJ744" s="5"/>
      <c r="TK744" s="5"/>
      <c r="TL744" s="5"/>
      <c r="TM744" s="5"/>
      <c r="TN744" s="5"/>
      <c r="TO744" s="5"/>
      <c r="TP744" s="5"/>
      <c r="TQ744" s="5"/>
      <c r="TR744" s="5"/>
      <c r="TS744" s="5"/>
      <c r="TT744" s="5"/>
      <c r="TU744" s="5"/>
      <c r="TV744" s="5"/>
      <c r="TW744" s="5"/>
      <c r="TX744" s="5"/>
      <c r="TY744" s="5"/>
      <c r="TZ744" s="5"/>
      <c r="UA744" s="5"/>
      <c r="UB744" s="5"/>
      <c r="UC744" s="5"/>
      <c r="UD744" s="5"/>
      <c r="UE744" s="5"/>
      <c r="UF744" s="5"/>
      <c r="UG744" s="5"/>
      <c r="UH744" s="5"/>
      <c r="UI744" s="5"/>
      <c r="UJ744" s="5"/>
      <c r="UK744" s="5"/>
      <c r="UL744" s="5"/>
      <c r="UM744" s="5"/>
      <c r="UN744" s="5"/>
      <c r="UO744" s="5"/>
      <c r="UP744" s="5"/>
      <c r="UQ744" s="5"/>
      <c r="UR744" s="5"/>
      <c r="US744" s="5"/>
      <c r="UT744" s="5"/>
      <c r="UU744" s="5"/>
      <c r="UV744" s="5"/>
      <c r="UW744" s="5"/>
      <c r="UX744" s="5"/>
      <c r="UY744" s="5"/>
      <c r="UZ744" s="5"/>
      <c r="VA744" s="5"/>
      <c r="VB744" s="5"/>
      <c r="VC744" s="5"/>
      <c r="VD744" s="5"/>
      <c r="VE744" s="5"/>
      <c r="VF744" s="5"/>
      <c r="VG744" s="5"/>
      <c r="VH744" s="5"/>
      <c r="VI744" s="5"/>
      <c r="VJ744" s="5"/>
      <c r="VK744" s="5"/>
      <c r="VL744" s="5"/>
      <c r="VM744" s="5"/>
      <c r="VN744" s="5"/>
      <c r="VO744" s="5"/>
      <c r="VP744" s="5"/>
      <c r="VQ744" s="5"/>
      <c r="VR744" s="5"/>
      <c r="VS744" s="5"/>
      <c r="VT744" s="5"/>
      <c r="VU744" s="5"/>
      <c r="VV744" s="5"/>
      <c r="VW744" s="5"/>
      <c r="VX744" s="5"/>
      <c r="VY744" s="5"/>
      <c r="VZ744" s="5"/>
      <c r="WA744" s="5"/>
      <c r="WB744" s="5"/>
      <c r="WC744" s="5"/>
      <c r="WD744" s="5"/>
      <c r="WE744" s="5"/>
      <c r="WF744" s="5"/>
      <c r="WG744" s="5"/>
      <c r="WH744" s="5"/>
      <c r="WI744" s="5"/>
      <c r="WJ744" s="5"/>
      <c r="WK744" s="5"/>
      <c r="WL744" s="5"/>
      <c r="WM744" s="5"/>
      <c r="WN744" s="5"/>
      <c r="WO744" s="5"/>
      <c r="WP744" s="5"/>
      <c r="WQ744" s="5"/>
      <c r="WR744" s="5"/>
      <c r="WS744" s="5"/>
      <c r="WT744" s="5"/>
      <c r="WU744" s="5"/>
      <c r="WV744" s="5"/>
      <c r="WW744" s="5"/>
      <c r="WX744" s="5"/>
      <c r="WY744" s="5"/>
      <c r="WZ744" s="5"/>
      <c r="XA744" s="5"/>
      <c r="XB744" s="5"/>
      <c r="XC744" s="5"/>
      <c r="XD744" s="5"/>
      <c r="XE744" s="5"/>
      <c r="XF744" s="5"/>
      <c r="XG744" s="5"/>
      <c r="XH744" s="5"/>
      <c r="XI744" s="5"/>
      <c r="XJ744" s="5"/>
      <c r="XK744" s="5"/>
      <c r="XL744" s="5"/>
      <c r="XM744" s="5"/>
      <c r="XN744" s="5"/>
      <c r="XO744" s="5"/>
      <c r="XP744" s="5"/>
      <c r="XQ744" s="5"/>
      <c r="XR744" s="5"/>
      <c r="XS744" s="5"/>
      <c r="XT744" s="5"/>
      <c r="XU744" s="5"/>
      <c r="XV744" s="5"/>
      <c r="XW744" s="5"/>
    </row>
    <row r="745" spans="39:647" x14ac:dyDescent="0.2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5"/>
      <c r="NS745" s="5"/>
      <c r="NT745" s="5"/>
      <c r="NU745" s="5"/>
      <c r="NV745" s="5"/>
      <c r="NW745" s="5"/>
      <c r="NX745" s="5"/>
      <c r="NY745" s="5"/>
      <c r="NZ745" s="5"/>
      <c r="OA745" s="5"/>
      <c r="OB745" s="5"/>
      <c r="OC745" s="5"/>
      <c r="OD745" s="5"/>
      <c r="OE745" s="5"/>
      <c r="OF745" s="5"/>
      <c r="OG745" s="5"/>
      <c r="OH745" s="5"/>
      <c r="OI745" s="5"/>
      <c r="OJ745" s="5"/>
      <c r="OK745" s="5"/>
      <c r="OL745" s="5"/>
      <c r="OM745" s="5"/>
      <c r="ON745" s="5"/>
      <c r="OO745" s="5"/>
      <c r="OP745" s="5"/>
      <c r="OQ745" s="5"/>
      <c r="OR745" s="5"/>
      <c r="OS745" s="5"/>
      <c r="OT745" s="5"/>
      <c r="OU745" s="5"/>
      <c r="OV745" s="5"/>
      <c r="OW745" s="5"/>
      <c r="OX745" s="5"/>
      <c r="OY745" s="5"/>
      <c r="OZ745" s="5"/>
      <c r="PA745" s="5"/>
      <c r="PB745" s="5"/>
      <c r="PC745" s="5"/>
      <c r="PD745" s="5"/>
      <c r="PE745" s="5"/>
      <c r="PF745" s="5"/>
      <c r="PG745" s="5"/>
      <c r="PH745" s="5"/>
      <c r="PI745" s="5"/>
      <c r="PJ745" s="5"/>
      <c r="PK745" s="5"/>
      <c r="PL745" s="5"/>
      <c r="PM745" s="5"/>
      <c r="PN745" s="5"/>
      <c r="PO745" s="5"/>
      <c r="PP745" s="5"/>
      <c r="PQ745" s="5"/>
      <c r="PR745" s="5"/>
      <c r="PS745" s="5"/>
      <c r="PT745" s="5"/>
      <c r="PU745" s="5"/>
      <c r="PV745" s="5"/>
      <c r="PW745" s="5"/>
      <c r="PX745" s="5"/>
      <c r="PY745" s="5"/>
      <c r="PZ745" s="5"/>
      <c r="QA745" s="5"/>
      <c r="QB745" s="5"/>
      <c r="QC745" s="5"/>
      <c r="QD745" s="5"/>
      <c r="QE745" s="5"/>
      <c r="QF745" s="5"/>
      <c r="QG745" s="5"/>
      <c r="QH745" s="5"/>
      <c r="QI745" s="5"/>
      <c r="QJ745" s="5"/>
      <c r="QK745" s="5"/>
      <c r="QL745" s="5"/>
      <c r="QM745" s="5"/>
      <c r="QN745" s="5"/>
      <c r="QO745" s="5"/>
      <c r="QP745" s="5"/>
      <c r="QQ745" s="5"/>
      <c r="QR745" s="5"/>
      <c r="QS745" s="5"/>
      <c r="QT745" s="5"/>
      <c r="QU745" s="5"/>
      <c r="QV745" s="5"/>
      <c r="QW745" s="5"/>
      <c r="QX745" s="5"/>
      <c r="QY745" s="5"/>
      <c r="QZ745" s="5"/>
      <c r="RA745" s="5"/>
      <c r="RB745" s="5"/>
      <c r="RC745" s="5"/>
      <c r="RD745" s="5"/>
      <c r="RE745" s="5"/>
      <c r="RF745" s="5"/>
      <c r="RG745" s="5"/>
      <c r="RH745" s="5"/>
      <c r="RI745" s="5"/>
      <c r="RJ745" s="5"/>
      <c r="RK745" s="5"/>
      <c r="RL745" s="5"/>
      <c r="RM745" s="5"/>
      <c r="RN745" s="5"/>
      <c r="RO745" s="5"/>
      <c r="RP745" s="5"/>
      <c r="RQ745" s="5"/>
      <c r="RR745" s="5"/>
      <c r="RS745" s="5"/>
      <c r="RT745" s="5"/>
      <c r="RU745" s="5"/>
      <c r="RV745" s="5"/>
      <c r="RW745" s="5"/>
      <c r="RX745" s="5"/>
      <c r="RY745" s="5"/>
      <c r="RZ745" s="5"/>
      <c r="SA745" s="5"/>
      <c r="SB745" s="5"/>
      <c r="SC745" s="5"/>
      <c r="SD745" s="5"/>
      <c r="SE745" s="5"/>
      <c r="SF745" s="5"/>
      <c r="SG745" s="5"/>
      <c r="SH745" s="5"/>
      <c r="SI745" s="5"/>
      <c r="SJ745" s="5"/>
      <c r="SK745" s="5"/>
      <c r="SL745" s="5"/>
      <c r="SM745" s="5"/>
      <c r="SN745" s="5"/>
      <c r="SO745" s="5"/>
      <c r="SP745" s="5"/>
      <c r="SQ745" s="5"/>
      <c r="SR745" s="5"/>
      <c r="SS745" s="5"/>
      <c r="ST745" s="5"/>
      <c r="SU745" s="5"/>
      <c r="SV745" s="5"/>
      <c r="SW745" s="5"/>
      <c r="SX745" s="5"/>
      <c r="SY745" s="5"/>
      <c r="SZ745" s="5"/>
      <c r="TA745" s="5"/>
      <c r="TB745" s="5"/>
      <c r="TC745" s="5"/>
      <c r="TD745" s="5"/>
      <c r="TE745" s="5"/>
      <c r="TF745" s="5"/>
      <c r="TG745" s="5"/>
      <c r="TH745" s="5"/>
      <c r="TI745" s="5"/>
      <c r="TJ745" s="5"/>
      <c r="TK745" s="5"/>
      <c r="TL745" s="5"/>
      <c r="TM745" s="5"/>
      <c r="TN745" s="5"/>
      <c r="TO745" s="5"/>
      <c r="TP745" s="5"/>
      <c r="TQ745" s="5"/>
      <c r="TR745" s="5"/>
      <c r="TS745" s="5"/>
      <c r="TT745" s="5"/>
      <c r="TU745" s="5"/>
      <c r="TV745" s="5"/>
      <c r="TW745" s="5"/>
      <c r="TX745" s="5"/>
      <c r="TY745" s="5"/>
      <c r="TZ745" s="5"/>
      <c r="UA745" s="5"/>
      <c r="UB745" s="5"/>
      <c r="UC745" s="5"/>
      <c r="UD745" s="5"/>
      <c r="UE745" s="5"/>
      <c r="UF745" s="5"/>
      <c r="UG745" s="5"/>
      <c r="UH745" s="5"/>
      <c r="UI745" s="5"/>
      <c r="UJ745" s="5"/>
      <c r="UK745" s="5"/>
      <c r="UL745" s="5"/>
      <c r="UM745" s="5"/>
      <c r="UN745" s="5"/>
      <c r="UO745" s="5"/>
      <c r="UP745" s="5"/>
      <c r="UQ745" s="5"/>
      <c r="UR745" s="5"/>
      <c r="US745" s="5"/>
      <c r="UT745" s="5"/>
      <c r="UU745" s="5"/>
      <c r="UV745" s="5"/>
      <c r="UW745" s="5"/>
      <c r="UX745" s="5"/>
      <c r="UY745" s="5"/>
      <c r="UZ745" s="5"/>
      <c r="VA745" s="5"/>
      <c r="VB745" s="5"/>
      <c r="VC745" s="5"/>
      <c r="VD745" s="5"/>
      <c r="VE745" s="5"/>
      <c r="VF745" s="5"/>
      <c r="VG745" s="5"/>
      <c r="VH745" s="5"/>
      <c r="VI745" s="5"/>
      <c r="VJ745" s="5"/>
      <c r="VK745" s="5"/>
      <c r="VL745" s="5"/>
      <c r="VM745" s="5"/>
      <c r="VN745" s="5"/>
      <c r="VO745" s="5"/>
      <c r="VP745" s="5"/>
      <c r="VQ745" s="5"/>
      <c r="VR745" s="5"/>
      <c r="VS745" s="5"/>
      <c r="VT745" s="5"/>
      <c r="VU745" s="5"/>
      <c r="VV745" s="5"/>
      <c r="VW745" s="5"/>
      <c r="VX745" s="5"/>
      <c r="VY745" s="5"/>
      <c r="VZ745" s="5"/>
      <c r="WA745" s="5"/>
      <c r="WB745" s="5"/>
      <c r="WC745" s="5"/>
      <c r="WD745" s="5"/>
      <c r="WE745" s="5"/>
      <c r="WF745" s="5"/>
      <c r="WG745" s="5"/>
      <c r="WH745" s="5"/>
      <c r="WI745" s="5"/>
      <c r="WJ745" s="5"/>
      <c r="WK745" s="5"/>
      <c r="WL745" s="5"/>
      <c r="WM745" s="5"/>
      <c r="WN745" s="5"/>
      <c r="WO745" s="5"/>
      <c r="WP745" s="5"/>
      <c r="WQ745" s="5"/>
      <c r="WR745" s="5"/>
      <c r="WS745" s="5"/>
      <c r="WT745" s="5"/>
      <c r="WU745" s="5"/>
      <c r="WV745" s="5"/>
      <c r="WW745" s="5"/>
      <c r="WX745" s="5"/>
      <c r="WY745" s="5"/>
      <c r="WZ745" s="5"/>
      <c r="XA745" s="5"/>
      <c r="XB745" s="5"/>
      <c r="XC745" s="5"/>
      <c r="XD745" s="5"/>
      <c r="XE745" s="5"/>
      <c r="XF745" s="5"/>
      <c r="XG745" s="5"/>
      <c r="XH745" s="5"/>
      <c r="XI745" s="5"/>
      <c r="XJ745" s="5"/>
      <c r="XK745" s="5"/>
      <c r="XL745" s="5"/>
      <c r="XM745" s="5"/>
      <c r="XN745" s="5"/>
      <c r="XO745" s="5"/>
      <c r="XP745" s="5"/>
      <c r="XQ745" s="5"/>
      <c r="XR745" s="5"/>
      <c r="XS745" s="5"/>
      <c r="XT745" s="5"/>
      <c r="XU745" s="5"/>
      <c r="XV745" s="5"/>
      <c r="XW745" s="5"/>
    </row>
    <row r="746" spans="39:647" x14ac:dyDescent="0.2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5"/>
      <c r="NS746" s="5"/>
      <c r="NT746" s="5"/>
      <c r="NU746" s="5"/>
      <c r="NV746" s="5"/>
      <c r="NW746" s="5"/>
      <c r="NX746" s="5"/>
      <c r="NY746" s="5"/>
      <c r="NZ746" s="5"/>
      <c r="OA746" s="5"/>
      <c r="OB746" s="5"/>
      <c r="OC746" s="5"/>
      <c r="OD746" s="5"/>
      <c r="OE746" s="5"/>
      <c r="OF746" s="5"/>
      <c r="OG746" s="5"/>
      <c r="OH746" s="5"/>
      <c r="OI746" s="5"/>
      <c r="OJ746" s="5"/>
      <c r="OK746" s="5"/>
      <c r="OL746" s="5"/>
      <c r="OM746" s="5"/>
      <c r="ON746" s="5"/>
      <c r="OO746" s="5"/>
      <c r="OP746" s="5"/>
      <c r="OQ746" s="5"/>
      <c r="OR746" s="5"/>
      <c r="OS746" s="5"/>
      <c r="OT746" s="5"/>
      <c r="OU746" s="5"/>
      <c r="OV746" s="5"/>
      <c r="OW746" s="5"/>
      <c r="OX746" s="5"/>
      <c r="OY746" s="5"/>
      <c r="OZ746" s="5"/>
      <c r="PA746" s="5"/>
      <c r="PB746" s="5"/>
      <c r="PC746" s="5"/>
      <c r="PD746" s="5"/>
      <c r="PE746" s="5"/>
      <c r="PF746" s="5"/>
      <c r="PG746" s="5"/>
      <c r="PH746" s="5"/>
      <c r="PI746" s="5"/>
      <c r="PJ746" s="5"/>
      <c r="PK746" s="5"/>
      <c r="PL746" s="5"/>
      <c r="PM746" s="5"/>
      <c r="PN746" s="5"/>
      <c r="PO746" s="5"/>
      <c r="PP746" s="5"/>
      <c r="PQ746" s="5"/>
      <c r="PR746" s="5"/>
      <c r="PS746" s="5"/>
      <c r="PT746" s="5"/>
      <c r="PU746" s="5"/>
      <c r="PV746" s="5"/>
      <c r="PW746" s="5"/>
      <c r="PX746" s="5"/>
      <c r="PY746" s="5"/>
      <c r="PZ746" s="5"/>
      <c r="QA746" s="5"/>
      <c r="QB746" s="5"/>
      <c r="QC746" s="5"/>
      <c r="QD746" s="5"/>
      <c r="QE746" s="5"/>
      <c r="QF746" s="5"/>
      <c r="QG746" s="5"/>
      <c r="QH746" s="5"/>
      <c r="QI746" s="5"/>
      <c r="QJ746" s="5"/>
      <c r="QK746" s="5"/>
      <c r="QL746" s="5"/>
      <c r="QM746" s="5"/>
      <c r="QN746" s="5"/>
      <c r="QO746" s="5"/>
      <c r="QP746" s="5"/>
      <c r="QQ746" s="5"/>
      <c r="QR746" s="5"/>
      <c r="QS746" s="5"/>
      <c r="QT746" s="5"/>
      <c r="QU746" s="5"/>
      <c r="QV746" s="5"/>
      <c r="QW746" s="5"/>
      <c r="QX746" s="5"/>
      <c r="QY746" s="5"/>
      <c r="QZ746" s="5"/>
      <c r="RA746" s="5"/>
      <c r="RB746" s="5"/>
      <c r="RC746" s="5"/>
      <c r="RD746" s="5"/>
      <c r="RE746" s="5"/>
      <c r="RF746" s="5"/>
      <c r="RG746" s="5"/>
      <c r="RH746" s="5"/>
      <c r="RI746" s="5"/>
      <c r="RJ746" s="5"/>
      <c r="RK746" s="5"/>
      <c r="RL746" s="5"/>
      <c r="RM746" s="5"/>
      <c r="RN746" s="5"/>
      <c r="RO746" s="5"/>
      <c r="RP746" s="5"/>
      <c r="RQ746" s="5"/>
      <c r="RR746" s="5"/>
      <c r="RS746" s="5"/>
      <c r="RT746" s="5"/>
      <c r="RU746" s="5"/>
      <c r="RV746" s="5"/>
      <c r="RW746" s="5"/>
      <c r="RX746" s="5"/>
      <c r="RY746" s="5"/>
      <c r="RZ746" s="5"/>
      <c r="SA746" s="5"/>
      <c r="SB746" s="5"/>
      <c r="SC746" s="5"/>
      <c r="SD746" s="5"/>
      <c r="SE746" s="5"/>
      <c r="SF746" s="5"/>
      <c r="SG746" s="5"/>
      <c r="SH746" s="5"/>
      <c r="SI746" s="5"/>
      <c r="SJ746" s="5"/>
      <c r="SK746" s="5"/>
      <c r="SL746" s="5"/>
      <c r="SM746" s="5"/>
      <c r="SN746" s="5"/>
      <c r="SO746" s="5"/>
      <c r="SP746" s="5"/>
      <c r="SQ746" s="5"/>
      <c r="SR746" s="5"/>
      <c r="SS746" s="5"/>
      <c r="ST746" s="5"/>
      <c r="SU746" s="5"/>
      <c r="SV746" s="5"/>
      <c r="SW746" s="5"/>
      <c r="SX746" s="5"/>
      <c r="SY746" s="5"/>
      <c r="SZ746" s="5"/>
      <c r="TA746" s="5"/>
      <c r="TB746" s="5"/>
      <c r="TC746" s="5"/>
      <c r="TD746" s="5"/>
      <c r="TE746" s="5"/>
      <c r="TF746" s="5"/>
      <c r="TG746" s="5"/>
      <c r="TH746" s="5"/>
      <c r="TI746" s="5"/>
      <c r="TJ746" s="5"/>
      <c r="TK746" s="5"/>
      <c r="TL746" s="5"/>
      <c r="TM746" s="5"/>
      <c r="TN746" s="5"/>
      <c r="TO746" s="5"/>
      <c r="TP746" s="5"/>
      <c r="TQ746" s="5"/>
      <c r="TR746" s="5"/>
      <c r="TS746" s="5"/>
      <c r="TT746" s="5"/>
      <c r="TU746" s="5"/>
      <c r="TV746" s="5"/>
      <c r="TW746" s="5"/>
      <c r="TX746" s="5"/>
      <c r="TY746" s="5"/>
      <c r="TZ746" s="5"/>
      <c r="UA746" s="5"/>
      <c r="UB746" s="5"/>
      <c r="UC746" s="5"/>
      <c r="UD746" s="5"/>
      <c r="UE746" s="5"/>
      <c r="UF746" s="5"/>
      <c r="UG746" s="5"/>
      <c r="UH746" s="5"/>
      <c r="UI746" s="5"/>
      <c r="UJ746" s="5"/>
      <c r="UK746" s="5"/>
      <c r="UL746" s="5"/>
      <c r="UM746" s="5"/>
      <c r="UN746" s="5"/>
      <c r="UO746" s="5"/>
      <c r="UP746" s="5"/>
      <c r="UQ746" s="5"/>
      <c r="UR746" s="5"/>
      <c r="US746" s="5"/>
      <c r="UT746" s="5"/>
      <c r="UU746" s="5"/>
      <c r="UV746" s="5"/>
      <c r="UW746" s="5"/>
      <c r="UX746" s="5"/>
      <c r="UY746" s="5"/>
      <c r="UZ746" s="5"/>
      <c r="VA746" s="5"/>
      <c r="VB746" s="5"/>
      <c r="VC746" s="5"/>
      <c r="VD746" s="5"/>
      <c r="VE746" s="5"/>
      <c r="VF746" s="5"/>
      <c r="VG746" s="5"/>
      <c r="VH746" s="5"/>
      <c r="VI746" s="5"/>
      <c r="VJ746" s="5"/>
      <c r="VK746" s="5"/>
      <c r="VL746" s="5"/>
      <c r="VM746" s="5"/>
      <c r="VN746" s="5"/>
      <c r="VO746" s="5"/>
      <c r="VP746" s="5"/>
      <c r="VQ746" s="5"/>
      <c r="VR746" s="5"/>
      <c r="VS746" s="5"/>
      <c r="VT746" s="5"/>
      <c r="VU746" s="5"/>
      <c r="VV746" s="5"/>
      <c r="VW746" s="5"/>
      <c r="VX746" s="5"/>
      <c r="VY746" s="5"/>
      <c r="VZ746" s="5"/>
      <c r="WA746" s="5"/>
      <c r="WB746" s="5"/>
      <c r="WC746" s="5"/>
      <c r="WD746" s="5"/>
      <c r="WE746" s="5"/>
      <c r="WF746" s="5"/>
      <c r="WG746" s="5"/>
      <c r="WH746" s="5"/>
      <c r="WI746" s="5"/>
      <c r="WJ746" s="5"/>
      <c r="WK746" s="5"/>
      <c r="WL746" s="5"/>
      <c r="WM746" s="5"/>
      <c r="WN746" s="5"/>
      <c r="WO746" s="5"/>
      <c r="WP746" s="5"/>
      <c r="WQ746" s="5"/>
      <c r="WR746" s="5"/>
      <c r="WS746" s="5"/>
      <c r="WT746" s="5"/>
      <c r="WU746" s="5"/>
      <c r="WV746" s="5"/>
      <c r="WW746" s="5"/>
      <c r="WX746" s="5"/>
      <c r="WY746" s="5"/>
      <c r="WZ746" s="5"/>
      <c r="XA746" s="5"/>
      <c r="XB746" s="5"/>
      <c r="XC746" s="5"/>
      <c r="XD746" s="5"/>
      <c r="XE746" s="5"/>
      <c r="XF746" s="5"/>
      <c r="XG746" s="5"/>
      <c r="XH746" s="5"/>
      <c r="XI746" s="5"/>
      <c r="XJ746" s="5"/>
      <c r="XK746" s="5"/>
      <c r="XL746" s="5"/>
      <c r="XM746" s="5"/>
      <c r="XN746" s="5"/>
      <c r="XO746" s="5"/>
      <c r="XP746" s="5"/>
      <c r="XQ746" s="5"/>
      <c r="XR746" s="5"/>
      <c r="XS746" s="5"/>
      <c r="XT746" s="5"/>
      <c r="XU746" s="5"/>
      <c r="XV746" s="5"/>
      <c r="XW746" s="5"/>
    </row>
    <row r="747" spans="39:647" x14ac:dyDescent="0.2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5"/>
      <c r="NS747" s="5"/>
      <c r="NT747" s="5"/>
      <c r="NU747" s="5"/>
      <c r="NV747" s="5"/>
      <c r="NW747" s="5"/>
      <c r="NX747" s="5"/>
      <c r="NY747" s="5"/>
      <c r="NZ747" s="5"/>
      <c r="OA747" s="5"/>
      <c r="OB747" s="5"/>
      <c r="OC747" s="5"/>
      <c r="OD747" s="5"/>
      <c r="OE747" s="5"/>
      <c r="OF747" s="5"/>
      <c r="OG747" s="5"/>
      <c r="OH747" s="5"/>
      <c r="OI747" s="5"/>
      <c r="OJ747" s="5"/>
      <c r="OK747" s="5"/>
      <c r="OL747" s="5"/>
      <c r="OM747" s="5"/>
      <c r="ON747" s="5"/>
      <c r="OO747" s="5"/>
      <c r="OP747" s="5"/>
      <c r="OQ747" s="5"/>
      <c r="OR747" s="5"/>
      <c r="OS747" s="5"/>
      <c r="OT747" s="5"/>
      <c r="OU747" s="5"/>
      <c r="OV747" s="5"/>
      <c r="OW747" s="5"/>
      <c r="OX747" s="5"/>
      <c r="OY747" s="5"/>
      <c r="OZ747" s="5"/>
      <c r="PA747" s="5"/>
      <c r="PB747" s="5"/>
      <c r="PC747" s="5"/>
      <c r="PD747" s="5"/>
      <c r="PE747" s="5"/>
      <c r="PF747" s="5"/>
      <c r="PG747" s="5"/>
      <c r="PH747" s="5"/>
      <c r="PI747" s="5"/>
      <c r="PJ747" s="5"/>
      <c r="PK747" s="5"/>
      <c r="PL747" s="5"/>
      <c r="PM747" s="5"/>
      <c r="PN747" s="5"/>
      <c r="PO747" s="5"/>
      <c r="PP747" s="5"/>
      <c r="PQ747" s="5"/>
      <c r="PR747" s="5"/>
      <c r="PS747" s="5"/>
      <c r="PT747" s="5"/>
      <c r="PU747" s="5"/>
      <c r="PV747" s="5"/>
      <c r="PW747" s="5"/>
      <c r="PX747" s="5"/>
      <c r="PY747" s="5"/>
      <c r="PZ747" s="5"/>
      <c r="QA747" s="5"/>
      <c r="QB747" s="5"/>
      <c r="QC747" s="5"/>
      <c r="QD747" s="5"/>
      <c r="QE747" s="5"/>
      <c r="QF747" s="5"/>
      <c r="QG747" s="5"/>
      <c r="QH747" s="5"/>
      <c r="QI747" s="5"/>
      <c r="QJ747" s="5"/>
      <c r="QK747" s="5"/>
      <c r="QL747" s="5"/>
      <c r="QM747" s="5"/>
      <c r="QN747" s="5"/>
      <c r="QO747" s="5"/>
      <c r="QP747" s="5"/>
      <c r="QQ747" s="5"/>
      <c r="QR747" s="5"/>
      <c r="QS747" s="5"/>
      <c r="QT747" s="5"/>
      <c r="QU747" s="5"/>
      <c r="QV747" s="5"/>
      <c r="QW747" s="5"/>
      <c r="QX747" s="5"/>
      <c r="QY747" s="5"/>
      <c r="QZ747" s="5"/>
      <c r="RA747" s="5"/>
      <c r="RB747" s="5"/>
      <c r="RC747" s="5"/>
      <c r="RD747" s="5"/>
      <c r="RE747" s="5"/>
      <c r="RF747" s="5"/>
      <c r="RG747" s="5"/>
      <c r="RH747" s="5"/>
      <c r="RI747" s="5"/>
      <c r="RJ747" s="5"/>
      <c r="RK747" s="5"/>
      <c r="RL747" s="5"/>
      <c r="RM747" s="5"/>
      <c r="RN747" s="5"/>
      <c r="RO747" s="5"/>
      <c r="RP747" s="5"/>
      <c r="RQ747" s="5"/>
      <c r="RR747" s="5"/>
      <c r="RS747" s="5"/>
      <c r="RT747" s="5"/>
      <c r="RU747" s="5"/>
      <c r="RV747" s="5"/>
      <c r="RW747" s="5"/>
      <c r="RX747" s="5"/>
      <c r="RY747" s="5"/>
      <c r="RZ747" s="5"/>
      <c r="SA747" s="5"/>
      <c r="SB747" s="5"/>
      <c r="SC747" s="5"/>
      <c r="SD747" s="5"/>
      <c r="SE747" s="5"/>
      <c r="SF747" s="5"/>
      <c r="SG747" s="5"/>
      <c r="SH747" s="5"/>
      <c r="SI747" s="5"/>
      <c r="SJ747" s="5"/>
      <c r="SK747" s="5"/>
      <c r="SL747" s="5"/>
      <c r="SM747" s="5"/>
      <c r="SN747" s="5"/>
      <c r="SO747" s="5"/>
      <c r="SP747" s="5"/>
      <c r="SQ747" s="5"/>
      <c r="SR747" s="5"/>
      <c r="SS747" s="5"/>
      <c r="ST747" s="5"/>
      <c r="SU747" s="5"/>
      <c r="SV747" s="5"/>
      <c r="SW747" s="5"/>
      <c r="SX747" s="5"/>
      <c r="SY747" s="5"/>
      <c r="SZ747" s="5"/>
      <c r="TA747" s="5"/>
      <c r="TB747" s="5"/>
      <c r="TC747" s="5"/>
      <c r="TD747" s="5"/>
      <c r="TE747" s="5"/>
      <c r="TF747" s="5"/>
      <c r="TG747" s="5"/>
      <c r="TH747" s="5"/>
      <c r="TI747" s="5"/>
      <c r="TJ747" s="5"/>
      <c r="TK747" s="5"/>
      <c r="TL747" s="5"/>
      <c r="TM747" s="5"/>
      <c r="TN747" s="5"/>
      <c r="TO747" s="5"/>
      <c r="TP747" s="5"/>
      <c r="TQ747" s="5"/>
      <c r="TR747" s="5"/>
      <c r="TS747" s="5"/>
      <c r="TT747" s="5"/>
      <c r="TU747" s="5"/>
      <c r="TV747" s="5"/>
      <c r="TW747" s="5"/>
      <c r="TX747" s="5"/>
      <c r="TY747" s="5"/>
      <c r="TZ747" s="5"/>
      <c r="UA747" s="5"/>
      <c r="UB747" s="5"/>
      <c r="UC747" s="5"/>
      <c r="UD747" s="5"/>
      <c r="UE747" s="5"/>
      <c r="UF747" s="5"/>
      <c r="UG747" s="5"/>
      <c r="UH747" s="5"/>
      <c r="UI747" s="5"/>
      <c r="UJ747" s="5"/>
      <c r="UK747" s="5"/>
      <c r="UL747" s="5"/>
      <c r="UM747" s="5"/>
      <c r="UN747" s="5"/>
      <c r="UO747" s="5"/>
      <c r="UP747" s="5"/>
      <c r="UQ747" s="5"/>
      <c r="UR747" s="5"/>
      <c r="US747" s="5"/>
      <c r="UT747" s="5"/>
      <c r="UU747" s="5"/>
      <c r="UV747" s="5"/>
      <c r="UW747" s="5"/>
      <c r="UX747" s="5"/>
      <c r="UY747" s="5"/>
      <c r="UZ747" s="5"/>
      <c r="VA747" s="5"/>
      <c r="VB747" s="5"/>
      <c r="VC747" s="5"/>
      <c r="VD747" s="5"/>
      <c r="VE747" s="5"/>
      <c r="VF747" s="5"/>
      <c r="VG747" s="5"/>
      <c r="VH747" s="5"/>
      <c r="VI747" s="5"/>
      <c r="VJ747" s="5"/>
      <c r="VK747" s="5"/>
      <c r="VL747" s="5"/>
      <c r="VM747" s="5"/>
      <c r="VN747" s="5"/>
      <c r="VO747" s="5"/>
      <c r="VP747" s="5"/>
      <c r="VQ747" s="5"/>
      <c r="VR747" s="5"/>
      <c r="VS747" s="5"/>
      <c r="VT747" s="5"/>
      <c r="VU747" s="5"/>
      <c r="VV747" s="5"/>
      <c r="VW747" s="5"/>
      <c r="VX747" s="5"/>
      <c r="VY747" s="5"/>
      <c r="VZ747" s="5"/>
      <c r="WA747" s="5"/>
      <c r="WB747" s="5"/>
      <c r="WC747" s="5"/>
      <c r="WD747" s="5"/>
      <c r="WE747" s="5"/>
      <c r="WF747" s="5"/>
      <c r="WG747" s="5"/>
      <c r="WH747" s="5"/>
      <c r="WI747" s="5"/>
      <c r="WJ747" s="5"/>
      <c r="WK747" s="5"/>
      <c r="WL747" s="5"/>
      <c r="WM747" s="5"/>
      <c r="WN747" s="5"/>
      <c r="WO747" s="5"/>
      <c r="WP747" s="5"/>
      <c r="WQ747" s="5"/>
      <c r="WR747" s="5"/>
      <c r="WS747" s="5"/>
      <c r="WT747" s="5"/>
      <c r="WU747" s="5"/>
      <c r="WV747" s="5"/>
      <c r="WW747" s="5"/>
      <c r="WX747" s="5"/>
      <c r="WY747" s="5"/>
      <c r="WZ747" s="5"/>
      <c r="XA747" s="5"/>
      <c r="XB747" s="5"/>
      <c r="XC747" s="5"/>
      <c r="XD747" s="5"/>
      <c r="XE747" s="5"/>
      <c r="XF747" s="5"/>
      <c r="XG747" s="5"/>
      <c r="XH747" s="5"/>
      <c r="XI747" s="5"/>
      <c r="XJ747" s="5"/>
      <c r="XK747" s="5"/>
      <c r="XL747" s="5"/>
      <c r="XM747" s="5"/>
      <c r="XN747" s="5"/>
      <c r="XO747" s="5"/>
      <c r="XP747" s="5"/>
      <c r="XQ747" s="5"/>
      <c r="XR747" s="5"/>
      <c r="XS747" s="5"/>
      <c r="XT747" s="5"/>
      <c r="XU747" s="5"/>
      <c r="XV747" s="5"/>
      <c r="XW747" s="5"/>
    </row>
    <row r="748" spans="39:647" x14ac:dyDescent="0.2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5"/>
      <c r="NS748" s="5"/>
      <c r="NT748" s="5"/>
      <c r="NU748" s="5"/>
      <c r="NV748" s="5"/>
      <c r="NW748" s="5"/>
      <c r="NX748" s="5"/>
      <c r="NY748" s="5"/>
      <c r="NZ748" s="5"/>
      <c r="OA748" s="5"/>
      <c r="OB748" s="5"/>
      <c r="OC748" s="5"/>
      <c r="OD748" s="5"/>
      <c r="OE748" s="5"/>
      <c r="OF748" s="5"/>
      <c r="OG748" s="5"/>
      <c r="OH748" s="5"/>
      <c r="OI748" s="5"/>
      <c r="OJ748" s="5"/>
      <c r="OK748" s="5"/>
      <c r="OL748" s="5"/>
      <c r="OM748" s="5"/>
      <c r="ON748" s="5"/>
      <c r="OO748" s="5"/>
      <c r="OP748" s="5"/>
      <c r="OQ748" s="5"/>
      <c r="OR748" s="5"/>
      <c r="OS748" s="5"/>
      <c r="OT748" s="5"/>
      <c r="OU748" s="5"/>
      <c r="OV748" s="5"/>
      <c r="OW748" s="5"/>
      <c r="OX748" s="5"/>
      <c r="OY748" s="5"/>
      <c r="OZ748" s="5"/>
      <c r="PA748" s="5"/>
      <c r="PB748" s="5"/>
      <c r="PC748" s="5"/>
      <c r="PD748" s="5"/>
      <c r="PE748" s="5"/>
      <c r="PF748" s="5"/>
      <c r="PG748" s="5"/>
      <c r="PH748" s="5"/>
      <c r="PI748" s="5"/>
      <c r="PJ748" s="5"/>
      <c r="PK748" s="5"/>
      <c r="PL748" s="5"/>
      <c r="PM748" s="5"/>
      <c r="PN748" s="5"/>
      <c r="PO748" s="5"/>
      <c r="PP748" s="5"/>
      <c r="PQ748" s="5"/>
      <c r="PR748" s="5"/>
      <c r="PS748" s="5"/>
      <c r="PT748" s="5"/>
      <c r="PU748" s="5"/>
      <c r="PV748" s="5"/>
      <c r="PW748" s="5"/>
      <c r="PX748" s="5"/>
      <c r="PY748" s="5"/>
      <c r="PZ748" s="5"/>
      <c r="QA748" s="5"/>
      <c r="QB748" s="5"/>
      <c r="QC748" s="5"/>
      <c r="QD748" s="5"/>
      <c r="QE748" s="5"/>
      <c r="QF748" s="5"/>
      <c r="QG748" s="5"/>
      <c r="QH748" s="5"/>
      <c r="QI748" s="5"/>
      <c r="QJ748" s="5"/>
      <c r="QK748" s="5"/>
      <c r="QL748" s="5"/>
      <c r="QM748" s="5"/>
      <c r="QN748" s="5"/>
      <c r="QO748" s="5"/>
      <c r="QP748" s="5"/>
      <c r="QQ748" s="5"/>
      <c r="QR748" s="5"/>
      <c r="QS748" s="5"/>
      <c r="QT748" s="5"/>
      <c r="QU748" s="5"/>
      <c r="QV748" s="5"/>
      <c r="QW748" s="5"/>
      <c r="QX748" s="5"/>
      <c r="QY748" s="5"/>
      <c r="QZ748" s="5"/>
      <c r="RA748" s="5"/>
      <c r="RB748" s="5"/>
      <c r="RC748" s="5"/>
      <c r="RD748" s="5"/>
      <c r="RE748" s="5"/>
      <c r="RF748" s="5"/>
      <c r="RG748" s="5"/>
      <c r="RH748" s="5"/>
      <c r="RI748" s="5"/>
      <c r="RJ748" s="5"/>
      <c r="RK748" s="5"/>
      <c r="RL748" s="5"/>
      <c r="RM748" s="5"/>
      <c r="RN748" s="5"/>
      <c r="RO748" s="5"/>
      <c r="RP748" s="5"/>
      <c r="RQ748" s="5"/>
      <c r="RR748" s="5"/>
      <c r="RS748" s="5"/>
      <c r="RT748" s="5"/>
      <c r="RU748" s="5"/>
      <c r="RV748" s="5"/>
      <c r="RW748" s="5"/>
      <c r="RX748" s="5"/>
      <c r="RY748" s="5"/>
      <c r="RZ748" s="5"/>
      <c r="SA748" s="5"/>
      <c r="SB748" s="5"/>
      <c r="SC748" s="5"/>
      <c r="SD748" s="5"/>
      <c r="SE748" s="5"/>
      <c r="SF748" s="5"/>
      <c r="SG748" s="5"/>
      <c r="SH748" s="5"/>
      <c r="SI748" s="5"/>
      <c r="SJ748" s="5"/>
      <c r="SK748" s="5"/>
      <c r="SL748" s="5"/>
      <c r="SM748" s="5"/>
      <c r="SN748" s="5"/>
      <c r="SO748" s="5"/>
      <c r="SP748" s="5"/>
      <c r="SQ748" s="5"/>
      <c r="SR748" s="5"/>
      <c r="SS748" s="5"/>
      <c r="ST748" s="5"/>
      <c r="SU748" s="5"/>
      <c r="SV748" s="5"/>
      <c r="SW748" s="5"/>
      <c r="SX748" s="5"/>
      <c r="SY748" s="5"/>
      <c r="SZ748" s="5"/>
      <c r="TA748" s="5"/>
      <c r="TB748" s="5"/>
      <c r="TC748" s="5"/>
      <c r="TD748" s="5"/>
      <c r="TE748" s="5"/>
      <c r="TF748" s="5"/>
      <c r="TG748" s="5"/>
      <c r="TH748" s="5"/>
      <c r="TI748" s="5"/>
      <c r="TJ748" s="5"/>
      <c r="TK748" s="5"/>
      <c r="TL748" s="5"/>
      <c r="TM748" s="5"/>
      <c r="TN748" s="5"/>
      <c r="TO748" s="5"/>
      <c r="TP748" s="5"/>
      <c r="TQ748" s="5"/>
      <c r="TR748" s="5"/>
      <c r="TS748" s="5"/>
      <c r="TT748" s="5"/>
      <c r="TU748" s="5"/>
      <c r="TV748" s="5"/>
      <c r="TW748" s="5"/>
      <c r="TX748" s="5"/>
      <c r="TY748" s="5"/>
      <c r="TZ748" s="5"/>
      <c r="UA748" s="5"/>
      <c r="UB748" s="5"/>
      <c r="UC748" s="5"/>
      <c r="UD748" s="5"/>
      <c r="UE748" s="5"/>
      <c r="UF748" s="5"/>
      <c r="UG748" s="5"/>
      <c r="UH748" s="5"/>
      <c r="UI748" s="5"/>
      <c r="UJ748" s="5"/>
      <c r="UK748" s="5"/>
      <c r="UL748" s="5"/>
      <c r="UM748" s="5"/>
      <c r="UN748" s="5"/>
      <c r="UO748" s="5"/>
      <c r="UP748" s="5"/>
      <c r="UQ748" s="5"/>
      <c r="UR748" s="5"/>
      <c r="US748" s="5"/>
      <c r="UT748" s="5"/>
      <c r="UU748" s="5"/>
      <c r="UV748" s="5"/>
      <c r="UW748" s="5"/>
      <c r="UX748" s="5"/>
      <c r="UY748" s="5"/>
      <c r="UZ748" s="5"/>
      <c r="VA748" s="5"/>
      <c r="VB748" s="5"/>
      <c r="VC748" s="5"/>
      <c r="VD748" s="5"/>
      <c r="VE748" s="5"/>
      <c r="VF748" s="5"/>
      <c r="VG748" s="5"/>
      <c r="VH748" s="5"/>
      <c r="VI748" s="5"/>
      <c r="VJ748" s="5"/>
      <c r="VK748" s="5"/>
      <c r="VL748" s="5"/>
      <c r="VM748" s="5"/>
      <c r="VN748" s="5"/>
      <c r="VO748" s="5"/>
      <c r="VP748" s="5"/>
      <c r="VQ748" s="5"/>
      <c r="VR748" s="5"/>
      <c r="VS748" s="5"/>
      <c r="VT748" s="5"/>
      <c r="VU748" s="5"/>
      <c r="VV748" s="5"/>
      <c r="VW748" s="5"/>
      <c r="VX748" s="5"/>
      <c r="VY748" s="5"/>
      <c r="VZ748" s="5"/>
      <c r="WA748" s="5"/>
      <c r="WB748" s="5"/>
      <c r="WC748" s="5"/>
      <c r="WD748" s="5"/>
      <c r="WE748" s="5"/>
      <c r="WF748" s="5"/>
      <c r="WG748" s="5"/>
      <c r="WH748" s="5"/>
      <c r="WI748" s="5"/>
      <c r="WJ748" s="5"/>
      <c r="WK748" s="5"/>
      <c r="WL748" s="5"/>
      <c r="WM748" s="5"/>
      <c r="WN748" s="5"/>
      <c r="WO748" s="5"/>
      <c r="WP748" s="5"/>
      <c r="WQ748" s="5"/>
      <c r="WR748" s="5"/>
      <c r="WS748" s="5"/>
      <c r="WT748" s="5"/>
      <c r="WU748" s="5"/>
      <c r="WV748" s="5"/>
      <c r="WW748" s="5"/>
      <c r="WX748" s="5"/>
      <c r="WY748" s="5"/>
      <c r="WZ748" s="5"/>
      <c r="XA748" s="5"/>
      <c r="XB748" s="5"/>
      <c r="XC748" s="5"/>
      <c r="XD748" s="5"/>
      <c r="XE748" s="5"/>
      <c r="XF748" s="5"/>
      <c r="XG748" s="5"/>
      <c r="XH748" s="5"/>
      <c r="XI748" s="5"/>
      <c r="XJ748" s="5"/>
      <c r="XK748" s="5"/>
      <c r="XL748" s="5"/>
      <c r="XM748" s="5"/>
      <c r="XN748" s="5"/>
      <c r="XO748" s="5"/>
      <c r="XP748" s="5"/>
      <c r="XQ748" s="5"/>
      <c r="XR748" s="5"/>
      <c r="XS748" s="5"/>
      <c r="XT748" s="5"/>
      <c r="XU748" s="5"/>
      <c r="XV748" s="5"/>
      <c r="XW748" s="5"/>
    </row>
    <row r="749" spans="39:647" x14ac:dyDescent="0.2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5"/>
      <c r="NS749" s="5"/>
      <c r="NT749" s="5"/>
      <c r="NU749" s="5"/>
      <c r="NV749" s="5"/>
      <c r="NW749" s="5"/>
      <c r="NX749" s="5"/>
      <c r="NY749" s="5"/>
      <c r="NZ749" s="5"/>
      <c r="OA749" s="5"/>
      <c r="OB749" s="5"/>
      <c r="OC749" s="5"/>
      <c r="OD749" s="5"/>
      <c r="OE749" s="5"/>
      <c r="OF749" s="5"/>
      <c r="OG749" s="5"/>
      <c r="OH749" s="5"/>
      <c r="OI749" s="5"/>
      <c r="OJ749" s="5"/>
      <c r="OK749" s="5"/>
      <c r="OL749" s="5"/>
      <c r="OM749" s="5"/>
      <c r="ON749" s="5"/>
      <c r="OO749" s="5"/>
      <c r="OP749" s="5"/>
      <c r="OQ749" s="5"/>
      <c r="OR749" s="5"/>
      <c r="OS749" s="5"/>
      <c r="OT749" s="5"/>
      <c r="OU749" s="5"/>
      <c r="OV749" s="5"/>
      <c r="OW749" s="5"/>
      <c r="OX749" s="5"/>
      <c r="OY749" s="5"/>
      <c r="OZ749" s="5"/>
      <c r="PA749" s="5"/>
      <c r="PB749" s="5"/>
      <c r="PC749" s="5"/>
      <c r="PD749" s="5"/>
      <c r="PE749" s="5"/>
      <c r="PF749" s="5"/>
      <c r="PG749" s="5"/>
      <c r="PH749" s="5"/>
      <c r="PI749" s="5"/>
      <c r="PJ749" s="5"/>
      <c r="PK749" s="5"/>
      <c r="PL749" s="5"/>
      <c r="PM749" s="5"/>
      <c r="PN749" s="5"/>
      <c r="PO749" s="5"/>
      <c r="PP749" s="5"/>
      <c r="PQ749" s="5"/>
      <c r="PR749" s="5"/>
      <c r="PS749" s="5"/>
      <c r="PT749" s="5"/>
      <c r="PU749" s="5"/>
      <c r="PV749" s="5"/>
      <c r="PW749" s="5"/>
      <c r="PX749" s="5"/>
      <c r="PY749" s="5"/>
      <c r="PZ749" s="5"/>
      <c r="QA749" s="5"/>
      <c r="QB749" s="5"/>
      <c r="QC749" s="5"/>
      <c r="QD749" s="5"/>
      <c r="QE749" s="5"/>
      <c r="QF749" s="5"/>
      <c r="QG749" s="5"/>
      <c r="QH749" s="5"/>
      <c r="QI749" s="5"/>
      <c r="QJ749" s="5"/>
      <c r="QK749" s="5"/>
      <c r="QL749" s="5"/>
      <c r="QM749" s="5"/>
      <c r="QN749" s="5"/>
      <c r="QO749" s="5"/>
      <c r="QP749" s="5"/>
      <c r="QQ749" s="5"/>
      <c r="QR749" s="5"/>
      <c r="QS749" s="5"/>
      <c r="QT749" s="5"/>
      <c r="QU749" s="5"/>
      <c r="QV749" s="5"/>
      <c r="QW749" s="5"/>
      <c r="QX749" s="5"/>
      <c r="QY749" s="5"/>
      <c r="QZ749" s="5"/>
      <c r="RA749" s="5"/>
      <c r="RB749" s="5"/>
      <c r="RC749" s="5"/>
      <c r="RD749" s="5"/>
      <c r="RE749" s="5"/>
      <c r="RF749" s="5"/>
      <c r="RG749" s="5"/>
      <c r="RH749" s="5"/>
      <c r="RI749" s="5"/>
      <c r="RJ749" s="5"/>
      <c r="RK749" s="5"/>
      <c r="RL749" s="5"/>
      <c r="RM749" s="5"/>
      <c r="RN749" s="5"/>
      <c r="RO749" s="5"/>
      <c r="RP749" s="5"/>
      <c r="RQ749" s="5"/>
      <c r="RR749" s="5"/>
      <c r="RS749" s="5"/>
      <c r="RT749" s="5"/>
      <c r="RU749" s="5"/>
      <c r="RV749" s="5"/>
      <c r="RW749" s="5"/>
      <c r="RX749" s="5"/>
      <c r="RY749" s="5"/>
      <c r="RZ749" s="5"/>
      <c r="SA749" s="5"/>
      <c r="SB749" s="5"/>
      <c r="SC749" s="5"/>
      <c r="SD749" s="5"/>
      <c r="SE749" s="5"/>
      <c r="SF749" s="5"/>
      <c r="SG749" s="5"/>
      <c r="SH749" s="5"/>
      <c r="SI749" s="5"/>
      <c r="SJ749" s="5"/>
      <c r="SK749" s="5"/>
      <c r="SL749" s="5"/>
      <c r="SM749" s="5"/>
      <c r="SN749" s="5"/>
      <c r="SO749" s="5"/>
      <c r="SP749" s="5"/>
      <c r="SQ749" s="5"/>
      <c r="SR749" s="5"/>
      <c r="SS749" s="5"/>
      <c r="ST749" s="5"/>
      <c r="SU749" s="5"/>
      <c r="SV749" s="5"/>
      <c r="SW749" s="5"/>
      <c r="SX749" s="5"/>
      <c r="SY749" s="5"/>
      <c r="SZ749" s="5"/>
      <c r="TA749" s="5"/>
      <c r="TB749" s="5"/>
      <c r="TC749" s="5"/>
      <c r="TD749" s="5"/>
      <c r="TE749" s="5"/>
      <c r="TF749" s="5"/>
      <c r="TG749" s="5"/>
      <c r="TH749" s="5"/>
      <c r="TI749" s="5"/>
      <c r="TJ749" s="5"/>
      <c r="TK749" s="5"/>
      <c r="TL749" s="5"/>
      <c r="TM749" s="5"/>
      <c r="TN749" s="5"/>
      <c r="TO749" s="5"/>
      <c r="TP749" s="5"/>
      <c r="TQ749" s="5"/>
      <c r="TR749" s="5"/>
      <c r="TS749" s="5"/>
      <c r="TT749" s="5"/>
      <c r="TU749" s="5"/>
      <c r="TV749" s="5"/>
      <c r="TW749" s="5"/>
      <c r="TX749" s="5"/>
      <c r="TY749" s="5"/>
      <c r="TZ749" s="5"/>
      <c r="UA749" s="5"/>
      <c r="UB749" s="5"/>
      <c r="UC749" s="5"/>
      <c r="UD749" s="5"/>
      <c r="UE749" s="5"/>
      <c r="UF749" s="5"/>
      <c r="UG749" s="5"/>
      <c r="UH749" s="5"/>
      <c r="UI749" s="5"/>
      <c r="UJ749" s="5"/>
      <c r="UK749" s="5"/>
      <c r="UL749" s="5"/>
      <c r="UM749" s="5"/>
      <c r="UN749" s="5"/>
      <c r="UO749" s="5"/>
      <c r="UP749" s="5"/>
      <c r="UQ749" s="5"/>
      <c r="UR749" s="5"/>
      <c r="US749" s="5"/>
      <c r="UT749" s="5"/>
      <c r="UU749" s="5"/>
      <c r="UV749" s="5"/>
      <c r="UW749" s="5"/>
      <c r="UX749" s="5"/>
      <c r="UY749" s="5"/>
      <c r="UZ749" s="5"/>
      <c r="VA749" s="5"/>
      <c r="VB749" s="5"/>
      <c r="VC749" s="5"/>
      <c r="VD749" s="5"/>
      <c r="VE749" s="5"/>
      <c r="VF749" s="5"/>
      <c r="VG749" s="5"/>
      <c r="VH749" s="5"/>
      <c r="VI749" s="5"/>
      <c r="VJ749" s="5"/>
      <c r="VK749" s="5"/>
      <c r="VL749" s="5"/>
      <c r="VM749" s="5"/>
      <c r="VN749" s="5"/>
      <c r="VO749" s="5"/>
      <c r="VP749" s="5"/>
      <c r="VQ749" s="5"/>
      <c r="VR749" s="5"/>
      <c r="VS749" s="5"/>
      <c r="VT749" s="5"/>
      <c r="VU749" s="5"/>
      <c r="VV749" s="5"/>
      <c r="VW749" s="5"/>
      <c r="VX749" s="5"/>
      <c r="VY749" s="5"/>
      <c r="VZ749" s="5"/>
      <c r="WA749" s="5"/>
      <c r="WB749" s="5"/>
      <c r="WC749" s="5"/>
      <c r="WD749" s="5"/>
      <c r="WE749" s="5"/>
      <c r="WF749" s="5"/>
      <c r="WG749" s="5"/>
      <c r="WH749" s="5"/>
      <c r="WI749" s="5"/>
      <c r="WJ749" s="5"/>
      <c r="WK749" s="5"/>
      <c r="WL749" s="5"/>
      <c r="WM749" s="5"/>
      <c r="WN749" s="5"/>
      <c r="WO749" s="5"/>
      <c r="WP749" s="5"/>
      <c r="WQ749" s="5"/>
      <c r="WR749" s="5"/>
      <c r="WS749" s="5"/>
      <c r="WT749" s="5"/>
      <c r="WU749" s="5"/>
      <c r="WV749" s="5"/>
      <c r="WW749" s="5"/>
      <c r="WX749" s="5"/>
      <c r="WY749" s="5"/>
      <c r="WZ749" s="5"/>
      <c r="XA749" s="5"/>
      <c r="XB749" s="5"/>
      <c r="XC749" s="5"/>
      <c r="XD749" s="5"/>
      <c r="XE749" s="5"/>
      <c r="XF749" s="5"/>
      <c r="XG749" s="5"/>
      <c r="XH749" s="5"/>
      <c r="XI749" s="5"/>
      <c r="XJ749" s="5"/>
      <c r="XK749" s="5"/>
      <c r="XL749" s="5"/>
      <c r="XM749" s="5"/>
      <c r="XN749" s="5"/>
      <c r="XO749" s="5"/>
      <c r="XP749" s="5"/>
      <c r="XQ749" s="5"/>
      <c r="XR749" s="5"/>
      <c r="XS749" s="5"/>
      <c r="XT749" s="5"/>
      <c r="XU749" s="5"/>
      <c r="XV749" s="5"/>
      <c r="XW749" s="5"/>
    </row>
    <row r="750" spans="39:647" x14ac:dyDescent="0.2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5"/>
      <c r="NS750" s="5"/>
      <c r="NT750" s="5"/>
      <c r="NU750" s="5"/>
      <c r="NV750" s="5"/>
      <c r="NW750" s="5"/>
      <c r="NX750" s="5"/>
      <c r="NY750" s="5"/>
      <c r="NZ750" s="5"/>
      <c r="OA750" s="5"/>
      <c r="OB750" s="5"/>
      <c r="OC750" s="5"/>
      <c r="OD750" s="5"/>
      <c r="OE750" s="5"/>
      <c r="OF750" s="5"/>
      <c r="OG750" s="5"/>
      <c r="OH750" s="5"/>
      <c r="OI750" s="5"/>
      <c r="OJ750" s="5"/>
      <c r="OK750" s="5"/>
      <c r="OL750" s="5"/>
      <c r="OM750" s="5"/>
      <c r="ON750" s="5"/>
      <c r="OO750" s="5"/>
      <c r="OP750" s="5"/>
      <c r="OQ750" s="5"/>
      <c r="OR750" s="5"/>
      <c r="OS750" s="5"/>
      <c r="OT750" s="5"/>
      <c r="OU750" s="5"/>
      <c r="OV750" s="5"/>
      <c r="OW750" s="5"/>
      <c r="OX750" s="5"/>
      <c r="OY750" s="5"/>
      <c r="OZ750" s="5"/>
      <c r="PA750" s="5"/>
      <c r="PB750" s="5"/>
      <c r="PC750" s="5"/>
      <c r="PD750" s="5"/>
      <c r="PE750" s="5"/>
      <c r="PF750" s="5"/>
      <c r="PG750" s="5"/>
      <c r="PH750" s="5"/>
      <c r="PI750" s="5"/>
      <c r="PJ750" s="5"/>
      <c r="PK750" s="5"/>
      <c r="PL750" s="5"/>
      <c r="PM750" s="5"/>
      <c r="PN750" s="5"/>
      <c r="PO750" s="5"/>
      <c r="PP750" s="5"/>
      <c r="PQ750" s="5"/>
      <c r="PR750" s="5"/>
      <c r="PS750" s="5"/>
      <c r="PT750" s="5"/>
      <c r="PU750" s="5"/>
      <c r="PV750" s="5"/>
      <c r="PW750" s="5"/>
      <c r="PX750" s="5"/>
      <c r="PY750" s="5"/>
      <c r="PZ750" s="5"/>
      <c r="QA750" s="5"/>
      <c r="QB750" s="5"/>
      <c r="QC750" s="5"/>
      <c r="QD750" s="5"/>
      <c r="QE750" s="5"/>
      <c r="QF750" s="5"/>
      <c r="QG750" s="5"/>
      <c r="QH750" s="5"/>
      <c r="QI750" s="5"/>
      <c r="QJ750" s="5"/>
      <c r="QK750" s="5"/>
      <c r="QL750" s="5"/>
      <c r="QM750" s="5"/>
      <c r="QN750" s="5"/>
      <c r="QO750" s="5"/>
      <c r="QP750" s="5"/>
      <c r="QQ750" s="5"/>
      <c r="QR750" s="5"/>
      <c r="QS750" s="5"/>
      <c r="QT750" s="5"/>
      <c r="QU750" s="5"/>
      <c r="QV750" s="5"/>
      <c r="QW750" s="5"/>
      <c r="QX750" s="5"/>
      <c r="QY750" s="5"/>
      <c r="QZ750" s="5"/>
      <c r="RA750" s="5"/>
      <c r="RB750" s="5"/>
      <c r="RC750" s="5"/>
      <c r="RD750" s="5"/>
      <c r="RE750" s="5"/>
      <c r="RF750" s="5"/>
      <c r="RG750" s="5"/>
      <c r="RH750" s="5"/>
      <c r="RI750" s="5"/>
      <c r="RJ750" s="5"/>
      <c r="RK750" s="5"/>
      <c r="RL750" s="5"/>
      <c r="RM750" s="5"/>
      <c r="RN750" s="5"/>
      <c r="RO750" s="5"/>
      <c r="RP750" s="5"/>
      <c r="RQ750" s="5"/>
      <c r="RR750" s="5"/>
      <c r="RS750" s="5"/>
      <c r="RT750" s="5"/>
      <c r="RU750" s="5"/>
      <c r="RV750" s="5"/>
      <c r="RW750" s="5"/>
      <c r="RX750" s="5"/>
      <c r="RY750" s="5"/>
      <c r="RZ750" s="5"/>
      <c r="SA750" s="5"/>
      <c r="SB750" s="5"/>
      <c r="SC750" s="5"/>
      <c r="SD750" s="5"/>
      <c r="SE750" s="5"/>
      <c r="SF750" s="5"/>
      <c r="SG750" s="5"/>
      <c r="SH750" s="5"/>
      <c r="SI750" s="5"/>
      <c r="SJ750" s="5"/>
      <c r="SK750" s="5"/>
      <c r="SL750" s="5"/>
      <c r="SM750" s="5"/>
      <c r="SN750" s="5"/>
      <c r="SO750" s="5"/>
      <c r="SP750" s="5"/>
      <c r="SQ750" s="5"/>
      <c r="SR750" s="5"/>
      <c r="SS750" s="5"/>
      <c r="ST750" s="5"/>
      <c r="SU750" s="5"/>
      <c r="SV750" s="5"/>
      <c r="SW750" s="5"/>
      <c r="SX750" s="5"/>
      <c r="SY750" s="5"/>
      <c r="SZ750" s="5"/>
      <c r="TA750" s="5"/>
      <c r="TB750" s="5"/>
      <c r="TC750" s="5"/>
      <c r="TD750" s="5"/>
      <c r="TE750" s="5"/>
      <c r="TF750" s="5"/>
      <c r="TG750" s="5"/>
      <c r="TH750" s="5"/>
      <c r="TI750" s="5"/>
      <c r="TJ750" s="5"/>
      <c r="TK750" s="5"/>
      <c r="TL750" s="5"/>
      <c r="TM750" s="5"/>
      <c r="TN750" s="5"/>
      <c r="TO750" s="5"/>
      <c r="TP750" s="5"/>
      <c r="TQ750" s="5"/>
      <c r="TR750" s="5"/>
      <c r="TS750" s="5"/>
      <c r="TT750" s="5"/>
      <c r="TU750" s="5"/>
      <c r="TV750" s="5"/>
      <c r="TW750" s="5"/>
      <c r="TX750" s="5"/>
      <c r="TY750" s="5"/>
      <c r="TZ750" s="5"/>
      <c r="UA750" s="5"/>
      <c r="UB750" s="5"/>
      <c r="UC750" s="5"/>
      <c r="UD750" s="5"/>
      <c r="UE750" s="5"/>
      <c r="UF750" s="5"/>
      <c r="UG750" s="5"/>
      <c r="UH750" s="5"/>
      <c r="UI750" s="5"/>
      <c r="UJ750" s="5"/>
      <c r="UK750" s="5"/>
      <c r="UL750" s="5"/>
      <c r="UM750" s="5"/>
      <c r="UN750" s="5"/>
      <c r="UO750" s="5"/>
      <c r="UP750" s="5"/>
      <c r="UQ750" s="5"/>
      <c r="UR750" s="5"/>
      <c r="US750" s="5"/>
      <c r="UT750" s="5"/>
      <c r="UU750" s="5"/>
      <c r="UV750" s="5"/>
      <c r="UW750" s="5"/>
      <c r="UX750" s="5"/>
      <c r="UY750" s="5"/>
      <c r="UZ750" s="5"/>
      <c r="VA750" s="5"/>
      <c r="VB750" s="5"/>
      <c r="VC750" s="5"/>
      <c r="VD750" s="5"/>
      <c r="VE750" s="5"/>
      <c r="VF750" s="5"/>
      <c r="VG750" s="5"/>
      <c r="VH750" s="5"/>
      <c r="VI750" s="5"/>
      <c r="VJ750" s="5"/>
      <c r="VK750" s="5"/>
      <c r="VL750" s="5"/>
      <c r="VM750" s="5"/>
      <c r="VN750" s="5"/>
      <c r="VO750" s="5"/>
      <c r="VP750" s="5"/>
      <c r="VQ750" s="5"/>
      <c r="VR750" s="5"/>
      <c r="VS750" s="5"/>
      <c r="VT750" s="5"/>
      <c r="VU750" s="5"/>
      <c r="VV750" s="5"/>
      <c r="VW750" s="5"/>
      <c r="VX750" s="5"/>
      <c r="VY750" s="5"/>
      <c r="VZ750" s="5"/>
      <c r="WA750" s="5"/>
      <c r="WB750" s="5"/>
      <c r="WC750" s="5"/>
      <c r="WD750" s="5"/>
      <c r="WE750" s="5"/>
      <c r="WF750" s="5"/>
      <c r="WG750" s="5"/>
      <c r="WH750" s="5"/>
      <c r="WI750" s="5"/>
      <c r="WJ750" s="5"/>
      <c r="WK750" s="5"/>
      <c r="WL750" s="5"/>
      <c r="WM750" s="5"/>
      <c r="WN750" s="5"/>
      <c r="WO750" s="5"/>
      <c r="WP750" s="5"/>
      <c r="WQ750" s="5"/>
      <c r="WR750" s="5"/>
      <c r="WS750" s="5"/>
      <c r="WT750" s="5"/>
      <c r="WU750" s="5"/>
      <c r="WV750" s="5"/>
      <c r="WW750" s="5"/>
      <c r="WX750" s="5"/>
      <c r="WY750" s="5"/>
      <c r="WZ750" s="5"/>
      <c r="XA750" s="5"/>
      <c r="XB750" s="5"/>
      <c r="XC750" s="5"/>
      <c r="XD750" s="5"/>
      <c r="XE750" s="5"/>
      <c r="XF750" s="5"/>
      <c r="XG750" s="5"/>
      <c r="XH750" s="5"/>
      <c r="XI750" s="5"/>
      <c r="XJ750" s="5"/>
      <c r="XK750" s="5"/>
      <c r="XL750" s="5"/>
      <c r="XM750" s="5"/>
      <c r="XN750" s="5"/>
      <c r="XO750" s="5"/>
      <c r="XP750" s="5"/>
      <c r="XQ750" s="5"/>
      <c r="XR750" s="5"/>
      <c r="XS750" s="5"/>
      <c r="XT750" s="5"/>
      <c r="XU750" s="5"/>
      <c r="XV750" s="5"/>
      <c r="XW750" s="5"/>
    </row>
    <row r="751" spans="39:647" x14ac:dyDescent="0.2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5"/>
      <c r="NS751" s="5"/>
      <c r="NT751" s="5"/>
      <c r="NU751" s="5"/>
      <c r="NV751" s="5"/>
      <c r="NW751" s="5"/>
      <c r="NX751" s="5"/>
      <c r="NY751" s="5"/>
      <c r="NZ751" s="5"/>
      <c r="OA751" s="5"/>
      <c r="OB751" s="5"/>
      <c r="OC751" s="5"/>
      <c r="OD751" s="5"/>
      <c r="OE751" s="5"/>
      <c r="OF751" s="5"/>
      <c r="OG751" s="5"/>
      <c r="OH751" s="5"/>
      <c r="OI751" s="5"/>
      <c r="OJ751" s="5"/>
      <c r="OK751" s="5"/>
      <c r="OL751" s="5"/>
      <c r="OM751" s="5"/>
      <c r="ON751" s="5"/>
      <c r="OO751" s="5"/>
      <c r="OP751" s="5"/>
      <c r="OQ751" s="5"/>
      <c r="OR751" s="5"/>
      <c r="OS751" s="5"/>
      <c r="OT751" s="5"/>
      <c r="OU751" s="5"/>
      <c r="OV751" s="5"/>
      <c r="OW751" s="5"/>
      <c r="OX751" s="5"/>
      <c r="OY751" s="5"/>
      <c r="OZ751" s="5"/>
      <c r="PA751" s="5"/>
      <c r="PB751" s="5"/>
      <c r="PC751" s="5"/>
      <c r="PD751" s="5"/>
      <c r="PE751" s="5"/>
      <c r="PF751" s="5"/>
      <c r="PG751" s="5"/>
      <c r="PH751" s="5"/>
      <c r="PI751" s="5"/>
      <c r="PJ751" s="5"/>
      <c r="PK751" s="5"/>
      <c r="PL751" s="5"/>
      <c r="PM751" s="5"/>
      <c r="PN751" s="5"/>
      <c r="PO751" s="5"/>
      <c r="PP751" s="5"/>
      <c r="PQ751" s="5"/>
      <c r="PR751" s="5"/>
      <c r="PS751" s="5"/>
      <c r="PT751" s="5"/>
      <c r="PU751" s="5"/>
      <c r="PV751" s="5"/>
      <c r="PW751" s="5"/>
      <c r="PX751" s="5"/>
      <c r="PY751" s="5"/>
      <c r="PZ751" s="5"/>
      <c r="QA751" s="5"/>
      <c r="QB751" s="5"/>
      <c r="QC751" s="5"/>
      <c r="QD751" s="5"/>
      <c r="QE751" s="5"/>
      <c r="QF751" s="5"/>
      <c r="QG751" s="5"/>
      <c r="QH751" s="5"/>
      <c r="QI751" s="5"/>
      <c r="QJ751" s="5"/>
      <c r="QK751" s="5"/>
      <c r="QL751" s="5"/>
      <c r="QM751" s="5"/>
      <c r="QN751" s="5"/>
      <c r="QO751" s="5"/>
      <c r="QP751" s="5"/>
      <c r="QQ751" s="5"/>
      <c r="QR751" s="5"/>
      <c r="QS751" s="5"/>
      <c r="QT751" s="5"/>
      <c r="QU751" s="5"/>
      <c r="QV751" s="5"/>
      <c r="QW751" s="5"/>
      <c r="QX751" s="5"/>
      <c r="QY751" s="5"/>
      <c r="QZ751" s="5"/>
      <c r="RA751" s="5"/>
      <c r="RB751" s="5"/>
      <c r="RC751" s="5"/>
      <c r="RD751" s="5"/>
      <c r="RE751" s="5"/>
      <c r="RF751" s="5"/>
      <c r="RG751" s="5"/>
      <c r="RH751" s="5"/>
      <c r="RI751" s="5"/>
      <c r="RJ751" s="5"/>
      <c r="RK751" s="5"/>
      <c r="RL751" s="5"/>
      <c r="RM751" s="5"/>
      <c r="RN751" s="5"/>
      <c r="RO751" s="5"/>
      <c r="RP751" s="5"/>
      <c r="RQ751" s="5"/>
      <c r="RR751" s="5"/>
      <c r="RS751" s="5"/>
      <c r="RT751" s="5"/>
      <c r="RU751" s="5"/>
      <c r="RV751" s="5"/>
      <c r="RW751" s="5"/>
      <c r="RX751" s="5"/>
      <c r="RY751" s="5"/>
      <c r="RZ751" s="5"/>
      <c r="SA751" s="5"/>
      <c r="SB751" s="5"/>
      <c r="SC751" s="5"/>
      <c r="SD751" s="5"/>
      <c r="SE751" s="5"/>
      <c r="SF751" s="5"/>
      <c r="SG751" s="5"/>
      <c r="SH751" s="5"/>
      <c r="SI751" s="5"/>
      <c r="SJ751" s="5"/>
      <c r="SK751" s="5"/>
      <c r="SL751" s="5"/>
      <c r="SM751" s="5"/>
      <c r="SN751" s="5"/>
      <c r="SO751" s="5"/>
      <c r="SP751" s="5"/>
      <c r="SQ751" s="5"/>
      <c r="SR751" s="5"/>
      <c r="SS751" s="5"/>
      <c r="ST751" s="5"/>
      <c r="SU751" s="5"/>
      <c r="SV751" s="5"/>
      <c r="SW751" s="5"/>
      <c r="SX751" s="5"/>
      <c r="SY751" s="5"/>
      <c r="SZ751" s="5"/>
      <c r="TA751" s="5"/>
      <c r="TB751" s="5"/>
      <c r="TC751" s="5"/>
      <c r="TD751" s="5"/>
      <c r="TE751" s="5"/>
      <c r="TF751" s="5"/>
      <c r="TG751" s="5"/>
      <c r="TH751" s="5"/>
      <c r="TI751" s="5"/>
      <c r="TJ751" s="5"/>
      <c r="TK751" s="5"/>
      <c r="TL751" s="5"/>
      <c r="TM751" s="5"/>
      <c r="TN751" s="5"/>
      <c r="TO751" s="5"/>
      <c r="TP751" s="5"/>
      <c r="TQ751" s="5"/>
      <c r="TR751" s="5"/>
      <c r="TS751" s="5"/>
      <c r="TT751" s="5"/>
      <c r="TU751" s="5"/>
      <c r="TV751" s="5"/>
      <c r="TW751" s="5"/>
      <c r="TX751" s="5"/>
      <c r="TY751" s="5"/>
      <c r="TZ751" s="5"/>
      <c r="UA751" s="5"/>
      <c r="UB751" s="5"/>
      <c r="UC751" s="5"/>
      <c r="UD751" s="5"/>
      <c r="UE751" s="5"/>
      <c r="UF751" s="5"/>
      <c r="UG751" s="5"/>
      <c r="UH751" s="5"/>
      <c r="UI751" s="5"/>
      <c r="UJ751" s="5"/>
      <c r="UK751" s="5"/>
      <c r="UL751" s="5"/>
      <c r="UM751" s="5"/>
      <c r="UN751" s="5"/>
      <c r="UO751" s="5"/>
      <c r="UP751" s="5"/>
      <c r="UQ751" s="5"/>
      <c r="UR751" s="5"/>
      <c r="US751" s="5"/>
      <c r="UT751" s="5"/>
      <c r="UU751" s="5"/>
      <c r="UV751" s="5"/>
      <c r="UW751" s="5"/>
      <c r="UX751" s="5"/>
      <c r="UY751" s="5"/>
      <c r="UZ751" s="5"/>
      <c r="VA751" s="5"/>
      <c r="VB751" s="5"/>
      <c r="VC751" s="5"/>
      <c r="VD751" s="5"/>
      <c r="VE751" s="5"/>
      <c r="VF751" s="5"/>
      <c r="VG751" s="5"/>
      <c r="VH751" s="5"/>
      <c r="VI751" s="5"/>
      <c r="VJ751" s="5"/>
      <c r="VK751" s="5"/>
      <c r="VL751" s="5"/>
      <c r="VM751" s="5"/>
      <c r="VN751" s="5"/>
      <c r="VO751" s="5"/>
      <c r="VP751" s="5"/>
      <c r="VQ751" s="5"/>
      <c r="VR751" s="5"/>
      <c r="VS751" s="5"/>
      <c r="VT751" s="5"/>
      <c r="VU751" s="5"/>
      <c r="VV751" s="5"/>
      <c r="VW751" s="5"/>
      <c r="VX751" s="5"/>
      <c r="VY751" s="5"/>
      <c r="VZ751" s="5"/>
      <c r="WA751" s="5"/>
      <c r="WB751" s="5"/>
      <c r="WC751" s="5"/>
      <c r="WD751" s="5"/>
      <c r="WE751" s="5"/>
      <c r="WF751" s="5"/>
      <c r="WG751" s="5"/>
      <c r="WH751" s="5"/>
      <c r="WI751" s="5"/>
      <c r="WJ751" s="5"/>
      <c r="WK751" s="5"/>
      <c r="WL751" s="5"/>
      <c r="WM751" s="5"/>
      <c r="WN751" s="5"/>
      <c r="WO751" s="5"/>
      <c r="WP751" s="5"/>
      <c r="WQ751" s="5"/>
      <c r="WR751" s="5"/>
      <c r="WS751" s="5"/>
      <c r="WT751" s="5"/>
      <c r="WU751" s="5"/>
      <c r="WV751" s="5"/>
      <c r="WW751" s="5"/>
      <c r="WX751" s="5"/>
      <c r="WY751" s="5"/>
      <c r="WZ751" s="5"/>
      <c r="XA751" s="5"/>
      <c r="XB751" s="5"/>
      <c r="XC751" s="5"/>
      <c r="XD751" s="5"/>
      <c r="XE751" s="5"/>
      <c r="XF751" s="5"/>
      <c r="XG751" s="5"/>
      <c r="XH751" s="5"/>
      <c r="XI751" s="5"/>
      <c r="XJ751" s="5"/>
      <c r="XK751" s="5"/>
      <c r="XL751" s="5"/>
      <c r="XM751" s="5"/>
      <c r="XN751" s="5"/>
      <c r="XO751" s="5"/>
      <c r="XP751" s="5"/>
      <c r="XQ751" s="5"/>
      <c r="XR751" s="5"/>
      <c r="XS751" s="5"/>
      <c r="XT751" s="5"/>
      <c r="XU751" s="5"/>
      <c r="XV751" s="5"/>
      <c r="XW751" s="5"/>
    </row>
    <row r="752" spans="39:647" x14ac:dyDescent="0.2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c r="PI752" s="5"/>
      <c r="PJ752" s="5"/>
      <c r="PK752" s="5"/>
      <c r="PL752" s="5"/>
      <c r="PM752" s="5"/>
      <c r="PN752" s="5"/>
      <c r="PO752" s="5"/>
      <c r="PP752" s="5"/>
      <c r="PQ752" s="5"/>
      <c r="PR752" s="5"/>
      <c r="PS752" s="5"/>
      <c r="PT752" s="5"/>
      <c r="PU752" s="5"/>
      <c r="PV752" s="5"/>
      <c r="PW752" s="5"/>
      <c r="PX752" s="5"/>
      <c r="PY752" s="5"/>
      <c r="PZ752" s="5"/>
      <c r="QA752" s="5"/>
      <c r="QB752" s="5"/>
      <c r="QC752" s="5"/>
      <c r="QD752" s="5"/>
      <c r="QE752" s="5"/>
      <c r="QF752" s="5"/>
      <c r="QG752" s="5"/>
      <c r="QH752" s="5"/>
      <c r="QI752" s="5"/>
      <c r="QJ752" s="5"/>
      <c r="QK752" s="5"/>
      <c r="QL752" s="5"/>
      <c r="QM752" s="5"/>
      <c r="QN752" s="5"/>
      <c r="QO752" s="5"/>
      <c r="QP752" s="5"/>
      <c r="QQ752" s="5"/>
      <c r="QR752" s="5"/>
      <c r="QS752" s="5"/>
      <c r="QT752" s="5"/>
      <c r="QU752" s="5"/>
      <c r="QV752" s="5"/>
      <c r="QW752" s="5"/>
      <c r="QX752" s="5"/>
      <c r="QY752" s="5"/>
      <c r="QZ752" s="5"/>
      <c r="RA752" s="5"/>
      <c r="RB752" s="5"/>
      <c r="RC752" s="5"/>
      <c r="RD752" s="5"/>
      <c r="RE752" s="5"/>
      <c r="RF752" s="5"/>
      <c r="RG752" s="5"/>
      <c r="RH752" s="5"/>
      <c r="RI752" s="5"/>
      <c r="RJ752" s="5"/>
      <c r="RK752" s="5"/>
      <c r="RL752" s="5"/>
      <c r="RM752" s="5"/>
      <c r="RN752" s="5"/>
      <c r="RO752" s="5"/>
      <c r="RP752" s="5"/>
      <c r="RQ752" s="5"/>
      <c r="RR752" s="5"/>
      <c r="RS752" s="5"/>
      <c r="RT752" s="5"/>
      <c r="RU752" s="5"/>
      <c r="RV752" s="5"/>
      <c r="RW752" s="5"/>
      <c r="RX752" s="5"/>
      <c r="RY752" s="5"/>
      <c r="RZ752" s="5"/>
      <c r="SA752" s="5"/>
      <c r="SB752" s="5"/>
      <c r="SC752" s="5"/>
      <c r="SD752" s="5"/>
      <c r="SE752" s="5"/>
      <c r="SF752" s="5"/>
      <c r="SG752" s="5"/>
      <c r="SH752" s="5"/>
      <c r="SI752" s="5"/>
      <c r="SJ752" s="5"/>
      <c r="SK752" s="5"/>
      <c r="SL752" s="5"/>
      <c r="SM752" s="5"/>
      <c r="SN752" s="5"/>
      <c r="SO752" s="5"/>
      <c r="SP752" s="5"/>
      <c r="SQ752" s="5"/>
      <c r="SR752" s="5"/>
      <c r="SS752" s="5"/>
      <c r="ST752" s="5"/>
      <c r="SU752" s="5"/>
      <c r="SV752" s="5"/>
      <c r="SW752" s="5"/>
      <c r="SX752" s="5"/>
      <c r="SY752" s="5"/>
      <c r="SZ752" s="5"/>
      <c r="TA752" s="5"/>
      <c r="TB752" s="5"/>
      <c r="TC752" s="5"/>
      <c r="TD752" s="5"/>
      <c r="TE752" s="5"/>
      <c r="TF752" s="5"/>
      <c r="TG752" s="5"/>
      <c r="TH752" s="5"/>
      <c r="TI752" s="5"/>
      <c r="TJ752" s="5"/>
      <c r="TK752" s="5"/>
      <c r="TL752" s="5"/>
      <c r="TM752" s="5"/>
      <c r="TN752" s="5"/>
      <c r="TO752" s="5"/>
      <c r="TP752" s="5"/>
      <c r="TQ752" s="5"/>
      <c r="TR752" s="5"/>
      <c r="TS752" s="5"/>
      <c r="TT752" s="5"/>
      <c r="TU752" s="5"/>
      <c r="TV752" s="5"/>
      <c r="TW752" s="5"/>
      <c r="TX752" s="5"/>
      <c r="TY752" s="5"/>
      <c r="TZ752" s="5"/>
      <c r="UA752" s="5"/>
      <c r="UB752" s="5"/>
      <c r="UC752" s="5"/>
      <c r="UD752" s="5"/>
      <c r="UE752" s="5"/>
      <c r="UF752" s="5"/>
      <c r="UG752" s="5"/>
      <c r="UH752" s="5"/>
      <c r="UI752" s="5"/>
      <c r="UJ752" s="5"/>
      <c r="UK752" s="5"/>
      <c r="UL752" s="5"/>
      <c r="UM752" s="5"/>
      <c r="UN752" s="5"/>
      <c r="UO752" s="5"/>
      <c r="UP752" s="5"/>
      <c r="UQ752" s="5"/>
      <c r="UR752" s="5"/>
      <c r="US752" s="5"/>
      <c r="UT752" s="5"/>
      <c r="UU752" s="5"/>
      <c r="UV752" s="5"/>
      <c r="UW752" s="5"/>
      <c r="UX752" s="5"/>
      <c r="UY752" s="5"/>
      <c r="UZ752" s="5"/>
      <c r="VA752" s="5"/>
      <c r="VB752" s="5"/>
      <c r="VC752" s="5"/>
      <c r="VD752" s="5"/>
      <c r="VE752" s="5"/>
      <c r="VF752" s="5"/>
      <c r="VG752" s="5"/>
      <c r="VH752" s="5"/>
      <c r="VI752" s="5"/>
      <c r="VJ752" s="5"/>
      <c r="VK752" s="5"/>
      <c r="VL752" s="5"/>
      <c r="VM752" s="5"/>
      <c r="VN752" s="5"/>
      <c r="VO752" s="5"/>
      <c r="VP752" s="5"/>
      <c r="VQ752" s="5"/>
      <c r="VR752" s="5"/>
      <c r="VS752" s="5"/>
      <c r="VT752" s="5"/>
      <c r="VU752" s="5"/>
      <c r="VV752" s="5"/>
      <c r="VW752" s="5"/>
      <c r="VX752" s="5"/>
      <c r="VY752" s="5"/>
      <c r="VZ752" s="5"/>
      <c r="WA752" s="5"/>
      <c r="WB752" s="5"/>
      <c r="WC752" s="5"/>
      <c r="WD752" s="5"/>
      <c r="WE752" s="5"/>
      <c r="WF752" s="5"/>
      <c r="WG752" s="5"/>
      <c r="WH752" s="5"/>
      <c r="WI752" s="5"/>
      <c r="WJ752" s="5"/>
      <c r="WK752" s="5"/>
      <c r="WL752" s="5"/>
      <c r="WM752" s="5"/>
      <c r="WN752" s="5"/>
      <c r="WO752" s="5"/>
      <c r="WP752" s="5"/>
      <c r="WQ752" s="5"/>
      <c r="WR752" s="5"/>
      <c r="WS752" s="5"/>
      <c r="WT752" s="5"/>
      <c r="WU752" s="5"/>
      <c r="WV752" s="5"/>
      <c r="WW752" s="5"/>
      <c r="WX752" s="5"/>
      <c r="WY752" s="5"/>
      <c r="WZ752" s="5"/>
      <c r="XA752" s="5"/>
      <c r="XB752" s="5"/>
      <c r="XC752" s="5"/>
      <c r="XD752" s="5"/>
      <c r="XE752" s="5"/>
      <c r="XF752" s="5"/>
      <c r="XG752" s="5"/>
      <c r="XH752" s="5"/>
      <c r="XI752" s="5"/>
      <c r="XJ752" s="5"/>
      <c r="XK752" s="5"/>
      <c r="XL752" s="5"/>
      <c r="XM752" s="5"/>
      <c r="XN752" s="5"/>
      <c r="XO752" s="5"/>
      <c r="XP752" s="5"/>
      <c r="XQ752" s="5"/>
      <c r="XR752" s="5"/>
      <c r="XS752" s="5"/>
      <c r="XT752" s="5"/>
      <c r="XU752" s="5"/>
      <c r="XV752" s="5"/>
      <c r="XW752" s="5"/>
    </row>
    <row r="753" spans="39:647" x14ac:dyDescent="0.2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5"/>
      <c r="NS753" s="5"/>
      <c r="NT753" s="5"/>
      <c r="NU753" s="5"/>
      <c r="NV753" s="5"/>
      <c r="NW753" s="5"/>
      <c r="NX753" s="5"/>
      <c r="NY753" s="5"/>
      <c r="NZ753" s="5"/>
      <c r="OA753" s="5"/>
      <c r="OB753" s="5"/>
      <c r="OC753" s="5"/>
      <c r="OD753" s="5"/>
      <c r="OE753" s="5"/>
      <c r="OF753" s="5"/>
      <c r="OG753" s="5"/>
      <c r="OH753" s="5"/>
      <c r="OI753" s="5"/>
      <c r="OJ753" s="5"/>
      <c r="OK753" s="5"/>
      <c r="OL753" s="5"/>
      <c r="OM753" s="5"/>
      <c r="ON753" s="5"/>
      <c r="OO753" s="5"/>
      <c r="OP753" s="5"/>
      <c r="OQ753" s="5"/>
      <c r="OR753" s="5"/>
      <c r="OS753" s="5"/>
      <c r="OT753" s="5"/>
      <c r="OU753" s="5"/>
      <c r="OV753" s="5"/>
      <c r="OW753" s="5"/>
      <c r="OX753" s="5"/>
      <c r="OY753" s="5"/>
      <c r="OZ753" s="5"/>
      <c r="PA753" s="5"/>
      <c r="PB753" s="5"/>
      <c r="PC753" s="5"/>
      <c r="PD753" s="5"/>
      <c r="PE753" s="5"/>
      <c r="PF753" s="5"/>
      <c r="PG753" s="5"/>
      <c r="PH753" s="5"/>
      <c r="PI753" s="5"/>
      <c r="PJ753" s="5"/>
      <c r="PK753" s="5"/>
      <c r="PL753" s="5"/>
      <c r="PM753" s="5"/>
      <c r="PN753" s="5"/>
      <c r="PO753" s="5"/>
      <c r="PP753" s="5"/>
      <c r="PQ753" s="5"/>
      <c r="PR753" s="5"/>
      <c r="PS753" s="5"/>
      <c r="PT753" s="5"/>
      <c r="PU753" s="5"/>
      <c r="PV753" s="5"/>
      <c r="PW753" s="5"/>
      <c r="PX753" s="5"/>
      <c r="PY753" s="5"/>
      <c r="PZ753" s="5"/>
      <c r="QA753" s="5"/>
      <c r="QB753" s="5"/>
      <c r="QC753" s="5"/>
      <c r="QD753" s="5"/>
      <c r="QE753" s="5"/>
      <c r="QF753" s="5"/>
      <c r="QG753" s="5"/>
      <c r="QH753" s="5"/>
      <c r="QI753" s="5"/>
      <c r="QJ753" s="5"/>
      <c r="QK753" s="5"/>
      <c r="QL753" s="5"/>
      <c r="QM753" s="5"/>
      <c r="QN753" s="5"/>
      <c r="QO753" s="5"/>
      <c r="QP753" s="5"/>
      <c r="QQ753" s="5"/>
      <c r="QR753" s="5"/>
      <c r="QS753" s="5"/>
      <c r="QT753" s="5"/>
      <c r="QU753" s="5"/>
      <c r="QV753" s="5"/>
      <c r="QW753" s="5"/>
      <c r="QX753" s="5"/>
      <c r="QY753" s="5"/>
      <c r="QZ753" s="5"/>
      <c r="RA753" s="5"/>
      <c r="RB753" s="5"/>
      <c r="RC753" s="5"/>
      <c r="RD753" s="5"/>
      <c r="RE753" s="5"/>
      <c r="RF753" s="5"/>
      <c r="RG753" s="5"/>
      <c r="RH753" s="5"/>
      <c r="RI753" s="5"/>
      <c r="RJ753" s="5"/>
      <c r="RK753" s="5"/>
      <c r="RL753" s="5"/>
      <c r="RM753" s="5"/>
      <c r="RN753" s="5"/>
      <c r="RO753" s="5"/>
      <c r="RP753" s="5"/>
      <c r="RQ753" s="5"/>
      <c r="RR753" s="5"/>
      <c r="RS753" s="5"/>
      <c r="RT753" s="5"/>
      <c r="RU753" s="5"/>
      <c r="RV753" s="5"/>
      <c r="RW753" s="5"/>
      <c r="RX753" s="5"/>
      <c r="RY753" s="5"/>
      <c r="RZ753" s="5"/>
      <c r="SA753" s="5"/>
      <c r="SB753" s="5"/>
      <c r="SC753" s="5"/>
      <c r="SD753" s="5"/>
      <c r="SE753" s="5"/>
      <c r="SF753" s="5"/>
      <c r="SG753" s="5"/>
      <c r="SH753" s="5"/>
      <c r="SI753" s="5"/>
      <c r="SJ753" s="5"/>
      <c r="SK753" s="5"/>
      <c r="SL753" s="5"/>
      <c r="SM753" s="5"/>
      <c r="SN753" s="5"/>
      <c r="SO753" s="5"/>
      <c r="SP753" s="5"/>
      <c r="SQ753" s="5"/>
      <c r="SR753" s="5"/>
      <c r="SS753" s="5"/>
      <c r="ST753" s="5"/>
      <c r="SU753" s="5"/>
      <c r="SV753" s="5"/>
      <c r="SW753" s="5"/>
      <c r="SX753" s="5"/>
      <c r="SY753" s="5"/>
      <c r="SZ753" s="5"/>
      <c r="TA753" s="5"/>
      <c r="TB753" s="5"/>
      <c r="TC753" s="5"/>
      <c r="TD753" s="5"/>
      <c r="TE753" s="5"/>
      <c r="TF753" s="5"/>
      <c r="TG753" s="5"/>
      <c r="TH753" s="5"/>
      <c r="TI753" s="5"/>
      <c r="TJ753" s="5"/>
      <c r="TK753" s="5"/>
      <c r="TL753" s="5"/>
      <c r="TM753" s="5"/>
      <c r="TN753" s="5"/>
      <c r="TO753" s="5"/>
      <c r="TP753" s="5"/>
      <c r="TQ753" s="5"/>
      <c r="TR753" s="5"/>
      <c r="TS753" s="5"/>
      <c r="TT753" s="5"/>
      <c r="TU753" s="5"/>
      <c r="TV753" s="5"/>
      <c r="TW753" s="5"/>
      <c r="TX753" s="5"/>
      <c r="TY753" s="5"/>
      <c r="TZ753" s="5"/>
      <c r="UA753" s="5"/>
      <c r="UB753" s="5"/>
      <c r="UC753" s="5"/>
      <c r="UD753" s="5"/>
      <c r="UE753" s="5"/>
      <c r="UF753" s="5"/>
      <c r="UG753" s="5"/>
      <c r="UH753" s="5"/>
      <c r="UI753" s="5"/>
      <c r="UJ753" s="5"/>
      <c r="UK753" s="5"/>
      <c r="UL753" s="5"/>
      <c r="UM753" s="5"/>
      <c r="UN753" s="5"/>
      <c r="UO753" s="5"/>
      <c r="UP753" s="5"/>
      <c r="UQ753" s="5"/>
      <c r="UR753" s="5"/>
      <c r="US753" s="5"/>
      <c r="UT753" s="5"/>
      <c r="UU753" s="5"/>
      <c r="UV753" s="5"/>
      <c r="UW753" s="5"/>
      <c r="UX753" s="5"/>
      <c r="UY753" s="5"/>
      <c r="UZ753" s="5"/>
      <c r="VA753" s="5"/>
      <c r="VB753" s="5"/>
      <c r="VC753" s="5"/>
      <c r="VD753" s="5"/>
      <c r="VE753" s="5"/>
      <c r="VF753" s="5"/>
      <c r="VG753" s="5"/>
      <c r="VH753" s="5"/>
      <c r="VI753" s="5"/>
      <c r="VJ753" s="5"/>
      <c r="VK753" s="5"/>
      <c r="VL753" s="5"/>
      <c r="VM753" s="5"/>
      <c r="VN753" s="5"/>
      <c r="VO753" s="5"/>
      <c r="VP753" s="5"/>
      <c r="VQ753" s="5"/>
      <c r="VR753" s="5"/>
      <c r="VS753" s="5"/>
      <c r="VT753" s="5"/>
      <c r="VU753" s="5"/>
      <c r="VV753" s="5"/>
      <c r="VW753" s="5"/>
      <c r="VX753" s="5"/>
      <c r="VY753" s="5"/>
      <c r="VZ753" s="5"/>
      <c r="WA753" s="5"/>
      <c r="WB753" s="5"/>
      <c r="WC753" s="5"/>
      <c r="WD753" s="5"/>
      <c r="WE753" s="5"/>
      <c r="WF753" s="5"/>
      <c r="WG753" s="5"/>
      <c r="WH753" s="5"/>
      <c r="WI753" s="5"/>
      <c r="WJ753" s="5"/>
      <c r="WK753" s="5"/>
      <c r="WL753" s="5"/>
      <c r="WM753" s="5"/>
      <c r="WN753" s="5"/>
      <c r="WO753" s="5"/>
      <c r="WP753" s="5"/>
      <c r="WQ753" s="5"/>
      <c r="WR753" s="5"/>
      <c r="WS753" s="5"/>
      <c r="WT753" s="5"/>
      <c r="WU753" s="5"/>
      <c r="WV753" s="5"/>
      <c r="WW753" s="5"/>
      <c r="WX753" s="5"/>
      <c r="WY753" s="5"/>
      <c r="WZ753" s="5"/>
      <c r="XA753" s="5"/>
      <c r="XB753" s="5"/>
      <c r="XC753" s="5"/>
      <c r="XD753" s="5"/>
      <c r="XE753" s="5"/>
      <c r="XF753" s="5"/>
      <c r="XG753" s="5"/>
      <c r="XH753" s="5"/>
      <c r="XI753" s="5"/>
      <c r="XJ753" s="5"/>
      <c r="XK753" s="5"/>
      <c r="XL753" s="5"/>
      <c r="XM753" s="5"/>
      <c r="XN753" s="5"/>
      <c r="XO753" s="5"/>
      <c r="XP753" s="5"/>
      <c r="XQ753" s="5"/>
      <c r="XR753" s="5"/>
      <c r="XS753" s="5"/>
      <c r="XT753" s="5"/>
      <c r="XU753" s="5"/>
      <c r="XV753" s="5"/>
      <c r="XW753" s="5"/>
    </row>
    <row r="754" spans="39:647" x14ac:dyDescent="0.2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5"/>
      <c r="NS754" s="5"/>
      <c r="NT754" s="5"/>
      <c r="NU754" s="5"/>
      <c r="NV754" s="5"/>
      <c r="NW754" s="5"/>
      <c r="NX754" s="5"/>
      <c r="NY754" s="5"/>
      <c r="NZ754" s="5"/>
      <c r="OA754" s="5"/>
      <c r="OB754" s="5"/>
      <c r="OC754" s="5"/>
      <c r="OD754" s="5"/>
      <c r="OE754" s="5"/>
      <c r="OF754" s="5"/>
      <c r="OG754" s="5"/>
      <c r="OH754" s="5"/>
      <c r="OI754" s="5"/>
      <c r="OJ754" s="5"/>
      <c r="OK754" s="5"/>
      <c r="OL754" s="5"/>
      <c r="OM754" s="5"/>
      <c r="ON754" s="5"/>
      <c r="OO754" s="5"/>
      <c r="OP754" s="5"/>
      <c r="OQ754" s="5"/>
      <c r="OR754" s="5"/>
      <c r="OS754" s="5"/>
      <c r="OT754" s="5"/>
      <c r="OU754" s="5"/>
      <c r="OV754" s="5"/>
      <c r="OW754" s="5"/>
      <c r="OX754" s="5"/>
      <c r="OY754" s="5"/>
      <c r="OZ754" s="5"/>
      <c r="PA754" s="5"/>
      <c r="PB754" s="5"/>
      <c r="PC754" s="5"/>
      <c r="PD754" s="5"/>
      <c r="PE754" s="5"/>
      <c r="PF754" s="5"/>
      <c r="PG754" s="5"/>
      <c r="PH754" s="5"/>
      <c r="PI754" s="5"/>
      <c r="PJ754" s="5"/>
      <c r="PK754" s="5"/>
      <c r="PL754" s="5"/>
      <c r="PM754" s="5"/>
      <c r="PN754" s="5"/>
      <c r="PO754" s="5"/>
      <c r="PP754" s="5"/>
      <c r="PQ754" s="5"/>
      <c r="PR754" s="5"/>
      <c r="PS754" s="5"/>
      <c r="PT754" s="5"/>
      <c r="PU754" s="5"/>
      <c r="PV754" s="5"/>
      <c r="PW754" s="5"/>
      <c r="PX754" s="5"/>
      <c r="PY754" s="5"/>
      <c r="PZ754" s="5"/>
      <c r="QA754" s="5"/>
      <c r="QB754" s="5"/>
      <c r="QC754" s="5"/>
      <c r="QD754" s="5"/>
      <c r="QE754" s="5"/>
      <c r="QF754" s="5"/>
      <c r="QG754" s="5"/>
      <c r="QH754" s="5"/>
      <c r="QI754" s="5"/>
      <c r="QJ754" s="5"/>
      <c r="QK754" s="5"/>
      <c r="QL754" s="5"/>
      <c r="QM754" s="5"/>
      <c r="QN754" s="5"/>
      <c r="QO754" s="5"/>
      <c r="QP754" s="5"/>
      <c r="QQ754" s="5"/>
      <c r="QR754" s="5"/>
      <c r="QS754" s="5"/>
      <c r="QT754" s="5"/>
      <c r="QU754" s="5"/>
      <c r="QV754" s="5"/>
      <c r="QW754" s="5"/>
      <c r="QX754" s="5"/>
      <c r="QY754" s="5"/>
      <c r="QZ754" s="5"/>
      <c r="RA754" s="5"/>
      <c r="RB754" s="5"/>
      <c r="RC754" s="5"/>
      <c r="RD754" s="5"/>
      <c r="RE754" s="5"/>
      <c r="RF754" s="5"/>
      <c r="RG754" s="5"/>
      <c r="RH754" s="5"/>
      <c r="RI754" s="5"/>
      <c r="RJ754" s="5"/>
      <c r="RK754" s="5"/>
      <c r="RL754" s="5"/>
      <c r="RM754" s="5"/>
      <c r="RN754" s="5"/>
      <c r="RO754" s="5"/>
      <c r="RP754" s="5"/>
      <c r="RQ754" s="5"/>
      <c r="RR754" s="5"/>
      <c r="RS754" s="5"/>
      <c r="RT754" s="5"/>
      <c r="RU754" s="5"/>
      <c r="RV754" s="5"/>
      <c r="RW754" s="5"/>
      <c r="RX754" s="5"/>
      <c r="RY754" s="5"/>
      <c r="RZ754" s="5"/>
      <c r="SA754" s="5"/>
      <c r="SB754" s="5"/>
      <c r="SC754" s="5"/>
      <c r="SD754" s="5"/>
      <c r="SE754" s="5"/>
      <c r="SF754" s="5"/>
      <c r="SG754" s="5"/>
      <c r="SH754" s="5"/>
      <c r="SI754" s="5"/>
      <c r="SJ754" s="5"/>
      <c r="SK754" s="5"/>
      <c r="SL754" s="5"/>
      <c r="SM754" s="5"/>
      <c r="SN754" s="5"/>
      <c r="SO754" s="5"/>
      <c r="SP754" s="5"/>
      <c r="SQ754" s="5"/>
      <c r="SR754" s="5"/>
      <c r="SS754" s="5"/>
      <c r="ST754" s="5"/>
      <c r="SU754" s="5"/>
      <c r="SV754" s="5"/>
      <c r="SW754" s="5"/>
      <c r="SX754" s="5"/>
      <c r="SY754" s="5"/>
      <c r="SZ754" s="5"/>
      <c r="TA754" s="5"/>
      <c r="TB754" s="5"/>
      <c r="TC754" s="5"/>
      <c r="TD754" s="5"/>
      <c r="TE754" s="5"/>
      <c r="TF754" s="5"/>
      <c r="TG754" s="5"/>
      <c r="TH754" s="5"/>
      <c r="TI754" s="5"/>
      <c r="TJ754" s="5"/>
      <c r="TK754" s="5"/>
      <c r="TL754" s="5"/>
      <c r="TM754" s="5"/>
      <c r="TN754" s="5"/>
      <c r="TO754" s="5"/>
      <c r="TP754" s="5"/>
      <c r="TQ754" s="5"/>
      <c r="TR754" s="5"/>
      <c r="TS754" s="5"/>
      <c r="TT754" s="5"/>
      <c r="TU754" s="5"/>
      <c r="TV754" s="5"/>
      <c r="TW754" s="5"/>
      <c r="TX754" s="5"/>
      <c r="TY754" s="5"/>
      <c r="TZ754" s="5"/>
      <c r="UA754" s="5"/>
      <c r="UB754" s="5"/>
      <c r="UC754" s="5"/>
      <c r="UD754" s="5"/>
      <c r="UE754" s="5"/>
      <c r="UF754" s="5"/>
      <c r="UG754" s="5"/>
      <c r="UH754" s="5"/>
      <c r="UI754" s="5"/>
      <c r="UJ754" s="5"/>
      <c r="UK754" s="5"/>
      <c r="UL754" s="5"/>
      <c r="UM754" s="5"/>
      <c r="UN754" s="5"/>
      <c r="UO754" s="5"/>
      <c r="UP754" s="5"/>
      <c r="UQ754" s="5"/>
      <c r="UR754" s="5"/>
      <c r="US754" s="5"/>
      <c r="UT754" s="5"/>
      <c r="UU754" s="5"/>
      <c r="UV754" s="5"/>
      <c r="UW754" s="5"/>
      <c r="UX754" s="5"/>
      <c r="UY754" s="5"/>
      <c r="UZ754" s="5"/>
      <c r="VA754" s="5"/>
      <c r="VB754" s="5"/>
      <c r="VC754" s="5"/>
      <c r="VD754" s="5"/>
      <c r="VE754" s="5"/>
      <c r="VF754" s="5"/>
      <c r="VG754" s="5"/>
      <c r="VH754" s="5"/>
      <c r="VI754" s="5"/>
      <c r="VJ754" s="5"/>
      <c r="VK754" s="5"/>
      <c r="VL754" s="5"/>
      <c r="VM754" s="5"/>
      <c r="VN754" s="5"/>
      <c r="VO754" s="5"/>
      <c r="VP754" s="5"/>
      <c r="VQ754" s="5"/>
      <c r="VR754" s="5"/>
      <c r="VS754" s="5"/>
      <c r="VT754" s="5"/>
      <c r="VU754" s="5"/>
      <c r="VV754" s="5"/>
      <c r="VW754" s="5"/>
      <c r="VX754" s="5"/>
      <c r="VY754" s="5"/>
      <c r="VZ754" s="5"/>
      <c r="WA754" s="5"/>
      <c r="WB754" s="5"/>
      <c r="WC754" s="5"/>
      <c r="WD754" s="5"/>
      <c r="WE754" s="5"/>
      <c r="WF754" s="5"/>
      <c r="WG754" s="5"/>
      <c r="WH754" s="5"/>
      <c r="WI754" s="5"/>
      <c r="WJ754" s="5"/>
      <c r="WK754" s="5"/>
      <c r="WL754" s="5"/>
      <c r="WM754" s="5"/>
      <c r="WN754" s="5"/>
      <c r="WO754" s="5"/>
      <c r="WP754" s="5"/>
      <c r="WQ754" s="5"/>
      <c r="WR754" s="5"/>
      <c r="WS754" s="5"/>
      <c r="WT754" s="5"/>
      <c r="WU754" s="5"/>
      <c r="WV754" s="5"/>
      <c r="WW754" s="5"/>
      <c r="WX754" s="5"/>
      <c r="WY754" s="5"/>
      <c r="WZ754" s="5"/>
      <c r="XA754" s="5"/>
      <c r="XB754" s="5"/>
      <c r="XC754" s="5"/>
      <c r="XD754" s="5"/>
      <c r="XE754" s="5"/>
      <c r="XF754" s="5"/>
      <c r="XG754" s="5"/>
      <c r="XH754" s="5"/>
      <c r="XI754" s="5"/>
      <c r="XJ754" s="5"/>
      <c r="XK754" s="5"/>
      <c r="XL754" s="5"/>
      <c r="XM754" s="5"/>
      <c r="XN754" s="5"/>
      <c r="XO754" s="5"/>
      <c r="XP754" s="5"/>
      <c r="XQ754" s="5"/>
      <c r="XR754" s="5"/>
      <c r="XS754" s="5"/>
      <c r="XT754" s="5"/>
      <c r="XU754" s="5"/>
      <c r="XV754" s="5"/>
      <c r="XW754" s="5"/>
    </row>
    <row r="755" spans="39:647" x14ac:dyDescent="0.2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5"/>
      <c r="NS755" s="5"/>
      <c r="NT755" s="5"/>
      <c r="NU755" s="5"/>
      <c r="NV755" s="5"/>
      <c r="NW755" s="5"/>
      <c r="NX755" s="5"/>
      <c r="NY755" s="5"/>
      <c r="NZ755" s="5"/>
      <c r="OA755" s="5"/>
      <c r="OB755" s="5"/>
      <c r="OC755" s="5"/>
      <c r="OD755" s="5"/>
      <c r="OE755" s="5"/>
      <c r="OF755" s="5"/>
      <c r="OG755" s="5"/>
      <c r="OH755" s="5"/>
      <c r="OI755" s="5"/>
      <c r="OJ755" s="5"/>
      <c r="OK755" s="5"/>
      <c r="OL755" s="5"/>
      <c r="OM755" s="5"/>
      <c r="ON755" s="5"/>
      <c r="OO755" s="5"/>
      <c r="OP755" s="5"/>
      <c r="OQ755" s="5"/>
      <c r="OR755" s="5"/>
      <c r="OS755" s="5"/>
      <c r="OT755" s="5"/>
      <c r="OU755" s="5"/>
      <c r="OV755" s="5"/>
      <c r="OW755" s="5"/>
      <c r="OX755" s="5"/>
      <c r="OY755" s="5"/>
      <c r="OZ755" s="5"/>
      <c r="PA755" s="5"/>
      <c r="PB755" s="5"/>
      <c r="PC755" s="5"/>
      <c r="PD755" s="5"/>
      <c r="PE755" s="5"/>
      <c r="PF755" s="5"/>
      <c r="PG755" s="5"/>
      <c r="PH755" s="5"/>
      <c r="PI755" s="5"/>
      <c r="PJ755" s="5"/>
      <c r="PK755" s="5"/>
      <c r="PL755" s="5"/>
      <c r="PM755" s="5"/>
      <c r="PN755" s="5"/>
      <c r="PO755" s="5"/>
      <c r="PP755" s="5"/>
      <c r="PQ755" s="5"/>
      <c r="PR755" s="5"/>
      <c r="PS755" s="5"/>
      <c r="PT755" s="5"/>
      <c r="PU755" s="5"/>
      <c r="PV755" s="5"/>
      <c r="PW755" s="5"/>
      <c r="PX755" s="5"/>
      <c r="PY755" s="5"/>
      <c r="PZ755" s="5"/>
      <c r="QA755" s="5"/>
      <c r="QB755" s="5"/>
      <c r="QC755" s="5"/>
      <c r="QD755" s="5"/>
      <c r="QE755" s="5"/>
      <c r="QF755" s="5"/>
      <c r="QG755" s="5"/>
      <c r="QH755" s="5"/>
      <c r="QI755" s="5"/>
      <c r="QJ755" s="5"/>
      <c r="QK755" s="5"/>
      <c r="QL755" s="5"/>
      <c r="QM755" s="5"/>
      <c r="QN755" s="5"/>
      <c r="QO755" s="5"/>
      <c r="QP755" s="5"/>
      <c r="QQ755" s="5"/>
      <c r="QR755" s="5"/>
      <c r="QS755" s="5"/>
      <c r="QT755" s="5"/>
      <c r="QU755" s="5"/>
      <c r="QV755" s="5"/>
      <c r="QW755" s="5"/>
      <c r="QX755" s="5"/>
      <c r="QY755" s="5"/>
      <c r="QZ755" s="5"/>
      <c r="RA755" s="5"/>
      <c r="RB755" s="5"/>
      <c r="RC755" s="5"/>
      <c r="RD755" s="5"/>
      <c r="RE755" s="5"/>
      <c r="RF755" s="5"/>
      <c r="RG755" s="5"/>
      <c r="RH755" s="5"/>
      <c r="RI755" s="5"/>
      <c r="RJ755" s="5"/>
      <c r="RK755" s="5"/>
      <c r="RL755" s="5"/>
      <c r="RM755" s="5"/>
      <c r="RN755" s="5"/>
      <c r="RO755" s="5"/>
      <c r="RP755" s="5"/>
      <c r="RQ755" s="5"/>
      <c r="RR755" s="5"/>
      <c r="RS755" s="5"/>
      <c r="RT755" s="5"/>
      <c r="RU755" s="5"/>
      <c r="RV755" s="5"/>
      <c r="RW755" s="5"/>
      <c r="RX755" s="5"/>
      <c r="RY755" s="5"/>
      <c r="RZ755" s="5"/>
      <c r="SA755" s="5"/>
      <c r="SB755" s="5"/>
      <c r="SC755" s="5"/>
      <c r="SD755" s="5"/>
      <c r="SE755" s="5"/>
      <c r="SF755" s="5"/>
      <c r="SG755" s="5"/>
      <c r="SH755" s="5"/>
      <c r="SI755" s="5"/>
      <c r="SJ755" s="5"/>
      <c r="SK755" s="5"/>
      <c r="SL755" s="5"/>
      <c r="SM755" s="5"/>
      <c r="SN755" s="5"/>
      <c r="SO755" s="5"/>
      <c r="SP755" s="5"/>
      <c r="SQ755" s="5"/>
      <c r="SR755" s="5"/>
      <c r="SS755" s="5"/>
      <c r="ST755" s="5"/>
      <c r="SU755" s="5"/>
      <c r="SV755" s="5"/>
      <c r="SW755" s="5"/>
      <c r="SX755" s="5"/>
      <c r="SY755" s="5"/>
      <c r="SZ755" s="5"/>
      <c r="TA755" s="5"/>
      <c r="TB755" s="5"/>
      <c r="TC755" s="5"/>
      <c r="TD755" s="5"/>
      <c r="TE755" s="5"/>
      <c r="TF755" s="5"/>
      <c r="TG755" s="5"/>
      <c r="TH755" s="5"/>
      <c r="TI755" s="5"/>
      <c r="TJ755" s="5"/>
      <c r="TK755" s="5"/>
      <c r="TL755" s="5"/>
      <c r="TM755" s="5"/>
      <c r="TN755" s="5"/>
      <c r="TO755" s="5"/>
      <c r="TP755" s="5"/>
      <c r="TQ755" s="5"/>
      <c r="TR755" s="5"/>
      <c r="TS755" s="5"/>
      <c r="TT755" s="5"/>
      <c r="TU755" s="5"/>
      <c r="TV755" s="5"/>
      <c r="TW755" s="5"/>
      <c r="TX755" s="5"/>
      <c r="TY755" s="5"/>
      <c r="TZ755" s="5"/>
      <c r="UA755" s="5"/>
      <c r="UB755" s="5"/>
      <c r="UC755" s="5"/>
      <c r="UD755" s="5"/>
      <c r="UE755" s="5"/>
      <c r="UF755" s="5"/>
      <c r="UG755" s="5"/>
      <c r="UH755" s="5"/>
      <c r="UI755" s="5"/>
      <c r="UJ755" s="5"/>
      <c r="UK755" s="5"/>
      <c r="UL755" s="5"/>
      <c r="UM755" s="5"/>
      <c r="UN755" s="5"/>
      <c r="UO755" s="5"/>
      <c r="UP755" s="5"/>
      <c r="UQ755" s="5"/>
      <c r="UR755" s="5"/>
      <c r="US755" s="5"/>
      <c r="UT755" s="5"/>
      <c r="UU755" s="5"/>
      <c r="UV755" s="5"/>
      <c r="UW755" s="5"/>
      <c r="UX755" s="5"/>
      <c r="UY755" s="5"/>
      <c r="UZ755" s="5"/>
      <c r="VA755" s="5"/>
      <c r="VB755" s="5"/>
      <c r="VC755" s="5"/>
      <c r="VD755" s="5"/>
      <c r="VE755" s="5"/>
      <c r="VF755" s="5"/>
      <c r="VG755" s="5"/>
      <c r="VH755" s="5"/>
      <c r="VI755" s="5"/>
      <c r="VJ755" s="5"/>
      <c r="VK755" s="5"/>
      <c r="VL755" s="5"/>
      <c r="VM755" s="5"/>
      <c r="VN755" s="5"/>
      <c r="VO755" s="5"/>
      <c r="VP755" s="5"/>
      <c r="VQ755" s="5"/>
      <c r="VR755" s="5"/>
      <c r="VS755" s="5"/>
      <c r="VT755" s="5"/>
      <c r="VU755" s="5"/>
      <c r="VV755" s="5"/>
      <c r="VW755" s="5"/>
      <c r="VX755" s="5"/>
      <c r="VY755" s="5"/>
      <c r="VZ755" s="5"/>
      <c r="WA755" s="5"/>
      <c r="WB755" s="5"/>
      <c r="WC755" s="5"/>
      <c r="WD755" s="5"/>
      <c r="WE755" s="5"/>
      <c r="WF755" s="5"/>
      <c r="WG755" s="5"/>
      <c r="WH755" s="5"/>
      <c r="WI755" s="5"/>
      <c r="WJ755" s="5"/>
      <c r="WK755" s="5"/>
      <c r="WL755" s="5"/>
      <c r="WM755" s="5"/>
      <c r="WN755" s="5"/>
      <c r="WO755" s="5"/>
      <c r="WP755" s="5"/>
      <c r="WQ755" s="5"/>
      <c r="WR755" s="5"/>
      <c r="WS755" s="5"/>
      <c r="WT755" s="5"/>
      <c r="WU755" s="5"/>
      <c r="WV755" s="5"/>
      <c r="WW755" s="5"/>
      <c r="WX755" s="5"/>
      <c r="WY755" s="5"/>
      <c r="WZ755" s="5"/>
      <c r="XA755" s="5"/>
      <c r="XB755" s="5"/>
      <c r="XC755" s="5"/>
      <c r="XD755" s="5"/>
      <c r="XE755" s="5"/>
      <c r="XF755" s="5"/>
      <c r="XG755" s="5"/>
      <c r="XH755" s="5"/>
      <c r="XI755" s="5"/>
      <c r="XJ755" s="5"/>
      <c r="XK755" s="5"/>
      <c r="XL755" s="5"/>
      <c r="XM755" s="5"/>
      <c r="XN755" s="5"/>
      <c r="XO755" s="5"/>
      <c r="XP755" s="5"/>
      <c r="XQ755" s="5"/>
      <c r="XR755" s="5"/>
      <c r="XS755" s="5"/>
      <c r="XT755" s="5"/>
      <c r="XU755" s="5"/>
      <c r="XV755" s="5"/>
      <c r="XW755" s="5"/>
    </row>
    <row r="756" spans="39:647" x14ac:dyDescent="0.2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5"/>
      <c r="NS756" s="5"/>
      <c r="NT756" s="5"/>
      <c r="NU756" s="5"/>
      <c r="NV756" s="5"/>
      <c r="NW756" s="5"/>
      <c r="NX756" s="5"/>
      <c r="NY756" s="5"/>
      <c r="NZ756" s="5"/>
      <c r="OA756" s="5"/>
      <c r="OB756" s="5"/>
      <c r="OC756" s="5"/>
      <c r="OD756" s="5"/>
      <c r="OE756" s="5"/>
      <c r="OF756" s="5"/>
      <c r="OG756" s="5"/>
      <c r="OH756" s="5"/>
      <c r="OI756" s="5"/>
      <c r="OJ756" s="5"/>
      <c r="OK756" s="5"/>
      <c r="OL756" s="5"/>
      <c r="OM756" s="5"/>
      <c r="ON756" s="5"/>
      <c r="OO756" s="5"/>
      <c r="OP756" s="5"/>
      <c r="OQ756" s="5"/>
      <c r="OR756" s="5"/>
      <c r="OS756" s="5"/>
      <c r="OT756" s="5"/>
      <c r="OU756" s="5"/>
      <c r="OV756" s="5"/>
      <c r="OW756" s="5"/>
      <c r="OX756" s="5"/>
      <c r="OY756" s="5"/>
      <c r="OZ756" s="5"/>
      <c r="PA756" s="5"/>
      <c r="PB756" s="5"/>
      <c r="PC756" s="5"/>
      <c r="PD756" s="5"/>
      <c r="PE756" s="5"/>
      <c r="PF756" s="5"/>
      <c r="PG756" s="5"/>
      <c r="PH756" s="5"/>
      <c r="PI756" s="5"/>
      <c r="PJ756" s="5"/>
      <c r="PK756" s="5"/>
      <c r="PL756" s="5"/>
      <c r="PM756" s="5"/>
      <c r="PN756" s="5"/>
      <c r="PO756" s="5"/>
      <c r="PP756" s="5"/>
      <c r="PQ756" s="5"/>
      <c r="PR756" s="5"/>
      <c r="PS756" s="5"/>
      <c r="PT756" s="5"/>
      <c r="PU756" s="5"/>
      <c r="PV756" s="5"/>
      <c r="PW756" s="5"/>
      <c r="PX756" s="5"/>
      <c r="PY756" s="5"/>
      <c r="PZ756" s="5"/>
      <c r="QA756" s="5"/>
      <c r="QB756" s="5"/>
      <c r="QC756" s="5"/>
      <c r="QD756" s="5"/>
      <c r="QE756" s="5"/>
      <c r="QF756" s="5"/>
      <c r="QG756" s="5"/>
      <c r="QH756" s="5"/>
      <c r="QI756" s="5"/>
      <c r="QJ756" s="5"/>
      <c r="QK756" s="5"/>
      <c r="QL756" s="5"/>
      <c r="QM756" s="5"/>
      <c r="QN756" s="5"/>
      <c r="QO756" s="5"/>
      <c r="QP756" s="5"/>
      <c r="QQ756" s="5"/>
      <c r="QR756" s="5"/>
      <c r="QS756" s="5"/>
      <c r="QT756" s="5"/>
      <c r="QU756" s="5"/>
      <c r="QV756" s="5"/>
      <c r="QW756" s="5"/>
      <c r="QX756" s="5"/>
      <c r="QY756" s="5"/>
      <c r="QZ756" s="5"/>
      <c r="RA756" s="5"/>
      <c r="RB756" s="5"/>
      <c r="RC756" s="5"/>
      <c r="RD756" s="5"/>
      <c r="RE756" s="5"/>
      <c r="RF756" s="5"/>
      <c r="RG756" s="5"/>
      <c r="RH756" s="5"/>
      <c r="RI756" s="5"/>
      <c r="RJ756" s="5"/>
      <c r="RK756" s="5"/>
      <c r="RL756" s="5"/>
      <c r="RM756" s="5"/>
      <c r="RN756" s="5"/>
      <c r="RO756" s="5"/>
      <c r="RP756" s="5"/>
      <c r="RQ756" s="5"/>
      <c r="RR756" s="5"/>
      <c r="RS756" s="5"/>
      <c r="RT756" s="5"/>
      <c r="RU756" s="5"/>
      <c r="RV756" s="5"/>
      <c r="RW756" s="5"/>
      <c r="RX756" s="5"/>
      <c r="RY756" s="5"/>
      <c r="RZ756" s="5"/>
      <c r="SA756" s="5"/>
      <c r="SB756" s="5"/>
      <c r="SC756" s="5"/>
      <c r="SD756" s="5"/>
      <c r="SE756" s="5"/>
      <c r="SF756" s="5"/>
      <c r="SG756" s="5"/>
      <c r="SH756" s="5"/>
      <c r="SI756" s="5"/>
      <c r="SJ756" s="5"/>
      <c r="SK756" s="5"/>
      <c r="SL756" s="5"/>
      <c r="SM756" s="5"/>
      <c r="SN756" s="5"/>
      <c r="SO756" s="5"/>
      <c r="SP756" s="5"/>
      <c r="SQ756" s="5"/>
      <c r="SR756" s="5"/>
      <c r="SS756" s="5"/>
      <c r="ST756" s="5"/>
      <c r="SU756" s="5"/>
      <c r="SV756" s="5"/>
      <c r="SW756" s="5"/>
      <c r="SX756" s="5"/>
      <c r="SY756" s="5"/>
      <c r="SZ756" s="5"/>
      <c r="TA756" s="5"/>
      <c r="TB756" s="5"/>
      <c r="TC756" s="5"/>
      <c r="TD756" s="5"/>
      <c r="TE756" s="5"/>
      <c r="TF756" s="5"/>
      <c r="TG756" s="5"/>
      <c r="TH756" s="5"/>
      <c r="TI756" s="5"/>
      <c r="TJ756" s="5"/>
      <c r="TK756" s="5"/>
      <c r="TL756" s="5"/>
      <c r="TM756" s="5"/>
      <c r="TN756" s="5"/>
      <c r="TO756" s="5"/>
      <c r="TP756" s="5"/>
      <c r="TQ756" s="5"/>
      <c r="TR756" s="5"/>
      <c r="TS756" s="5"/>
      <c r="TT756" s="5"/>
      <c r="TU756" s="5"/>
      <c r="TV756" s="5"/>
      <c r="TW756" s="5"/>
      <c r="TX756" s="5"/>
      <c r="TY756" s="5"/>
      <c r="TZ756" s="5"/>
      <c r="UA756" s="5"/>
      <c r="UB756" s="5"/>
      <c r="UC756" s="5"/>
      <c r="UD756" s="5"/>
      <c r="UE756" s="5"/>
      <c r="UF756" s="5"/>
      <c r="UG756" s="5"/>
      <c r="UH756" s="5"/>
      <c r="UI756" s="5"/>
      <c r="UJ756" s="5"/>
      <c r="UK756" s="5"/>
      <c r="UL756" s="5"/>
      <c r="UM756" s="5"/>
      <c r="UN756" s="5"/>
      <c r="UO756" s="5"/>
      <c r="UP756" s="5"/>
      <c r="UQ756" s="5"/>
      <c r="UR756" s="5"/>
      <c r="US756" s="5"/>
      <c r="UT756" s="5"/>
      <c r="UU756" s="5"/>
      <c r="UV756" s="5"/>
      <c r="UW756" s="5"/>
      <c r="UX756" s="5"/>
      <c r="UY756" s="5"/>
      <c r="UZ756" s="5"/>
      <c r="VA756" s="5"/>
      <c r="VB756" s="5"/>
      <c r="VC756" s="5"/>
      <c r="VD756" s="5"/>
      <c r="VE756" s="5"/>
      <c r="VF756" s="5"/>
      <c r="VG756" s="5"/>
      <c r="VH756" s="5"/>
      <c r="VI756" s="5"/>
      <c r="VJ756" s="5"/>
      <c r="VK756" s="5"/>
      <c r="VL756" s="5"/>
      <c r="VM756" s="5"/>
      <c r="VN756" s="5"/>
      <c r="VO756" s="5"/>
      <c r="VP756" s="5"/>
      <c r="VQ756" s="5"/>
      <c r="VR756" s="5"/>
      <c r="VS756" s="5"/>
      <c r="VT756" s="5"/>
      <c r="VU756" s="5"/>
      <c r="VV756" s="5"/>
      <c r="VW756" s="5"/>
      <c r="VX756" s="5"/>
      <c r="VY756" s="5"/>
      <c r="VZ756" s="5"/>
      <c r="WA756" s="5"/>
      <c r="WB756" s="5"/>
      <c r="WC756" s="5"/>
      <c r="WD756" s="5"/>
      <c r="WE756" s="5"/>
      <c r="WF756" s="5"/>
      <c r="WG756" s="5"/>
      <c r="WH756" s="5"/>
      <c r="WI756" s="5"/>
      <c r="WJ756" s="5"/>
      <c r="WK756" s="5"/>
      <c r="WL756" s="5"/>
      <c r="WM756" s="5"/>
      <c r="WN756" s="5"/>
      <c r="WO756" s="5"/>
      <c r="WP756" s="5"/>
      <c r="WQ756" s="5"/>
      <c r="WR756" s="5"/>
      <c r="WS756" s="5"/>
      <c r="WT756" s="5"/>
      <c r="WU756" s="5"/>
      <c r="WV756" s="5"/>
      <c r="WW756" s="5"/>
      <c r="WX756" s="5"/>
      <c r="WY756" s="5"/>
      <c r="WZ756" s="5"/>
      <c r="XA756" s="5"/>
      <c r="XB756" s="5"/>
      <c r="XC756" s="5"/>
      <c r="XD756" s="5"/>
      <c r="XE756" s="5"/>
      <c r="XF756" s="5"/>
      <c r="XG756" s="5"/>
      <c r="XH756" s="5"/>
      <c r="XI756" s="5"/>
      <c r="XJ756" s="5"/>
      <c r="XK756" s="5"/>
      <c r="XL756" s="5"/>
      <c r="XM756" s="5"/>
      <c r="XN756" s="5"/>
      <c r="XO756" s="5"/>
      <c r="XP756" s="5"/>
      <c r="XQ756" s="5"/>
      <c r="XR756" s="5"/>
      <c r="XS756" s="5"/>
      <c r="XT756" s="5"/>
      <c r="XU756" s="5"/>
      <c r="XV756" s="5"/>
      <c r="XW756" s="5"/>
    </row>
    <row r="757" spans="39:647" x14ac:dyDescent="0.2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5"/>
      <c r="NS757" s="5"/>
      <c r="NT757" s="5"/>
      <c r="NU757" s="5"/>
      <c r="NV757" s="5"/>
      <c r="NW757" s="5"/>
      <c r="NX757" s="5"/>
      <c r="NY757" s="5"/>
      <c r="NZ757" s="5"/>
      <c r="OA757" s="5"/>
      <c r="OB757" s="5"/>
      <c r="OC757" s="5"/>
      <c r="OD757" s="5"/>
      <c r="OE757" s="5"/>
      <c r="OF757" s="5"/>
      <c r="OG757" s="5"/>
      <c r="OH757" s="5"/>
      <c r="OI757" s="5"/>
      <c r="OJ757" s="5"/>
      <c r="OK757" s="5"/>
      <c r="OL757" s="5"/>
      <c r="OM757" s="5"/>
      <c r="ON757" s="5"/>
      <c r="OO757" s="5"/>
      <c r="OP757" s="5"/>
      <c r="OQ757" s="5"/>
      <c r="OR757" s="5"/>
      <c r="OS757" s="5"/>
      <c r="OT757" s="5"/>
      <c r="OU757" s="5"/>
      <c r="OV757" s="5"/>
      <c r="OW757" s="5"/>
      <c r="OX757" s="5"/>
      <c r="OY757" s="5"/>
      <c r="OZ757" s="5"/>
      <c r="PA757" s="5"/>
      <c r="PB757" s="5"/>
      <c r="PC757" s="5"/>
      <c r="PD757" s="5"/>
      <c r="PE757" s="5"/>
      <c r="PF757" s="5"/>
      <c r="PG757" s="5"/>
      <c r="PH757" s="5"/>
      <c r="PI757" s="5"/>
      <c r="PJ757" s="5"/>
      <c r="PK757" s="5"/>
      <c r="PL757" s="5"/>
      <c r="PM757" s="5"/>
      <c r="PN757" s="5"/>
      <c r="PO757" s="5"/>
      <c r="PP757" s="5"/>
      <c r="PQ757" s="5"/>
      <c r="PR757" s="5"/>
      <c r="PS757" s="5"/>
      <c r="PT757" s="5"/>
      <c r="PU757" s="5"/>
      <c r="PV757" s="5"/>
      <c r="PW757" s="5"/>
      <c r="PX757" s="5"/>
      <c r="PY757" s="5"/>
      <c r="PZ757" s="5"/>
      <c r="QA757" s="5"/>
      <c r="QB757" s="5"/>
      <c r="QC757" s="5"/>
      <c r="QD757" s="5"/>
      <c r="QE757" s="5"/>
      <c r="QF757" s="5"/>
      <c r="QG757" s="5"/>
      <c r="QH757" s="5"/>
      <c r="QI757" s="5"/>
      <c r="QJ757" s="5"/>
      <c r="QK757" s="5"/>
      <c r="QL757" s="5"/>
      <c r="QM757" s="5"/>
      <c r="QN757" s="5"/>
      <c r="QO757" s="5"/>
      <c r="QP757" s="5"/>
      <c r="QQ757" s="5"/>
      <c r="QR757" s="5"/>
      <c r="QS757" s="5"/>
      <c r="QT757" s="5"/>
      <c r="QU757" s="5"/>
      <c r="QV757" s="5"/>
      <c r="QW757" s="5"/>
      <c r="QX757" s="5"/>
      <c r="QY757" s="5"/>
      <c r="QZ757" s="5"/>
      <c r="RA757" s="5"/>
      <c r="RB757" s="5"/>
      <c r="RC757" s="5"/>
      <c r="RD757" s="5"/>
      <c r="RE757" s="5"/>
      <c r="RF757" s="5"/>
      <c r="RG757" s="5"/>
      <c r="RH757" s="5"/>
      <c r="RI757" s="5"/>
      <c r="RJ757" s="5"/>
      <c r="RK757" s="5"/>
      <c r="RL757" s="5"/>
      <c r="RM757" s="5"/>
      <c r="RN757" s="5"/>
      <c r="RO757" s="5"/>
      <c r="RP757" s="5"/>
      <c r="RQ757" s="5"/>
      <c r="RR757" s="5"/>
      <c r="RS757" s="5"/>
      <c r="RT757" s="5"/>
      <c r="RU757" s="5"/>
      <c r="RV757" s="5"/>
      <c r="RW757" s="5"/>
      <c r="RX757" s="5"/>
      <c r="RY757" s="5"/>
      <c r="RZ757" s="5"/>
      <c r="SA757" s="5"/>
      <c r="SB757" s="5"/>
      <c r="SC757" s="5"/>
      <c r="SD757" s="5"/>
      <c r="SE757" s="5"/>
      <c r="SF757" s="5"/>
      <c r="SG757" s="5"/>
      <c r="SH757" s="5"/>
      <c r="SI757" s="5"/>
      <c r="SJ757" s="5"/>
      <c r="SK757" s="5"/>
      <c r="SL757" s="5"/>
      <c r="SM757" s="5"/>
      <c r="SN757" s="5"/>
      <c r="SO757" s="5"/>
      <c r="SP757" s="5"/>
      <c r="SQ757" s="5"/>
      <c r="SR757" s="5"/>
      <c r="SS757" s="5"/>
      <c r="ST757" s="5"/>
      <c r="SU757" s="5"/>
      <c r="SV757" s="5"/>
      <c r="SW757" s="5"/>
      <c r="SX757" s="5"/>
      <c r="SY757" s="5"/>
      <c r="SZ757" s="5"/>
      <c r="TA757" s="5"/>
      <c r="TB757" s="5"/>
      <c r="TC757" s="5"/>
      <c r="TD757" s="5"/>
      <c r="TE757" s="5"/>
      <c r="TF757" s="5"/>
      <c r="TG757" s="5"/>
      <c r="TH757" s="5"/>
      <c r="TI757" s="5"/>
      <c r="TJ757" s="5"/>
      <c r="TK757" s="5"/>
      <c r="TL757" s="5"/>
      <c r="TM757" s="5"/>
      <c r="TN757" s="5"/>
      <c r="TO757" s="5"/>
      <c r="TP757" s="5"/>
      <c r="TQ757" s="5"/>
      <c r="TR757" s="5"/>
      <c r="TS757" s="5"/>
      <c r="TT757" s="5"/>
      <c r="TU757" s="5"/>
      <c r="TV757" s="5"/>
      <c r="TW757" s="5"/>
      <c r="TX757" s="5"/>
      <c r="TY757" s="5"/>
      <c r="TZ757" s="5"/>
      <c r="UA757" s="5"/>
      <c r="UB757" s="5"/>
      <c r="UC757" s="5"/>
      <c r="UD757" s="5"/>
      <c r="UE757" s="5"/>
      <c r="UF757" s="5"/>
      <c r="UG757" s="5"/>
      <c r="UH757" s="5"/>
      <c r="UI757" s="5"/>
      <c r="UJ757" s="5"/>
      <c r="UK757" s="5"/>
      <c r="UL757" s="5"/>
      <c r="UM757" s="5"/>
      <c r="UN757" s="5"/>
      <c r="UO757" s="5"/>
      <c r="UP757" s="5"/>
      <c r="UQ757" s="5"/>
      <c r="UR757" s="5"/>
      <c r="US757" s="5"/>
      <c r="UT757" s="5"/>
      <c r="UU757" s="5"/>
      <c r="UV757" s="5"/>
      <c r="UW757" s="5"/>
      <c r="UX757" s="5"/>
      <c r="UY757" s="5"/>
      <c r="UZ757" s="5"/>
      <c r="VA757" s="5"/>
      <c r="VB757" s="5"/>
      <c r="VC757" s="5"/>
      <c r="VD757" s="5"/>
      <c r="VE757" s="5"/>
      <c r="VF757" s="5"/>
      <c r="VG757" s="5"/>
      <c r="VH757" s="5"/>
      <c r="VI757" s="5"/>
      <c r="VJ757" s="5"/>
      <c r="VK757" s="5"/>
      <c r="VL757" s="5"/>
      <c r="VM757" s="5"/>
      <c r="VN757" s="5"/>
      <c r="VO757" s="5"/>
      <c r="VP757" s="5"/>
      <c r="VQ757" s="5"/>
      <c r="VR757" s="5"/>
      <c r="VS757" s="5"/>
      <c r="VT757" s="5"/>
      <c r="VU757" s="5"/>
      <c r="VV757" s="5"/>
      <c r="VW757" s="5"/>
      <c r="VX757" s="5"/>
      <c r="VY757" s="5"/>
      <c r="VZ757" s="5"/>
      <c r="WA757" s="5"/>
      <c r="WB757" s="5"/>
      <c r="WC757" s="5"/>
      <c r="WD757" s="5"/>
      <c r="WE757" s="5"/>
      <c r="WF757" s="5"/>
      <c r="WG757" s="5"/>
      <c r="WH757" s="5"/>
      <c r="WI757" s="5"/>
      <c r="WJ757" s="5"/>
      <c r="WK757" s="5"/>
      <c r="WL757" s="5"/>
      <c r="WM757" s="5"/>
      <c r="WN757" s="5"/>
      <c r="WO757" s="5"/>
      <c r="WP757" s="5"/>
      <c r="WQ757" s="5"/>
      <c r="WR757" s="5"/>
      <c r="WS757" s="5"/>
      <c r="WT757" s="5"/>
      <c r="WU757" s="5"/>
      <c r="WV757" s="5"/>
      <c r="WW757" s="5"/>
      <c r="WX757" s="5"/>
      <c r="WY757" s="5"/>
      <c r="WZ757" s="5"/>
      <c r="XA757" s="5"/>
      <c r="XB757" s="5"/>
      <c r="XC757" s="5"/>
      <c r="XD757" s="5"/>
      <c r="XE757" s="5"/>
      <c r="XF757" s="5"/>
      <c r="XG757" s="5"/>
      <c r="XH757" s="5"/>
      <c r="XI757" s="5"/>
      <c r="XJ757" s="5"/>
      <c r="XK757" s="5"/>
      <c r="XL757" s="5"/>
      <c r="XM757" s="5"/>
      <c r="XN757" s="5"/>
      <c r="XO757" s="5"/>
      <c r="XP757" s="5"/>
      <c r="XQ757" s="5"/>
      <c r="XR757" s="5"/>
      <c r="XS757" s="5"/>
      <c r="XT757" s="5"/>
      <c r="XU757" s="5"/>
      <c r="XV757" s="5"/>
      <c r="XW757" s="5"/>
    </row>
    <row r="758" spans="39:647" x14ac:dyDescent="0.2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c r="PI758" s="5"/>
      <c r="PJ758" s="5"/>
      <c r="PK758" s="5"/>
      <c r="PL758" s="5"/>
      <c r="PM758" s="5"/>
      <c r="PN758" s="5"/>
      <c r="PO758" s="5"/>
      <c r="PP758" s="5"/>
      <c r="PQ758" s="5"/>
      <c r="PR758" s="5"/>
      <c r="PS758" s="5"/>
      <c r="PT758" s="5"/>
      <c r="PU758" s="5"/>
      <c r="PV758" s="5"/>
      <c r="PW758" s="5"/>
      <c r="PX758" s="5"/>
      <c r="PY758" s="5"/>
      <c r="PZ758" s="5"/>
      <c r="QA758" s="5"/>
      <c r="QB758" s="5"/>
      <c r="QC758" s="5"/>
      <c r="QD758" s="5"/>
      <c r="QE758" s="5"/>
      <c r="QF758" s="5"/>
      <c r="QG758" s="5"/>
      <c r="QH758" s="5"/>
      <c r="QI758" s="5"/>
      <c r="QJ758" s="5"/>
      <c r="QK758" s="5"/>
      <c r="QL758" s="5"/>
      <c r="QM758" s="5"/>
      <c r="QN758" s="5"/>
      <c r="QO758" s="5"/>
      <c r="QP758" s="5"/>
      <c r="QQ758" s="5"/>
      <c r="QR758" s="5"/>
      <c r="QS758" s="5"/>
      <c r="QT758" s="5"/>
      <c r="QU758" s="5"/>
      <c r="QV758" s="5"/>
      <c r="QW758" s="5"/>
      <c r="QX758" s="5"/>
      <c r="QY758" s="5"/>
      <c r="QZ758" s="5"/>
      <c r="RA758" s="5"/>
      <c r="RB758" s="5"/>
      <c r="RC758" s="5"/>
      <c r="RD758" s="5"/>
      <c r="RE758" s="5"/>
      <c r="RF758" s="5"/>
      <c r="RG758" s="5"/>
      <c r="RH758" s="5"/>
      <c r="RI758" s="5"/>
      <c r="RJ758" s="5"/>
      <c r="RK758" s="5"/>
      <c r="RL758" s="5"/>
      <c r="RM758" s="5"/>
      <c r="RN758" s="5"/>
      <c r="RO758" s="5"/>
      <c r="RP758" s="5"/>
      <c r="RQ758" s="5"/>
      <c r="RR758" s="5"/>
      <c r="RS758" s="5"/>
      <c r="RT758" s="5"/>
      <c r="RU758" s="5"/>
      <c r="RV758" s="5"/>
      <c r="RW758" s="5"/>
      <c r="RX758" s="5"/>
      <c r="RY758" s="5"/>
      <c r="RZ758" s="5"/>
      <c r="SA758" s="5"/>
      <c r="SB758" s="5"/>
      <c r="SC758" s="5"/>
      <c r="SD758" s="5"/>
      <c r="SE758" s="5"/>
      <c r="SF758" s="5"/>
      <c r="SG758" s="5"/>
      <c r="SH758" s="5"/>
      <c r="SI758" s="5"/>
      <c r="SJ758" s="5"/>
      <c r="SK758" s="5"/>
      <c r="SL758" s="5"/>
      <c r="SM758" s="5"/>
      <c r="SN758" s="5"/>
      <c r="SO758" s="5"/>
      <c r="SP758" s="5"/>
      <c r="SQ758" s="5"/>
      <c r="SR758" s="5"/>
      <c r="SS758" s="5"/>
      <c r="ST758" s="5"/>
      <c r="SU758" s="5"/>
      <c r="SV758" s="5"/>
      <c r="SW758" s="5"/>
      <c r="SX758" s="5"/>
      <c r="SY758" s="5"/>
      <c r="SZ758" s="5"/>
      <c r="TA758" s="5"/>
      <c r="TB758" s="5"/>
      <c r="TC758" s="5"/>
      <c r="TD758" s="5"/>
      <c r="TE758" s="5"/>
      <c r="TF758" s="5"/>
      <c r="TG758" s="5"/>
      <c r="TH758" s="5"/>
      <c r="TI758" s="5"/>
      <c r="TJ758" s="5"/>
      <c r="TK758" s="5"/>
      <c r="TL758" s="5"/>
      <c r="TM758" s="5"/>
      <c r="TN758" s="5"/>
      <c r="TO758" s="5"/>
      <c r="TP758" s="5"/>
      <c r="TQ758" s="5"/>
      <c r="TR758" s="5"/>
      <c r="TS758" s="5"/>
      <c r="TT758" s="5"/>
      <c r="TU758" s="5"/>
      <c r="TV758" s="5"/>
      <c r="TW758" s="5"/>
      <c r="TX758" s="5"/>
      <c r="TY758" s="5"/>
      <c r="TZ758" s="5"/>
      <c r="UA758" s="5"/>
      <c r="UB758" s="5"/>
      <c r="UC758" s="5"/>
      <c r="UD758" s="5"/>
      <c r="UE758" s="5"/>
      <c r="UF758" s="5"/>
      <c r="UG758" s="5"/>
      <c r="UH758" s="5"/>
      <c r="UI758" s="5"/>
      <c r="UJ758" s="5"/>
      <c r="UK758" s="5"/>
      <c r="UL758" s="5"/>
      <c r="UM758" s="5"/>
      <c r="UN758" s="5"/>
      <c r="UO758" s="5"/>
      <c r="UP758" s="5"/>
      <c r="UQ758" s="5"/>
      <c r="UR758" s="5"/>
      <c r="US758" s="5"/>
      <c r="UT758" s="5"/>
      <c r="UU758" s="5"/>
      <c r="UV758" s="5"/>
      <c r="UW758" s="5"/>
      <c r="UX758" s="5"/>
      <c r="UY758" s="5"/>
      <c r="UZ758" s="5"/>
      <c r="VA758" s="5"/>
      <c r="VB758" s="5"/>
      <c r="VC758" s="5"/>
      <c r="VD758" s="5"/>
      <c r="VE758" s="5"/>
      <c r="VF758" s="5"/>
      <c r="VG758" s="5"/>
      <c r="VH758" s="5"/>
      <c r="VI758" s="5"/>
      <c r="VJ758" s="5"/>
      <c r="VK758" s="5"/>
      <c r="VL758" s="5"/>
      <c r="VM758" s="5"/>
      <c r="VN758" s="5"/>
      <c r="VO758" s="5"/>
      <c r="VP758" s="5"/>
      <c r="VQ758" s="5"/>
      <c r="VR758" s="5"/>
      <c r="VS758" s="5"/>
      <c r="VT758" s="5"/>
      <c r="VU758" s="5"/>
      <c r="VV758" s="5"/>
      <c r="VW758" s="5"/>
      <c r="VX758" s="5"/>
      <c r="VY758" s="5"/>
      <c r="VZ758" s="5"/>
      <c r="WA758" s="5"/>
      <c r="WB758" s="5"/>
      <c r="WC758" s="5"/>
      <c r="WD758" s="5"/>
      <c r="WE758" s="5"/>
      <c r="WF758" s="5"/>
      <c r="WG758" s="5"/>
      <c r="WH758" s="5"/>
      <c r="WI758" s="5"/>
      <c r="WJ758" s="5"/>
      <c r="WK758" s="5"/>
      <c r="WL758" s="5"/>
      <c r="WM758" s="5"/>
      <c r="WN758" s="5"/>
      <c r="WO758" s="5"/>
      <c r="WP758" s="5"/>
      <c r="WQ758" s="5"/>
      <c r="WR758" s="5"/>
      <c r="WS758" s="5"/>
      <c r="WT758" s="5"/>
      <c r="WU758" s="5"/>
      <c r="WV758" s="5"/>
      <c r="WW758" s="5"/>
      <c r="WX758" s="5"/>
      <c r="WY758" s="5"/>
      <c r="WZ758" s="5"/>
      <c r="XA758" s="5"/>
      <c r="XB758" s="5"/>
      <c r="XC758" s="5"/>
      <c r="XD758" s="5"/>
      <c r="XE758" s="5"/>
      <c r="XF758" s="5"/>
      <c r="XG758" s="5"/>
      <c r="XH758" s="5"/>
      <c r="XI758" s="5"/>
      <c r="XJ758" s="5"/>
      <c r="XK758" s="5"/>
      <c r="XL758" s="5"/>
      <c r="XM758" s="5"/>
      <c r="XN758" s="5"/>
      <c r="XO758" s="5"/>
      <c r="XP758" s="5"/>
      <c r="XQ758" s="5"/>
      <c r="XR758" s="5"/>
      <c r="XS758" s="5"/>
      <c r="XT758" s="5"/>
      <c r="XU758" s="5"/>
      <c r="XV758" s="5"/>
      <c r="XW758" s="5"/>
    </row>
    <row r="759" spans="39:647" x14ac:dyDescent="0.2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5"/>
      <c r="NS759" s="5"/>
      <c r="NT759" s="5"/>
      <c r="NU759" s="5"/>
      <c r="NV759" s="5"/>
      <c r="NW759" s="5"/>
      <c r="NX759" s="5"/>
      <c r="NY759" s="5"/>
      <c r="NZ759" s="5"/>
      <c r="OA759" s="5"/>
      <c r="OB759" s="5"/>
      <c r="OC759" s="5"/>
      <c r="OD759" s="5"/>
      <c r="OE759" s="5"/>
      <c r="OF759" s="5"/>
      <c r="OG759" s="5"/>
      <c r="OH759" s="5"/>
      <c r="OI759" s="5"/>
      <c r="OJ759" s="5"/>
      <c r="OK759" s="5"/>
      <c r="OL759" s="5"/>
      <c r="OM759" s="5"/>
      <c r="ON759" s="5"/>
      <c r="OO759" s="5"/>
      <c r="OP759" s="5"/>
      <c r="OQ759" s="5"/>
      <c r="OR759" s="5"/>
      <c r="OS759" s="5"/>
      <c r="OT759" s="5"/>
      <c r="OU759" s="5"/>
      <c r="OV759" s="5"/>
      <c r="OW759" s="5"/>
      <c r="OX759" s="5"/>
      <c r="OY759" s="5"/>
      <c r="OZ759" s="5"/>
      <c r="PA759" s="5"/>
      <c r="PB759" s="5"/>
      <c r="PC759" s="5"/>
      <c r="PD759" s="5"/>
      <c r="PE759" s="5"/>
      <c r="PF759" s="5"/>
      <c r="PG759" s="5"/>
      <c r="PH759" s="5"/>
      <c r="PI759" s="5"/>
      <c r="PJ759" s="5"/>
      <c r="PK759" s="5"/>
      <c r="PL759" s="5"/>
      <c r="PM759" s="5"/>
      <c r="PN759" s="5"/>
      <c r="PO759" s="5"/>
      <c r="PP759" s="5"/>
      <c r="PQ759" s="5"/>
      <c r="PR759" s="5"/>
      <c r="PS759" s="5"/>
      <c r="PT759" s="5"/>
      <c r="PU759" s="5"/>
      <c r="PV759" s="5"/>
      <c r="PW759" s="5"/>
      <c r="PX759" s="5"/>
      <c r="PY759" s="5"/>
      <c r="PZ759" s="5"/>
      <c r="QA759" s="5"/>
      <c r="QB759" s="5"/>
      <c r="QC759" s="5"/>
      <c r="QD759" s="5"/>
      <c r="QE759" s="5"/>
      <c r="QF759" s="5"/>
      <c r="QG759" s="5"/>
      <c r="QH759" s="5"/>
      <c r="QI759" s="5"/>
      <c r="QJ759" s="5"/>
      <c r="QK759" s="5"/>
      <c r="QL759" s="5"/>
      <c r="QM759" s="5"/>
      <c r="QN759" s="5"/>
      <c r="QO759" s="5"/>
      <c r="QP759" s="5"/>
      <c r="QQ759" s="5"/>
      <c r="QR759" s="5"/>
      <c r="QS759" s="5"/>
      <c r="QT759" s="5"/>
      <c r="QU759" s="5"/>
      <c r="QV759" s="5"/>
      <c r="QW759" s="5"/>
      <c r="QX759" s="5"/>
      <c r="QY759" s="5"/>
      <c r="QZ759" s="5"/>
      <c r="RA759" s="5"/>
      <c r="RB759" s="5"/>
      <c r="RC759" s="5"/>
      <c r="RD759" s="5"/>
      <c r="RE759" s="5"/>
      <c r="RF759" s="5"/>
      <c r="RG759" s="5"/>
      <c r="RH759" s="5"/>
      <c r="RI759" s="5"/>
      <c r="RJ759" s="5"/>
      <c r="RK759" s="5"/>
      <c r="RL759" s="5"/>
      <c r="RM759" s="5"/>
      <c r="RN759" s="5"/>
      <c r="RO759" s="5"/>
      <c r="RP759" s="5"/>
      <c r="RQ759" s="5"/>
      <c r="RR759" s="5"/>
      <c r="RS759" s="5"/>
      <c r="RT759" s="5"/>
      <c r="RU759" s="5"/>
      <c r="RV759" s="5"/>
      <c r="RW759" s="5"/>
      <c r="RX759" s="5"/>
      <c r="RY759" s="5"/>
      <c r="RZ759" s="5"/>
      <c r="SA759" s="5"/>
      <c r="SB759" s="5"/>
      <c r="SC759" s="5"/>
      <c r="SD759" s="5"/>
      <c r="SE759" s="5"/>
      <c r="SF759" s="5"/>
      <c r="SG759" s="5"/>
      <c r="SH759" s="5"/>
      <c r="SI759" s="5"/>
      <c r="SJ759" s="5"/>
      <c r="SK759" s="5"/>
      <c r="SL759" s="5"/>
      <c r="SM759" s="5"/>
      <c r="SN759" s="5"/>
      <c r="SO759" s="5"/>
      <c r="SP759" s="5"/>
      <c r="SQ759" s="5"/>
      <c r="SR759" s="5"/>
      <c r="SS759" s="5"/>
      <c r="ST759" s="5"/>
      <c r="SU759" s="5"/>
      <c r="SV759" s="5"/>
      <c r="SW759" s="5"/>
      <c r="SX759" s="5"/>
      <c r="SY759" s="5"/>
      <c r="SZ759" s="5"/>
      <c r="TA759" s="5"/>
      <c r="TB759" s="5"/>
      <c r="TC759" s="5"/>
      <c r="TD759" s="5"/>
      <c r="TE759" s="5"/>
      <c r="TF759" s="5"/>
      <c r="TG759" s="5"/>
      <c r="TH759" s="5"/>
      <c r="TI759" s="5"/>
      <c r="TJ759" s="5"/>
      <c r="TK759" s="5"/>
      <c r="TL759" s="5"/>
      <c r="TM759" s="5"/>
      <c r="TN759" s="5"/>
      <c r="TO759" s="5"/>
      <c r="TP759" s="5"/>
      <c r="TQ759" s="5"/>
      <c r="TR759" s="5"/>
      <c r="TS759" s="5"/>
      <c r="TT759" s="5"/>
      <c r="TU759" s="5"/>
      <c r="TV759" s="5"/>
      <c r="TW759" s="5"/>
      <c r="TX759" s="5"/>
      <c r="TY759" s="5"/>
      <c r="TZ759" s="5"/>
      <c r="UA759" s="5"/>
      <c r="UB759" s="5"/>
      <c r="UC759" s="5"/>
      <c r="UD759" s="5"/>
      <c r="UE759" s="5"/>
      <c r="UF759" s="5"/>
      <c r="UG759" s="5"/>
      <c r="UH759" s="5"/>
      <c r="UI759" s="5"/>
      <c r="UJ759" s="5"/>
      <c r="UK759" s="5"/>
      <c r="UL759" s="5"/>
      <c r="UM759" s="5"/>
      <c r="UN759" s="5"/>
      <c r="UO759" s="5"/>
      <c r="UP759" s="5"/>
      <c r="UQ759" s="5"/>
      <c r="UR759" s="5"/>
      <c r="US759" s="5"/>
      <c r="UT759" s="5"/>
      <c r="UU759" s="5"/>
      <c r="UV759" s="5"/>
      <c r="UW759" s="5"/>
      <c r="UX759" s="5"/>
      <c r="UY759" s="5"/>
      <c r="UZ759" s="5"/>
      <c r="VA759" s="5"/>
      <c r="VB759" s="5"/>
      <c r="VC759" s="5"/>
      <c r="VD759" s="5"/>
      <c r="VE759" s="5"/>
      <c r="VF759" s="5"/>
      <c r="VG759" s="5"/>
      <c r="VH759" s="5"/>
      <c r="VI759" s="5"/>
      <c r="VJ759" s="5"/>
      <c r="VK759" s="5"/>
      <c r="VL759" s="5"/>
      <c r="VM759" s="5"/>
      <c r="VN759" s="5"/>
      <c r="VO759" s="5"/>
      <c r="VP759" s="5"/>
      <c r="VQ759" s="5"/>
      <c r="VR759" s="5"/>
      <c r="VS759" s="5"/>
      <c r="VT759" s="5"/>
      <c r="VU759" s="5"/>
      <c r="VV759" s="5"/>
      <c r="VW759" s="5"/>
      <c r="VX759" s="5"/>
      <c r="VY759" s="5"/>
      <c r="VZ759" s="5"/>
      <c r="WA759" s="5"/>
      <c r="WB759" s="5"/>
      <c r="WC759" s="5"/>
      <c r="WD759" s="5"/>
      <c r="WE759" s="5"/>
      <c r="WF759" s="5"/>
      <c r="WG759" s="5"/>
      <c r="WH759" s="5"/>
      <c r="WI759" s="5"/>
      <c r="WJ759" s="5"/>
      <c r="WK759" s="5"/>
      <c r="WL759" s="5"/>
      <c r="WM759" s="5"/>
      <c r="WN759" s="5"/>
      <c r="WO759" s="5"/>
      <c r="WP759" s="5"/>
      <c r="WQ759" s="5"/>
      <c r="WR759" s="5"/>
      <c r="WS759" s="5"/>
      <c r="WT759" s="5"/>
      <c r="WU759" s="5"/>
      <c r="WV759" s="5"/>
      <c r="WW759" s="5"/>
      <c r="WX759" s="5"/>
      <c r="WY759" s="5"/>
      <c r="WZ759" s="5"/>
      <c r="XA759" s="5"/>
      <c r="XB759" s="5"/>
      <c r="XC759" s="5"/>
      <c r="XD759" s="5"/>
      <c r="XE759" s="5"/>
      <c r="XF759" s="5"/>
      <c r="XG759" s="5"/>
      <c r="XH759" s="5"/>
      <c r="XI759" s="5"/>
      <c r="XJ759" s="5"/>
      <c r="XK759" s="5"/>
      <c r="XL759" s="5"/>
      <c r="XM759" s="5"/>
      <c r="XN759" s="5"/>
      <c r="XO759" s="5"/>
      <c r="XP759" s="5"/>
      <c r="XQ759" s="5"/>
      <c r="XR759" s="5"/>
      <c r="XS759" s="5"/>
      <c r="XT759" s="5"/>
      <c r="XU759" s="5"/>
      <c r="XV759" s="5"/>
      <c r="XW759" s="5"/>
    </row>
    <row r="760" spans="39:647" x14ac:dyDescent="0.2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5"/>
      <c r="NS760" s="5"/>
      <c r="NT760" s="5"/>
      <c r="NU760" s="5"/>
      <c r="NV760" s="5"/>
      <c r="NW760" s="5"/>
      <c r="NX760" s="5"/>
      <c r="NY760" s="5"/>
      <c r="NZ760" s="5"/>
      <c r="OA760" s="5"/>
      <c r="OB760" s="5"/>
      <c r="OC760" s="5"/>
      <c r="OD760" s="5"/>
      <c r="OE760" s="5"/>
      <c r="OF760" s="5"/>
      <c r="OG760" s="5"/>
      <c r="OH760" s="5"/>
      <c r="OI760" s="5"/>
      <c r="OJ760" s="5"/>
      <c r="OK760" s="5"/>
      <c r="OL760" s="5"/>
      <c r="OM760" s="5"/>
      <c r="ON760" s="5"/>
      <c r="OO760" s="5"/>
      <c r="OP760" s="5"/>
      <c r="OQ760" s="5"/>
      <c r="OR760" s="5"/>
      <c r="OS760" s="5"/>
      <c r="OT760" s="5"/>
      <c r="OU760" s="5"/>
      <c r="OV760" s="5"/>
      <c r="OW760" s="5"/>
      <c r="OX760" s="5"/>
      <c r="OY760" s="5"/>
      <c r="OZ760" s="5"/>
      <c r="PA760" s="5"/>
      <c r="PB760" s="5"/>
      <c r="PC760" s="5"/>
      <c r="PD760" s="5"/>
      <c r="PE760" s="5"/>
      <c r="PF760" s="5"/>
      <c r="PG760" s="5"/>
      <c r="PH760" s="5"/>
      <c r="PI760" s="5"/>
      <c r="PJ760" s="5"/>
      <c r="PK760" s="5"/>
      <c r="PL760" s="5"/>
      <c r="PM760" s="5"/>
      <c r="PN760" s="5"/>
      <c r="PO760" s="5"/>
      <c r="PP760" s="5"/>
      <c r="PQ760" s="5"/>
      <c r="PR760" s="5"/>
      <c r="PS760" s="5"/>
      <c r="PT760" s="5"/>
      <c r="PU760" s="5"/>
      <c r="PV760" s="5"/>
      <c r="PW760" s="5"/>
      <c r="PX760" s="5"/>
      <c r="PY760" s="5"/>
      <c r="PZ760" s="5"/>
      <c r="QA760" s="5"/>
      <c r="QB760" s="5"/>
      <c r="QC760" s="5"/>
      <c r="QD760" s="5"/>
      <c r="QE760" s="5"/>
      <c r="QF760" s="5"/>
      <c r="QG760" s="5"/>
      <c r="QH760" s="5"/>
      <c r="QI760" s="5"/>
      <c r="QJ760" s="5"/>
      <c r="QK760" s="5"/>
      <c r="QL760" s="5"/>
      <c r="QM760" s="5"/>
      <c r="QN760" s="5"/>
      <c r="QO760" s="5"/>
      <c r="QP760" s="5"/>
      <c r="QQ760" s="5"/>
      <c r="QR760" s="5"/>
      <c r="QS760" s="5"/>
      <c r="QT760" s="5"/>
      <c r="QU760" s="5"/>
      <c r="QV760" s="5"/>
      <c r="QW760" s="5"/>
      <c r="QX760" s="5"/>
      <c r="QY760" s="5"/>
      <c r="QZ760" s="5"/>
      <c r="RA760" s="5"/>
      <c r="RB760" s="5"/>
      <c r="RC760" s="5"/>
      <c r="RD760" s="5"/>
      <c r="RE760" s="5"/>
      <c r="RF760" s="5"/>
      <c r="RG760" s="5"/>
      <c r="RH760" s="5"/>
      <c r="RI760" s="5"/>
      <c r="RJ760" s="5"/>
      <c r="RK760" s="5"/>
      <c r="RL760" s="5"/>
      <c r="RM760" s="5"/>
      <c r="RN760" s="5"/>
      <c r="RO760" s="5"/>
      <c r="RP760" s="5"/>
      <c r="RQ760" s="5"/>
      <c r="RR760" s="5"/>
      <c r="RS760" s="5"/>
      <c r="RT760" s="5"/>
      <c r="RU760" s="5"/>
      <c r="RV760" s="5"/>
      <c r="RW760" s="5"/>
      <c r="RX760" s="5"/>
      <c r="RY760" s="5"/>
      <c r="RZ760" s="5"/>
      <c r="SA760" s="5"/>
      <c r="SB760" s="5"/>
      <c r="SC760" s="5"/>
      <c r="SD760" s="5"/>
      <c r="SE760" s="5"/>
      <c r="SF760" s="5"/>
      <c r="SG760" s="5"/>
      <c r="SH760" s="5"/>
      <c r="SI760" s="5"/>
      <c r="SJ760" s="5"/>
      <c r="SK760" s="5"/>
      <c r="SL760" s="5"/>
      <c r="SM760" s="5"/>
      <c r="SN760" s="5"/>
      <c r="SO760" s="5"/>
      <c r="SP760" s="5"/>
      <c r="SQ760" s="5"/>
      <c r="SR760" s="5"/>
      <c r="SS760" s="5"/>
      <c r="ST760" s="5"/>
      <c r="SU760" s="5"/>
      <c r="SV760" s="5"/>
      <c r="SW760" s="5"/>
      <c r="SX760" s="5"/>
      <c r="SY760" s="5"/>
      <c r="SZ760" s="5"/>
      <c r="TA760" s="5"/>
      <c r="TB760" s="5"/>
      <c r="TC760" s="5"/>
      <c r="TD760" s="5"/>
      <c r="TE760" s="5"/>
      <c r="TF760" s="5"/>
      <c r="TG760" s="5"/>
      <c r="TH760" s="5"/>
      <c r="TI760" s="5"/>
      <c r="TJ760" s="5"/>
      <c r="TK760" s="5"/>
      <c r="TL760" s="5"/>
      <c r="TM760" s="5"/>
      <c r="TN760" s="5"/>
      <c r="TO760" s="5"/>
      <c r="TP760" s="5"/>
      <c r="TQ760" s="5"/>
      <c r="TR760" s="5"/>
      <c r="TS760" s="5"/>
      <c r="TT760" s="5"/>
      <c r="TU760" s="5"/>
      <c r="TV760" s="5"/>
      <c r="TW760" s="5"/>
      <c r="TX760" s="5"/>
      <c r="TY760" s="5"/>
      <c r="TZ760" s="5"/>
      <c r="UA760" s="5"/>
      <c r="UB760" s="5"/>
      <c r="UC760" s="5"/>
      <c r="UD760" s="5"/>
      <c r="UE760" s="5"/>
      <c r="UF760" s="5"/>
      <c r="UG760" s="5"/>
      <c r="UH760" s="5"/>
      <c r="UI760" s="5"/>
      <c r="UJ760" s="5"/>
      <c r="UK760" s="5"/>
      <c r="UL760" s="5"/>
      <c r="UM760" s="5"/>
      <c r="UN760" s="5"/>
      <c r="UO760" s="5"/>
      <c r="UP760" s="5"/>
      <c r="UQ760" s="5"/>
      <c r="UR760" s="5"/>
      <c r="US760" s="5"/>
      <c r="UT760" s="5"/>
      <c r="UU760" s="5"/>
      <c r="UV760" s="5"/>
      <c r="UW760" s="5"/>
      <c r="UX760" s="5"/>
      <c r="UY760" s="5"/>
      <c r="UZ760" s="5"/>
      <c r="VA760" s="5"/>
      <c r="VB760" s="5"/>
      <c r="VC760" s="5"/>
      <c r="VD760" s="5"/>
      <c r="VE760" s="5"/>
      <c r="VF760" s="5"/>
      <c r="VG760" s="5"/>
      <c r="VH760" s="5"/>
      <c r="VI760" s="5"/>
      <c r="VJ760" s="5"/>
      <c r="VK760" s="5"/>
      <c r="VL760" s="5"/>
      <c r="VM760" s="5"/>
      <c r="VN760" s="5"/>
      <c r="VO760" s="5"/>
      <c r="VP760" s="5"/>
      <c r="VQ760" s="5"/>
      <c r="VR760" s="5"/>
      <c r="VS760" s="5"/>
      <c r="VT760" s="5"/>
      <c r="VU760" s="5"/>
      <c r="VV760" s="5"/>
      <c r="VW760" s="5"/>
      <c r="VX760" s="5"/>
      <c r="VY760" s="5"/>
      <c r="VZ760" s="5"/>
      <c r="WA760" s="5"/>
      <c r="WB760" s="5"/>
      <c r="WC760" s="5"/>
      <c r="WD760" s="5"/>
      <c r="WE760" s="5"/>
      <c r="WF760" s="5"/>
      <c r="WG760" s="5"/>
      <c r="WH760" s="5"/>
      <c r="WI760" s="5"/>
      <c r="WJ760" s="5"/>
      <c r="WK760" s="5"/>
      <c r="WL760" s="5"/>
      <c r="WM760" s="5"/>
      <c r="WN760" s="5"/>
      <c r="WO760" s="5"/>
      <c r="WP760" s="5"/>
      <c r="WQ760" s="5"/>
      <c r="WR760" s="5"/>
      <c r="WS760" s="5"/>
      <c r="WT760" s="5"/>
      <c r="WU760" s="5"/>
      <c r="WV760" s="5"/>
      <c r="WW760" s="5"/>
      <c r="WX760" s="5"/>
      <c r="WY760" s="5"/>
      <c r="WZ760" s="5"/>
      <c r="XA760" s="5"/>
      <c r="XB760" s="5"/>
      <c r="XC760" s="5"/>
      <c r="XD760" s="5"/>
      <c r="XE760" s="5"/>
      <c r="XF760" s="5"/>
      <c r="XG760" s="5"/>
      <c r="XH760" s="5"/>
      <c r="XI760" s="5"/>
      <c r="XJ760" s="5"/>
      <c r="XK760" s="5"/>
      <c r="XL760" s="5"/>
      <c r="XM760" s="5"/>
      <c r="XN760" s="5"/>
      <c r="XO760" s="5"/>
      <c r="XP760" s="5"/>
      <c r="XQ760" s="5"/>
      <c r="XR760" s="5"/>
      <c r="XS760" s="5"/>
      <c r="XT760" s="5"/>
      <c r="XU760" s="5"/>
      <c r="XV760" s="5"/>
      <c r="XW760" s="5"/>
    </row>
    <row r="761" spans="39:647" x14ac:dyDescent="0.2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5"/>
      <c r="NS761" s="5"/>
      <c r="NT761" s="5"/>
      <c r="NU761" s="5"/>
      <c r="NV761" s="5"/>
      <c r="NW761" s="5"/>
      <c r="NX761" s="5"/>
      <c r="NY761" s="5"/>
      <c r="NZ761" s="5"/>
      <c r="OA761" s="5"/>
      <c r="OB761" s="5"/>
      <c r="OC761" s="5"/>
      <c r="OD761" s="5"/>
      <c r="OE761" s="5"/>
      <c r="OF761" s="5"/>
      <c r="OG761" s="5"/>
      <c r="OH761" s="5"/>
      <c r="OI761" s="5"/>
      <c r="OJ761" s="5"/>
      <c r="OK761" s="5"/>
      <c r="OL761" s="5"/>
      <c r="OM761" s="5"/>
      <c r="ON761" s="5"/>
      <c r="OO761" s="5"/>
      <c r="OP761" s="5"/>
      <c r="OQ761" s="5"/>
      <c r="OR761" s="5"/>
      <c r="OS761" s="5"/>
      <c r="OT761" s="5"/>
      <c r="OU761" s="5"/>
      <c r="OV761" s="5"/>
      <c r="OW761" s="5"/>
      <c r="OX761" s="5"/>
      <c r="OY761" s="5"/>
      <c r="OZ761" s="5"/>
      <c r="PA761" s="5"/>
      <c r="PB761" s="5"/>
      <c r="PC761" s="5"/>
      <c r="PD761" s="5"/>
      <c r="PE761" s="5"/>
      <c r="PF761" s="5"/>
      <c r="PG761" s="5"/>
      <c r="PH761" s="5"/>
      <c r="PI761" s="5"/>
      <c r="PJ761" s="5"/>
      <c r="PK761" s="5"/>
      <c r="PL761" s="5"/>
      <c r="PM761" s="5"/>
      <c r="PN761" s="5"/>
      <c r="PO761" s="5"/>
      <c r="PP761" s="5"/>
      <c r="PQ761" s="5"/>
      <c r="PR761" s="5"/>
      <c r="PS761" s="5"/>
      <c r="PT761" s="5"/>
      <c r="PU761" s="5"/>
      <c r="PV761" s="5"/>
      <c r="PW761" s="5"/>
      <c r="PX761" s="5"/>
      <c r="PY761" s="5"/>
      <c r="PZ761" s="5"/>
      <c r="QA761" s="5"/>
      <c r="QB761" s="5"/>
      <c r="QC761" s="5"/>
      <c r="QD761" s="5"/>
      <c r="QE761" s="5"/>
      <c r="QF761" s="5"/>
      <c r="QG761" s="5"/>
      <c r="QH761" s="5"/>
      <c r="QI761" s="5"/>
      <c r="QJ761" s="5"/>
      <c r="QK761" s="5"/>
      <c r="QL761" s="5"/>
      <c r="QM761" s="5"/>
      <c r="QN761" s="5"/>
      <c r="QO761" s="5"/>
      <c r="QP761" s="5"/>
      <c r="QQ761" s="5"/>
      <c r="QR761" s="5"/>
      <c r="QS761" s="5"/>
      <c r="QT761" s="5"/>
      <c r="QU761" s="5"/>
      <c r="QV761" s="5"/>
      <c r="QW761" s="5"/>
      <c r="QX761" s="5"/>
      <c r="QY761" s="5"/>
      <c r="QZ761" s="5"/>
      <c r="RA761" s="5"/>
      <c r="RB761" s="5"/>
      <c r="RC761" s="5"/>
      <c r="RD761" s="5"/>
      <c r="RE761" s="5"/>
      <c r="RF761" s="5"/>
      <c r="RG761" s="5"/>
      <c r="RH761" s="5"/>
      <c r="RI761" s="5"/>
      <c r="RJ761" s="5"/>
      <c r="RK761" s="5"/>
      <c r="RL761" s="5"/>
      <c r="RM761" s="5"/>
      <c r="RN761" s="5"/>
      <c r="RO761" s="5"/>
      <c r="RP761" s="5"/>
      <c r="RQ761" s="5"/>
      <c r="RR761" s="5"/>
      <c r="RS761" s="5"/>
      <c r="RT761" s="5"/>
      <c r="RU761" s="5"/>
      <c r="RV761" s="5"/>
      <c r="RW761" s="5"/>
      <c r="RX761" s="5"/>
      <c r="RY761" s="5"/>
      <c r="RZ761" s="5"/>
      <c r="SA761" s="5"/>
      <c r="SB761" s="5"/>
      <c r="SC761" s="5"/>
      <c r="SD761" s="5"/>
      <c r="SE761" s="5"/>
      <c r="SF761" s="5"/>
      <c r="SG761" s="5"/>
      <c r="SH761" s="5"/>
      <c r="SI761" s="5"/>
      <c r="SJ761" s="5"/>
      <c r="SK761" s="5"/>
      <c r="SL761" s="5"/>
      <c r="SM761" s="5"/>
      <c r="SN761" s="5"/>
      <c r="SO761" s="5"/>
      <c r="SP761" s="5"/>
      <c r="SQ761" s="5"/>
      <c r="SR761" s="5"/>
      <c r="SS761" s="5"/>
      <c r="ST761" s="5"/>
      <c r="SU761" s="5"/>
      <c r="SV761" s="5"/>
      <c r="SW761" s="5"/>
      <c r="SX761" s="5"/>
      <c r="SY761" s="5"/>
      <c r="SZ761" s="5"/>
      <c r="TA761" s="5"/>
      <c r="TB761" s="5"/>
      <c r="TC761" s="5"/>
      <c r="TD761" s="5"/>
      <c r="TE761" s="5"/>
      <c r="TF761" s="5"/>
      <c r="TG761" s="5"/>
      <c r="TH761" s="5"/>
      <c r="TI761" s="5"/>
      <c r="TJ761" s="5"/>
      <c r="TK761" s="5"/>
      <c r="TL761" s="5"/>
      <c r="TM761" s="5"/>
      <c r="TN761" s="5"/>
      <c r="TO761" s="5"/>
      <c r="TP761" s="5"/>
      <c r="TQ761" s="5"/>
      <c r="TR761" s="5"/>
      <c r="TS761" s="5"/>
      <c r="TT761" s="5"/>
      <c r="TU761" s="5"/>
      <c r="TV761" s="5"/>
      <c r="TW761" s="5"/>
      <c r="TX761" s="5"/>
      <c r="TY761" s="5"/>
      <c r="TZ761" s="5"/>
      <c r="UA761" s="5"/>
      <c r="UB761" s="5"/>
      <c r="UC761" s="5"/>
      <c r="UD761" s="5"/>
      <c r="UE761" s="5"/>
      <c r="UF761" s="5"/>
      <c r="UG761" s="5"/>
      <c r="UH761" s="5"/>
      <c r="UI761" s="5"/>
      <c r="UJ761" s="5"/>
      <c r="UK761" s="5"/>
      <c r="UL761" s="5"/>
      <c r="UM761" s="5"/>
      <c r="UN761" s="5"/>
      <c r="UO761" s="5"/>
      <c r="UP761" s="5"/>
      <c r="UQ761" s="5"/>
      <c r="UR761" s="5"/>
      <c r="US761" s="5"/>
      <c r="UT761" s="5"/>
      <c r="UU761" s="5"/>
      <c r="UV761" s="5"/>
      <c r="UW761" s="5"/>
      <c r="UX761" s="5"/>
      <c r="UY761" s="5"/>
      <c r="UZ761" s="5"/>
      <c r="VA761" s="5"/>
      <c r="VB761" s="5"/>
      <c r="VC761" s="5"/>
      <c r="VD761" s="5"/>
      <c r="VE761" s="5"/>
      <c r="VF761" s="5"/>
      <c r="VG761" s="5"/>
      <c r="VH761" s="5"/>
      <c r="VI761" s="5"/>
      <c r="VJ761" s="5"/>
      <c r="VK761" s="5"/>
      <c r="VL761" s="5"/>
      <c r="VM761" s="5"/>
      <c r="VN761" s="5"/>
      <c r="VO761" s="5"/>
      <c r="VP761" s="5"/>
      <c r="VQ761" s="5"/>
      <c r="VR761" s="5"/>
      <c r="VS761" s="5"/>
      <c r="VT761" s="5"/>
      <c r="VU761" s="5"/>
      <c r="VV761" s="5"/>
      <c r="VW761" s="5"/>
      <c r="VX761" s="5"/>
      <c r="VY761" s="5"/>
      <c r="VZ761" s="5"/>
      <c r="WA761" s="5"/>
      <c r="WB761" s="5"/>
      <c r="WC761" s="5"/>
      <c r="WD761" s="5"/>
      <c r="WE761" s="5"/>
      <c r="WF761" s="5"/>
      <c r="WG761" s="5"/>
      <c r="WH761" s="5"/>
      <c r="WI761" s="5"/>
      <c r="WJ761" s="5"/>
      <c r="WK761" s="5"/>
      <c r="WL761" s="5"/>
      <c r="WM761" s="5"/>
      <c r="WN761" s="5"/>
      <c r="WO761" s="5"/>
      <c r="WP761" s="5"/>
      <c r="WQ761" s="5"/>
      <c r="WR761" s="5"/>
      <c r="WS761" s="5"/>
      <c r="WT761" s="5"/>
      <c r="WU761" s="5"/>
      <c r="WV761" s="5"/>
      <c r="WW761" s="5"/>
      <c r="WX761" s="5"/>
      <c r="WY761" s="5"/>
      <c r="WZ761" s="5"/>
      <c r="XA761" s="5"/>
      <c r="XB761" s="5"/>
      <c r="XC761" s="5"/>
      <c r="XD761" s="5"/>
      <c r="XE761" s="5"/>
      <c r="XF761" s="5"/>
      <c r="XG761" s="5"/>
      <c r="XH761" s="5"/>
      <c r="XI761" s="5"/>
      <c r="XJ761" s="5"/>
      <c r="XK761" s="5"/>
      <c r="XL761" s="5"/>
      <c r="XM761" s="5"/>
      <c r="XN761" s="5"/>
      <c r="XO761" s="5"/>
      <c r="XP761" s="5"/>
      <c r="XQ761" s="5"/>
      <c r="XR761" s="5"/>
      <c r="XS761" s="5"/>
      <c r="XT761" s="5"/>
      <c r="XU761" s="5"/>
      <c r="XV761" s="5"/>
      <c r="XW761" s="5"/>
    </row>
    <row r="762" spans="39:647" x14ac:dyDescent="0.2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5"/>
      <c r="NS762" s="5"/>
      <c r="NT762" s="5"/>
      <c r="NU762" s="5"/>
      <c r="NV762" s="5"/>
      <c r="NW762" s="5"/>
      <c r="NX762" s="5"/>
      <c r="NY762" s="5"/>
      <c r="NZ762" s="5"/>
      <c r="OA762" s="5"/>
      <c r="OB762" s="5"/>
      <c r="OC762" s="5"/>
      <c r="OD762" s="5"/>
      <c r="OE762" s="5"/>
      <c r="OF762" s="5"/>
      <c r="OG762" s="5"/>
      <c r="OH762" s="5"/>
      <c r="OI762" s="5"/>
      <c r="OJ762" s="5"/>
      <c r="OK762" s="5"/>
      <c r="OL762" s="5"/>
      <c r="OM762" s="5"/>
      <c r="ON762" s="5"/>
      <c r="OO762" s="5"/>
      <c r="OP762" s="5"/>
      <c r="OQ762" s="5"/>
      <c r="OR762" s="5"/>
      <c r="OS762" s="5"/>
      <c r="OT762" s="5"/>
      <c r="OU762" s="5"/>
      <c r="OV762" s="5"/>
      <c r="OW762" s="5"/>
      <c r="OX762" s="5"/>
      <c r="OY762" s="5"/>
      <c r="OZ762" s="5"/>
      <c r="PA762" s="5"/>
      <c r="PB762" s="5"/>
      <c r="PC762" s="5"/>
      <c r="PD762" s="5"/>
      <c r="PE762" s="5"/>
      <c r="PF762" s="5"/>
      <c r="PG762" s="5"/>
      <c r="PH762" s="5"/>
      <c r="PI762" s="5"/>
      <c r="PJ762" s="5"/>
      <c r="PK762" s="5"/>
      <c r="PL762" s="5"/>
      <c r="PM762" s="5"/>
      <c r="PN762" s="5"/>
      <c r="PO762" s="5"/>
      <c r="PP762" s="5"/>
      <c r="PQ762" s="5"/>
      <c r="PR762" s="5"/>
      <c r="PS762" s="5"/>
      <c r="PT762" s="5"/>
      <c r="PU762" s="5"/>
      <c r="PV762" s="5"/>
      <c r="PW762" s="5"/>
      <c r="PX762" s="5"/>
      <c r="PY762" s="5"/>
      <c r="PZ762" s="5"/>
      <c r="QA762" s="5"/>
      <c r="QB762" s="5"/>
      <c r="QC762" s="5"/>
      <c r="QD762" s="5"/>
      <c r="QE762" s="5"/>
      <c r="QF762" s="5"/>
      <c r="QG762" s="5"/>
      <c r="QH762" s="5"/>
      <c r="QI762" s="5"/>
      <c r="QJ762" s="5"/>
      <c r="QK762" s="5"/>
      <c r="QL762" s="5"/>
      <c r="QM762" s="5"/>
      <c r="QN762" s="5"/>
      <c r="QO762" s="5"/>
      <c r="QP762" s="5"/>
      <c r="QQ762" s="5"/>
      <c r="QR762" s="5"/>
      <c r="QS762" s="5"/>
      <c r="QT762" s="5"/>
      <c r="QU762" s="5"/>
      <c r="QV762" s="5"/>
      <c r="QW762" s="5"/>
      <c r="QX762" s="5"/>
      <c r="QY762" s="5"/>
      <c r="QZ762" s="5"/>
      <c r="RA762" s="5"/>
      <c r="RB762" s="5"/>
      <c r="RC762" s="5"/>
      <c r="RD762" s="5"/>
      <c r="RE762" s="5"/>
      <c r="RF762" s="5"/>
      <c r="RG762" s="5"/>
      <c r="RH762" s="5"/>
      <c r="RI762" s="5"/>
      <c r="RJ762" s="5"/>
      <c r="RK762" s="5"/>
      <c r="RL762" s="5"/>
      <c r="RM762" s="5"/>
      <c r="RN762" s="5"/>
      <c r="RO762" s="5"/>
      <c r="RP762" s="5"/>
      <c r="RQ762" s="5"/>
      <c r="RR762" s="5"/>
      <c r="RS762" s="5"/>
      <c r="RT762" s="5"/>
      <c r="RU762" s="5"/>
      <c r="RV762" s="5"/>
      <c r="RW762" s="5"/>
      <c r="RX762" s="5"/>
      <c r="RY762" s="5"/>
      <c r="RZ762" s="5"/>
      <c r="SA762" s="5"/>
      <c r="SB762" s="5"/>
      <c r="SC762" s="5"/>
      <c r="SD762" s="5"/>
      <c r="SE762" s="5"/>
      <c r="SF762" s="5"/>
      <c r="SG762" s="5"/>
      <c r="SH762" s="5"/>
      <c r="SI762" s="5"/>
      <c r="SJ762" s="5"/>
      <c r="SK762" s="5"/>
      <c r="SL762" s="5"/>
      <c r="SM762" s="5"/>
      <c r="SN762" s="5"/>
      <c r="SO762" s="5"/>
      <c r="SP762" s="5"/>
      <c r="SQ762" s="5"/>
      <c r="SR762" s="5"/>
      <c r="SS762" s="5"/>
      <c r="ST762" s="5"/>
      <c r="SU762" s="5"/>
      <c r="SV762" s="5"/>
      <c r="SW762" s="5"/>
      <c r="SX762" s="5"/>
      <c r="SY762" s="5"/>
      <c r="SZ762" s="5"/>
      <c r="TA762" s="5"/>
      <c r="TB762" s="5"/>
      <c r="TC762" s="5"/>
      <c r="TD762" s="5"/>
      <c r="TE762" s="5"/>
      <c r="TF762" s="5"/>
      <c r="TG762" s="5"/>
      <c r="TH762" s="5"/>
      <c r="TI762" s="5"/>
      <c r="TJ762" s="5"/>
      <c r="TK762" s="5"/>
      <c r="TL762" s="5"/>
      <c r="TM762" s="5"/>
      <c r="TN762" s="5"/>
      <c r="TO762" s="5"/>
      <c r="TP762" s="5"/>
      <c r="TQ762" s="5"/>
      <c r="TR762" s="5"/>
      <c r="TS762" s="5"/>
      <c r="TT762" s="5"/>
      <c r="TU762" s="5"/>
      <c r="TV762" s="5"/>
      <c r="TW762" s="5"/>
      <c r="TX762" s="5"/>
      <c r="TY762" s="5"/>
      <c r="TZ762" s="5"/>
      <c r="UA762" s="5"/>
      <c r="UB762" s="5"/>
      <c r="UC762" s="5"/>
      <c r="UD762" s="5"/>
      <c r="UE762" s="5"/>
      <c r="UF762" s="5"/>
      <c r="UG762" s="5"/>
      <c r="UH762" s="5"/>
      <c r="UI762" s="5"/>
      <c r="UJ762" s="5"/>
      <c r="UK762" s="5"/>
      <c r="UL762" s="5"/>
      <c r="UM762" s="5"/>
      <c r="UN762" s="5"/>
      <c r="UO762" s="5"/>
      <c r="UP762" s="5"/>
      <c r="UQ762" s="5"/>
      <c r="UR762" s="5"/>
      <c r="US762" s="5"/>
      <c r="UT762" s="5"/>
      <c r="UU762" s="5"/>
      <c r="UV762" s="5"/>
      <c r="UW762" s="5"/>
      <c r="UX762" s="5"/>
      <c r="UY762" s="5"/>
      <c r="UZ762" s="5"/>
      <c r="VA762" s="5"/>
      <c r="VB762" s="5"/>
      <c r="VC762" s="5"/>
      <c r="VD762" s="5"/>
      <c r="VE762" s="5"/>
      <c r="VF762" s="5"/>
      <c r="VG762" s="5"/>
      <c r="VH762" s="5"/>
      <c r="VI762" s="5"/>
      <c r="VJ762" s="5"/>
      <c r="VK762" s="5"/>
      <c r="VL762" s="5"/>
      <c r="VM762" s="5"/>
      <c r="VN762" s="5"/>
      <c r="VO762" s="5"/>
      <c r="VP762" s="5"/>
      <c r="VQ762" s="5"/>
      <c r="VR762" s="5"/>
      <c r="VS762" s="5"/>
      <c r="VT762" s="5"/>
      <c r="VU762" s="5"/>
      <c r="VV762" s="5"/>
      <c r="VW762" s="5"/>
      <c r="VX762" s="5"/>
      <c r="VY762" s="5"/>
      <c r="VZ762" s="5"/>
      <c r="WA762" s="5"/>
      <c r="WB762" s="5"/>
      <c r="WC762" s="5"/>
      <c r="WD762" s="5"/>
      <c r="WE762" s="5"/>
      <c r="WF762" s="5"/>
      <c r="WG762" s="5"/>
      <c r="WH762" s="5"/>
      <c r="WI762" s="5"/>
      <c r="WJ762" s="5"/>
      <c r="WK762" s="5"/>
      <c r="WL762" s="5"/>
      <c r="WM762" s="5"/>
      <c r="WN762" s="5"/>
      <c r="WO762" s="5"/>
      <c r="WP762" s="5"/>
      <c r="WQ762" s="5"/>
      <c r="WR762" s="5"/>
      <c r="WS762" s="5"/>
      <c r="WT762" s="5"/>
      <c r="WU762" s="5"/>
      <c r="WV762" s="5"/>
      <c r="WW762" s="5"/>
      <c r="WX762" s="5"/>
      <c r="WY762" s="5"/>
      <c r="WZ762" s="5"/>
      <c r="XA762" s="5"/>
      <c r="XB762" s="5"/>
      <c r="XC762" s="5"/>
      <c r="XD762" s="5"/>
      <c r="XE762" s="5"/>
      <c r="XF762" s="5"/>
      <c r="XG762" s="5"/>
      <c r="XH762" s="5"/>
      <c r="XI762" s="5"/>
      <c r="XJ762" s="5"/>
      <c r="XK762" s="5"/>
      <c r="XL762" s="5"/>
      <c r="XM762" s="5"/>
      <c r="XN762" s="5"/>
      <c r="XO762" s="5"/>
      <c r="XP762" s="5"/>
      <c r="XQ762" s="5"/>
      <c r="XR762" s="5"/>
      <c r="XS762" s="5"/>
      <c r="XT762" s="5"/>
      <c r="XU762" s="5"/>
      <c r="XV762" s="5"/>
      <c r="XW762" s="5"/>
    </row>
    <row r="763" spans="39:647" x14ac:dyDescent="0.2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5"/>
      <c r="NS763" s="5"/>
      <c r="NT763" s="5"/>
      <c r="NU763" s="5"/>
      <c r="NV763" s="5"/>
      <c r="NW763" s="5"/>
      <c r="NX763" s="5"/>
      <c r="NY763" s="5"/>
      <c r="NZ763" s="5"/>
      <c r="OA763" s="5"/>
      <c r="OB763" s="5"/>
      <c r="OC763" s="5"/>
      <c r="OD763" s="5"/>
      <c r="OE763" s="5"/>
      <c r="OF763" s="5"/>
      <c r="OG763" s="5"/>
      <c r="OH763" s="5"/>
      <c r="OI763" s="5"/>
      <c r="OJ763" s="5"/>
      <c r="OK763" s="5"/>
      <c r="OL763" s="5"/>
      <c r="OM763" s="5"/>
      <c r="ON763" s="5"/>
      <c r="OO763" s="5"/>
      <c r="OP763" s="5"/>
      <c r="OQ763" s="5"/>
      <c r="OR763" s="5"/>
      <c r="OS763" s="5"/>
      <c r="OT763" s="5"/>
      <c r="OU763" s="5"/>
      <c r="OV763" s="5"/>
      <c r="OW763" s="5"/>
      <c r="OX763" s="5"/>
      <c r="OY763" s="5"/>
      <c r="OZ763" s="5"/>
      <c r="PA763" s="5"/>
      <c r="PB763" s="5"/>
      <c r="PC763" s="5"/>
      <c r="PD763" s="5"/>
      <c r="PE763" s="5"/>
      <c r="PF763" s="5"/>
      <c r="PG763" s="5"/>
      <c r="PH763" s="5"/>
      <c r="PI763" s="5"/>
      <c r="PJ763" s="5"/>
      <c r="PK763" s="5"/>
      <c r="PL763" s="5"/>
      <c r="PM763" s="5"/>
      <c r="PN763" s="5"/>
      <c r="PO763" s="5"/>
      <c r="PP763" s="5"/>
      <c r="PQ763" s="5"/>
      <c r="PR763" s="5"/>
      <c r="PS763" s="5"/>
      <c r="PT763" s="5"/>
      <c r="PU763" s="5"/>
      <c r="PV763" s="5"/>
      <c r="PW763" s="5"/>
      <c r="PX763" s="5"/>
      <c r="PY763" s="5"/>
      <c r="PZ763" s="5"/>
      <c r="QA763" s="5"/>
      <c r="QB763" s="5"/>
      <c r="QC763" s="5"/>
      <c r="QD763" s="5"/>
      <c r="QE763" s="5"/>
      <c r="QF763" s="5"/>
      <c r="QG763" s="5"/>
      <c r="QH763" s="5"/>
      <c r="QI763" s="5"/>
      <c r="QJ763" s="5"/>
      <c r="QK763" s="5"/>
      <c r="QL763" s="5"/>
      <c r="QM763" s="5"/>
      <c r="QN763" s="5"/>
      <c r="QO763" s="5"/>
      <c r="QP763" s="5"/>
      <c r="QQ763" s="5"/>
      <c r="QR763" s="5"/>
      <c r="QS763" s="5"/>
      <c r="QT763" s="5"/>
      <c r="QU763" s="5"/>
      <c r="QV763" s="5"/>
      <c r="QW763" s="5"/>
      <c r="QX763" s="5"/>
      <c r="QY763" s="5"/>
      <c r="QZ763" s="5"/>
      <c r="RA763" s="5"/>
      <c r="RB763" s="5"/>
      <c r="RC763" s="5"/>
      <c r="RD763" s="5"/>
      <c r="RE763" s="5"/>
      <c r="RF763" s="5"/>
      <c r="RG763" s="5"/>
      <c r="RH763" s="5"/>
      <c r="RI763" s="5"/>
      <c r="RJ763" s="5"/>
      <c r="RK763" s="5"/>
      <c r="RL763" s="5"/>
      <c r="RM763" s="5"/>
      <c r="RN763" s="5"/>
      <c r="RO763" s="5"/>
      <c r="RP763" s="5"/>
      <c r="RQ763" s="5"/>
      <c r="RR763" s="5"/>
      <c r="RS763" s="5"/>
      <c r="RT763" s="5"/>
      <c r="RU763" s="5"/>
      <c r="RV763" s="5"/>
      <c r="RW763" s="5"/>
      <c r="RX763" s="5"/>
      <c r="RY763" s="5"/>
      <c r="RZ763" s="5"/>
      <c r="SA763" s="5"/>
      <c r="SB763" s="5"/>
      <c r="SC763" s="5"/>
      <c r="SD763" s="5"/>
      <c r="SE763" s="5"/>
      <c r="SF763" s="5"/>
      <c r="SG763" s="5"/>
      <c r="SH763" s="5"/>
      <c r="SI763" s="5"/>
      <c r="SJ763" s="5"/>
      <c r="SK763" s="5"/>
      <c r="SL763" s="5"/>
      <c r="SM763" s="5"/>
      <c r="SN763" s="5"/>
      <c r="SO763" s="5"/>
      <c r="SP763" s="5"/>
      <c r="SQ763" s="5"/>
      <c r="SR763" s="5"/>
      <c r="SS763" s="5"/>
      <c r="ST763" s="5"/>
      <c r="SU763" s="5"/>
      <c r="SV763" s="5"/>
      <c r="SW763" s="5"/>
      <c r="SX763" s="5"/>
      <c r="SY763" s="5"/>
      <c r="SZ763" s="5"/>
      <c r="TA763" s="5"/>
      <c r="TB763" s="5"/>
      <c r="TC763" s="5"/>
      <c r="TD763" s="5"/>
      <c r="TE763" s="5"/>
      <c r="TF763" s="5"/>
      <c r="TG763" s="5"/>
      <c r="TH763" s="5"/>
      <c r="TI763" s="5"/>
      <c r="TJ763" s="5"/>
      <c r="TK763" s="5"/>
      <c r="TL763" s="5"/>
      <c r="TM763" s="5"/>
      <c r="TN763" s="5"/>
      <c r="TO763" s="5"/>
      <c r="TP763" s="5"/>
      <c r="TQ763" s="5"/>
      <c r="TR763" s="5"/>
      <c r="TS763" s="5"/>
      <c r="TT763" s="5"/>
      <c r="TU763" s="5"/>
      <c r="TV763" s="5"/>
      <c r="TW763" s="5"/>
      <c r="TX763" s="5"/>
      <c r="TY763" s="5"/>
      <c r="TZ763" s="5"/>
      <c r="UA763" s="5"/>
      <c r="UB763" s="5"/>
      <c r="UC763" s="5"/>
      <c r="UD763" s="5"/>
      <c r="UE763" s="5"/>
      <c r="UF763" s="5"/>
      <c r="UG763" s="5"/>
      <c r="UH763" s="5"/>
      <c r="UI763" s="5"/>
      <c r="UJ763" s="5"/>
      <c r="UK763" s="5"/>
      <c r="UL763" s="5"/>
      <c r="UM763" s="5"/>
      <c r="UN763" s="5"/>
      <c r="UO763" s="5"/>
      <c r="UP763" s="5"/>
      <c r="UQ763" s="5"/>
      <c r="UR763" s="5"/>
      <c r="US763" s="5"/>
      <c r="UT763" s="5"/>
      <c r="UU763" s="5"/>
      <c r="UV763" s="5"/>
      <c r="UW763" s="5"/>
      <c r="UX763" s="5"/>
      <c r="UY763" s="5"/>
      <c r="UZ763" s="5"/>
      <c r="VA763" s="5"/>
      <c r="VB763" s="5"/>
      <c r="VC763" s="5"/>
      <c r="VD763" s="5"/>
      <c r="VE763" s="5"/>
      <c r="VF763" s="5"/>
      <c r="VG763" s="5"/>
      <c r="VH763" s="5"/>
      <c r="VI763" s="5"/>
      <c r="VJ763" s="5"/>
      <c r="VK763" s="5"/>
      <c r="VL763" s="5"/>
      <c r="VM763" s="5"/>
      <c r="VN763" s="5"/>
      <c r="VO763" s="5"/>
      <c r="VP763" s="5"/>
      <c r="VQ763" s="5"/>
      <c r="VR763" s="5"/>
      <c r="VS763" s="5"/>
      <c r="VT763" s="5"/>
      <c r="VU763" s="5"/>
      <c r="VV763" s="5"/>
      <c r="VW763" s="5"/>
      <c r="VX763" s="5"/>
      <c r="VY763" s="5"/>
      <c r="VZ763" s="5"/>
      <c r="WA763" s="5"/>
      <c r="WB763" s="5"/>
      <c r="WC763" s="5"/>
      <c r="WD763" s="5"/>
      <c r="WE763" s="5"/>
      <c r="WF763" s="5"/>
      <c r="WG763" s="5"/>
      <c r="WH763" s="5"/>
      <c r="WI763" s="5"/>
      <c r="WJ763" s="5"/>
      <c r="WK763" s="5"/>
      <c r="WL763" s="5"/>
      <c r="WM763" s="5"/>
      <c r="WN763" s="5"/>
      <c r="WO763" s="5"/>
      <c r="WP763" s="5"/>
      <c r="WQ763" s="5"/>
      <c r="WR763" s="5"/>
      <c r="WS763" s="5"/>
      <c r="WT763" s="5"/>
      <c r="WU763" s="5"/>
      <c r="WV763" s="5"/>
      <c r="WW763" s="5"/>
      <c r="WX763" s="5"/>
      <c r="WY763" s="5"/>
      <c r="WZ763" s="5"/>
      <c r="XA763" s="5"/>
      <c r="XB763" s="5"/>
      <c r="XC763" s="5"/>
      <c r="XD763" s="5"/>
      <c r="XE763" s="5"/>
      <c r="XF763" s="5"/>
      <c r="XG763" s="5"/>
      <c r="XH763" s="5"/>
      <c r="XI763" s="5"/>
      <c r="XJ763" s="5"/>
      <c r="XK763" s="5"/>
      <c r="XL763" s="5"/>
      <c r="XM763" s="5"/>
      <c r="XN763" s="5"/>
      <c r="XO763" s="5"/>
      <c r="XP763" s="5"/>
      <c r="XQ763" s="5"/>
      <c r="XR763" s="5"/>
      <c r="XS763" s="5"/>
      <c r="XT763" s="5"/>
      <c r="XU763" s="5"/>
      <c r="XV763" s="5"/>
      <c r="XW763" s="5"/>
    </row>
    <row r="764" spans="39:647" x14ac:dyDescent="0.2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5"/>
      <c r="NS764" s="5"/>
      <c r="NT764" s="5"/>
      <c r="NU764" s="5"/>
      <c r="NV764" s="5"/>
      <c r="NW764" s="5"/>
      <c r="NX764" s="5"/>
      <c r="NY764" s="5"/>
      <c r="NZ764" s="5"/>
      <c r="OA764" s="5"/>
      <c r="OB764" s="5"/>
      <c r="OC764" s="5"/>
      <c r="OD764" s="5"/>
      <c r="OE764" s="5"/>
      <c r="OF764" s="5"/>
      <c r="OG764" s="5"/>
      <c r="OH764" s="5"/>
      <c r="OI764" s="5"/>
      <c r="OJ764" s="5"/>
      <c r="OK764" s="5"/>
      <c r="OL764" s="5"/>
      <c r="OM764" s="5"/>
      <c r="ON764" s="5"/>
      <c r="OO764" s="5"/>
      <c r="OP764" s="5"/>
      <c r="OQ764" s="5"/>
      <c r="OR764" s="5"/>
      <c r="OS764" s="5"/>
      <c r="OT764" s="5"/>
      <c r="OU764" s="5"/>
      <c r="OV764" s="5"/>
      <c r="OW764" s="5"/>
      <c r="OX764" s="5"/>
      <c r="OY764" s="5"/>
      <c r="OZ764" s="5"/>
      <c r="PA764" s="5"/>
      <c r="PB764" s="5"/>
      <c r="PC764" s="5"/>
      <c r="PD764" s="5"/>
      <c r="PE764" s="5"/>
      <c r="PF764" s="5"/>
      <c r="PG764" s="5"/>
      <c r="PH764" s="5"/>
      <c r="PI764" s="5"/>
      <c r="PJ764" s="5"/>
      <c r="PK764" s="5"/>
      <c r="PL764" s="5"/>
      <c r="PM764" s="5"/>
      <c r="PN764" s="5"/>
      <c r="PO764" s="5"/>
      <c r="PP764" s="5"/>
      <c r="PQ764" s="5"/>
      <c r="PR764" s="5"/>
      <c r="PS764" s="5"/>
      <c r="PT764" s="5"/>
      <c r="PU764" s="5"/>
      <c r="PV764" s="5"/>
      <c r="PW764" s="5"/>
      <c r="PX764" s="5"/>
      <c r="PY764" s="5"/>
      <c r="PZ764" s="5"/>
      <c r="QA764" s="5"/>
      <c r="QB764" s="5"/>
      <c r="QC764" s="5"/>
      <c r="QD764" s="5"/>
      <c r="QE764" s="5"/>
      <c r="QF764" s="5"/>
      <c r="QG764" s="5"/>
      <c r="QH764" s="5"/>
      <c r="QI764" s="5"/>
      <c r="QJ764" s="5"/>
      <c r="QK764" s="5"/>
      <c r="QL764" s="5"/>
      <c r="QM764" s="5"/>
      <c r="QN764" s="5"/>
      <c r="QO764" s="5"/>
      <c r="QP764" s="5"/>
      <c r="QQ764" s="5"/>
      <c r="QR764" s="5"/>
      <c r="QS764" s="5"/>
      <c r="QT764" s="5"/>
      <c r="QU764" s="5"/>
      <c r="QV764" s="5"/>
      <c r="QW764" s="5"/>
      <c r="QX764" s="5"/>
      <c r="QY764" s="5"/>
      <c r="QZ764" s="5"/>
      <c r="RA764" s="5"/>
      <c r="RB764" s="5"/>
      <c r="RC764" s="5"/>
      <c r="RD764" s="5"/>
      <c r="RE764" s="5"/>
      <c r="RF764" s="5"/>
      <c r="RG764" s="5"/>
      <c r="RH764" s="5"/>
      <c r="RI764" s="5"/>
      <c r="RJ764" s="5"/>
      <c r="RK764" s="5"/>
      <c r="RL764" s="5"/>
      <c r="RM764" s="5"/>
      <c r="RN764" s="5"/>
      <c r="RO764" s="5"/>
      <c r="RP764" s="5"/>
      <c r="RQ764" s="5"/>
      <c r="RR764" s="5"/>
      <c r="RS764" s="5"/>
      <c r="RT764" s="5"/>
      <c r="RU764" s="5"/>
      <c r="RV764" s="5"/>
      <c r="RW764" s="5"/>
      <c r="RX764" s="5"/>
      <c r="RY764" s="5"/>
      <c r="RZ764" s="5"/>
      <c r="SA764" s="5"/>
      <c r="SB764" s="5"/>
      <c r="SC764" s="5"/>
      <c r="SD764" s="5"/>
      <c r="SE764" s="5"/>
      <c r="SF764" s="5"/>
      <c r="SG764" s="5"/>
      <c r="SH764" s="5"/>
      <c r="SI764" s="5"/>
      <c r="SJ764" s="5"/>
      <c r="SK764" s="5"/>
      <c r="SL764" s="5"/>
      <c r="SM764" s="5"/>
      <c r="SN764" s="5"/>
      <c r="SO764" s="5"/>
      <c r="SP764" s="5"/>
      <c r="SQ764" s="5"/>
      <c r="SR764" s="5"/>
      <c r="SS764" s="5"/>
      <c r="ST764" s="5"/>
      <c r="SU764" s="5"/>
      <c r="SV764" s="5"/>
      <c r="SW764" s="5"/>
      <c r="SX764" s="5"/>
      <c r="SY764" s="5"/>
      <c r="SZ764" s="5"/>
      <c r="TA764" s="5"/>
      <c r="TB764" s="5"/>
      <c r="TC764" s="5"/>
      <c r="TD764" s="5"/>
      <c r="TE764" s="5"/>
      <c r="TF764" s="5"/>
      <c r="TG764" s="5"/>
      <c r="TH764" s="5"/>
      <c r="TI764" s="5"/>
      <c r="TJ764" s="5"/>
      <c r="TK764" s="5"/>
      <c r="TL764" s="5"/>
      <c r="TM764" s="5"/>
      <c r="TN764" s="5"/>
      <c r="TO764" s="5"/>
      <c r="TP764" s="5"/>
      <c r="TQ764" s="5"/>
      <c r="TR764" s="5"/>
      <c r="TS764" s="5"/>
      <c r="TT764" s="5"/>
      <c r="TU764" s="5"/>
      <c r="TV764" s="5"/>
      <c r="TW764" s="5"/>
      <c r="TX764" s="5"/>
      <c r="TY764" s="5"/>
      <c r="TZ764" s="5"/>
      <c r="UA764" s="5"/>
      <c r="UB764" s="5"/>
      <c r="UC764" s="5"/>
      <c r="UD764" s="5"/>
      <c r="UE764" s="5"/>
      <c r="UF764" s="5"/>
      <c r="UG764" s="5"/>
      <c r="UH764" s="5"/>
      <c r="UI764" s="5"/>
      <c r="UJ764" s="5"/>
      <c r="UK764" s="5"/>
      <c r="UL764" s="5"/>
      <c r="UM764" s="5"/>
      <c r="UN764" s="5"/>
      <c r="UO764" s="5"/>
      <c r="UP764" s="5"/>
      <c r="UQ764" s="5"/>
      <c r="UR764" s="5"/>
      <c r="US764" s="5"/>
      <c r="UT764" s="5"/>
      <c r="UU764" s="5"/>
      <c r="UV764" s="5"/>
      <c r="UW764" s="5"/>
      <c r="UX764" s="5"/>
      <c r="UY764" s="5"/>
      <c r="UZ764" s="5"/>
      <c r="VA764" s="5"/>
      <c r="VB764" s="5"/>
      <c r="VC764" s="5"/>
      <c r="VD764" s="5"/>
      <c r="VE764" s="5"/>
      <c r="VF764" s="5"/>
      <c r="VG764" s="5"/>
      <c r="VH764" s="5"/>
      <c r="VI764" s="5"/>
      <c r="VJ764" s="5"/>
      <c r="VK764" s="5"/>
      <c r="VL764" s="5"/>
      <c r="VM764" s="5"/>
      <c r="VN764" s="5"/>
      <c r="VO764" s="5"/>
      <c r="VP764" s="5"/>
      <c r="VQ764" s="5"/>
      <c r="VR764" s="5"/>
      <c r="VS764" s="5"/>
      <c r="VT764" s="5"/>
      <c r="VU764" s="5"/>
      <c r="VV764" s="5"/>
      <c r="VW764" s="5"/>
      <c r="VX764" s="5"/>
      <c r="VY764" s="5"/>
      <c r="VZ764" s="5"/>
      <c r="WA764" s="5"/>
      <c r="WB764" s="5"/>
      <c r="WC764" s="5"/>
      <c r="WD764" s="5"/>
      <c r="WE764" s="5"/>
      <c r="WF764" s="5"/>
      <c r="WG764" s="5"/>
      <c r="WH764" s="5"/>
      <c r="WI764" s="5"/>
      <c r="WJ764" s="5"/>
      <c r="WK764" s="5"/>
      <c r="WL764" s="5"/>
      <c r="WM764" s="5"/>
      <c r="WN764" s="5"/>
      <c r="WO764" s="5"/>
      <c r="WP764" s="5"/>
      <c r="WQ764" s="5"/>
      <c r="WR764" s="5"/>
      <c r="WS764" s="5"/>
      <c r="WT764" s="5"/>
      <c r="WU764" s="5"/>
      <c r="WV764" s="5"/>
      <c r="WW764" s="5"/>
      <c r="WX764" s="5"/>
      <c r="WY764" s="5"/>
      <c r="WZ764" s="5"/>
      <c r="XA764" s="5"/>
      <c r="XB764" s="5"/>
      <c r="XC764" s="5"/>
      <c r="XD764" s="5"/>
      <c r="XE764" s="5"/>
      <c r="XF764" s="5"/>
      <c r="XG764" s="5"/>
      <c r="XH764" s="5"/>
      <c r="XI764" s="5"/>
      <c r="XJ764" s="5"/>
      <c r="XK764" s="5"/>
      <c r="XL764" s="5"/>
      <c r="XM764" s="5"/>
      <c r="XN764" s="5"/>
      <c r="XO764" s="5"/>
      <c r="XP764" s="5"/>
      <c r="XQ764" s="5"/>
      <c r="XR764" s="5"/>
      <c r="XS764" s="5"/>
      <c r="XT764" s="5"/>
      <c r="XU764" s="5"/>
      <c r="XV764" s="5"/>
      <c r="XW764" s="5"/>
    </row>
    <row r="765" spans="39:647" x14ac:dyDescent="0.2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5"/>
      <c r="NS765" s="5"/>
      <c r="NT765" s="5"/>
      <c r="NU765" s="5"/>
      <c r="NV765" s="5"/>
      <c r="NW765" s="5"/>
      <c r="NX765" s="5"/>
      <c r="NY765" s="5"/>
      <c r="NZ765" s="5"/>
      <c r="OA765" s="5"/>
      <c r="OB765" s="5"/>
      <c r="OC765" s="5"/>
      <c r="OD765" s="5"/>
      <c r="OE765" s="5"/>
      <c r="OF765" s="5"/>
      <c r="OG765" s="5"/>
      <c r="OH765" s="5"/>
      <c r="OI765" s="5"/>
      <c r="OJ765" s="5"/>
      <c r="OK765" s="5"/>
      <c r="OL765" s="5"/>
      <c r="OM765" s="5"/>
      <c r="ON765" s="5"/>
      <c r="OO765" s="5"/>
      <c r="OP765" s="5"/>
      <c r="OQ765" s="5"/>
      <c r="OR765" s="5"/>
      <c r="OS765" s="5"/>
      <c r="OT765" s="5"/>
      <c r="OU765" s="5"/>
      <c r="OV765" s="5"/>
      <c r="OW765" s="5"/>
      <c r="OX765" s="5"/>
      <c r="OY765" s="5"/>
      <c r="OZ765" s="5"/>
      <c r="PA765" s="5"/>
      <c r="PB765" s="5"/>
      <c r="PC765" s="5"/>
      <c r="PD765" s="5"/>
      <c r="PE765" s="5"/>
      <c r="PF765" s="5"/>
      <c r="PG765" s="5"/>
      <c r="PH765" s="5"/>
      <c r="PI765" s="5"/>
      <c r="PJ765" s="5"/>
      <c r="PK765" s="5"/>
      <c r="PL765" s="5"/>
      <c r="PM765" s="5"/>
      <c r="PN765" s="5"/>
      <c r="PO765" s="5"/>
      <c r="PP765" s="5"/>
      <c r="PQ765" s="5"/>
      <c r="PR765" s="5"/>
      <c r="PS765" s="5"/>
      <c r="PT765" s="5"/>
      <c r="PU765" s="5"/>
      <c r="PV765" s="5"/>
      <c r="PW765" s="5"/>
      <c r="PX765" s="5"/>
      <c r="PY765" s="5"/>
      <c r="PZ765" s="5"/>
      <c r="QA765" s="5"/>
      <c r="QB765" s="5"/>
      <c r="QC765" s="5"/>
      <c r="QD765" s="5"/>
      <c r="QE765" s="5"/>
      <c r="QF765" s="5"/>
      <c r="QG765" s="5"/>
      <c r="QH765" s="5"/>
      <c r="QI765" s="5"/>
      <c r="QJ765" s="5"/>
      <c r="QK765" s="5"/>
      <c r="QL765" s="5"/>
      <c r="QM765" s="5"/>
      <c r="QN765" s="5"/>
      <c r="QO765" s="5"/>
      <c r="QP765" s="5"/>
      <c r="QQ765" s="5"/>
      <c r="QR765" s="5"/>
      <c r="QS765" s="5"/>
      <c r="QT765" s="5"/>
      <c r="QU765" s="5"/>
      <c r="QV765" s="5"/>
      <c r="QW765" s="5"/>
      <c r="QX765" s="5"/>
      <c r="QY765" s="5"/>
      <c r="QZ765" s="5"/>
      <c r="RA765" s="5"/>
      <c r="RB765" s="5"/>
      <c r="RC765" s="5"/>
      <c r="RD765" s="5"/>
      <c r="RE765" s="5"/>
      <c r="RF765" s="5"/>
      <c r="RG765" s="5"/>
      <c r="RH765" s="5"/>
      <c r="RI765" s="5"/>
      <c r="RJ765" s="5"/>
      <c r="RK765" s="5"/>
      <c r="RL765" s="5"/>
      <c r="RM765" s="5"/>
      <c r="RN765" s="5"/>
      <c r="RO765" s="5"/>
      <c r="RP765" s="5"/>
      <c r="RQ765" s="5"/>
      <c r="RR765" s="5"/>
      <c r="RS765" s="5"/>
      <c r="RT765" s="5"/>
      <c r="RU765" s="5"/>
      <c r="RV765" s="5"/>
      <c r="RW765" s="5"/>
      <c r="RX765" s="5"/>
      <c r="RY765" s="5"/>
      <c r="RZ765" s="5"/>
      <c r="SA765" s="5"/>
      <c r="SB765" s="5"/>
      <c r="SC765" s="5"/>
      <c r="SD765" s="5"/>
      <c r="SE765" s="5"/>
      <c r="SF765" s="5"/>
      <c r="SG765" s="5"/>
      <c r="SH765" s="5"/>
      <c r="SI765" s="5"/>
      <c r="SJ765" s="5"/>
      <c r="SK765" s="5"/>
      <c r="SL765" s="5"/>
      <c r="SM765" s="5"/>
      <c r="SN765" s="5"/>
      <c r="SO765" s="5"/>
      <c r="SP765" s="5"/>
      <c r="SQ765" s="5"/>
      <c r="SR765" s="5"/>
      <c r="SS765" s="5"/>
      <c r="ST765" s="5"/>
      <c r="SU765" s="5"/>
      <c r="SV765" s="5"/>
      <c r="SW765" s="5"/>
      <c r="SX765" s="5"/>
      <c r="SY765" s="5"/>
      <c r="SZ765" s="5"/>
      <c r="TA765" s="5"/>
      <c r="TB765" s="5"/>
      <c r="TC765" s="5"/>
      <c r="TD765" s="5"/>
      <c r="TE765" s="5"/>
      <c r="TF765" s="5"/>
      <c r="TG765" s="5"/>
      <c r="TH765" s="5"/>
      <c r="TI765" s="5"/>
      <c r="TJ765" s="5"/>
      <c r="TK765" s="5"/>
      <c r="TL765" s="5"/>
      <c r="TM765" s="5"/>
      <c r="TN765" s="5"/>
      <c r="TO765" s="5"/>
      <c r="TP765" s="5"/>
      <c r="TQ765" s="5"/>
      <c r="TR765" s="5"/>
      <c r="TS765" s="5"/>
      <c r="TT765" s="5"/>
      <c r="TU765" s="5"/>
      <c r="TV765" s="5"/>
      <c r="TW765" s="5"/>
      <c r="TX765" s="5"/>
      <c r="TY765" s="5"/>
      <c r="TZ765" s="5"/>
      <c r="UA765" s="5"/>
      <c r="UB765" s="5"/>
      <c r="UC765" s="5"/>
      <c r="UD765" s="5"/>
      <c r="UE765" s="5"/>
      <c r="UF765" s="5"/>
      <c r="UG765" s="5"/>
      <c r="UH765" s="5"/>
      <c r="UI765" s="5"/>
      <c r="UJ765" s="5"/>
      <c r="UK765" s="5"/>
      <c r="UL765" s="5"/>
      <c r="UM765" s="5"/>
      <c r="UN765" s="5"/>
      <c r="UO765" s="5"/>
      <c r="UP765" s="5"/>
      <c r="UQ765" s="5"/>
      <c r="UR765" s="5"/>
      <c r="US765" s="5"/>
      <c r="UT765" s="5"/>
      <c r="UU765" s="5"/>
      <c r="UV765" s="5"/>
      <c r="UW765" s="5"/>
      <c r="UX765" s="5"/>
      <c r="UY765" s="5"/>
      <c r="UZ765" s="5"/>
      <c r="VA765" s="5"/>
      <c r="VB765" s="5"/>
      <c r="VC765" s="5"/>
      <c r="VD765" s="5"/>
      <c r="VE765" s="5"/>
      <c r="VF765" s="5"/>
      <c r="VG765" s="5"/>
      <c r="VH765" s="5"/>
      <c r="VI765" s="5"/>
      <c r="VJ765" s="5"/>
      <c r="VK765" s="5"/>
      <c r="VL765" s="5"/>
      <c r="VM765" s="5"/>
      <c r="VN765" s="5"/>
      <c r="VO765" s="5"/>
      <c r="VP765" s="5"/>
      <c r="VQ765" s="5"/>
      <c r="VR765" s="5"/>
      <c r="VS765" s="5"/>
      <c r="VT765" s="5"/>
      <c r="VU765" s="5"/>
      <c r="VV765" s="5"/>
      <c r="VW765" s="5"/>
      <c r="VX765" s="5"/>
      <c r="VY765" s="5"/>
      <c r="VZ765" s="5"/>
      <c r="WA765" s="5"/>
      <c r="WB765" s="5"/>
      <c r="WC765" s="5"/>
      <c r="WD765" s="5"/>
      <c r="WE765" s="5"/>
      <c r="WF765" s="5"/>
      <c r="WG765" s="5"/>
      <c r="WH765" s="5"/>
      <c r="WI765" s="5"/>
      <c r="WJ765" s="5"/>
      <c r="WK765" s="5"/>
      <c r="WL765" s="5"/>
      <c r="WM765" s="5"/>
      <c r="WN765" s="5"/>
      <c r="WO765" s="5"/>
      <c r="WP765" s="5"/>
      <c r="WQ765" s="5"/>
      <c r="WR765" s="5"/>
      <c r="WS765" s="5"/>
      <c r="WT765" s="5"/>
      <c r="WU765" s="5"/>
      <c r="WV765" s="5"/>
      <c r="WW765" s="5"/>
      <c r="WX765" s="5"/>
      <c r="WY765" s="5"/>
      <c r="WZ765" s="5"/>
      <c r="XA765" s="5"/>
      <c r="XB765" s="5"/>
      <c r="XC765" s="5"/>
      <c r="XD765" s="5"/>
      <c r="XE765" s="5"/>
      <c r="XF765" s="5"/>
      <c r="XG765" s="5"/>
      <c r="XH765" s="5"/>
      <c r="XI765" s="5"/>
      <c r="XJ765" s="5"/>
      <c r="XK765" s="5"/>
      <c r="XL765" s="5"/>
      <c r="XM765" s="5"/>
      <c r="XN765" s="5"/>
      <c r="XO765" s="5"/>
      <c r="XP765" s="5"/>
      <c r="XQ765" s="5"/>
      <c r="XR765" s="5"/>
      <c r="XS765" s="5"/>
      <c r="XT765" s="5"/>
      <c r="XU765" s="5"/>
      <c r="XV765" s="5"/>
      <c r="XW765" s="5"/>
    </row>
    <row r="766" spans="39:647" x14ac:dyDescent="0.2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5"/>
      <c r="NS766" s="5"/>
      <c r="NT766" s="5"/>
      <c r="NU766" s="5"/>
      <c r="NV766" s="5"/>
      <c r="NW766" s="5"/>
      <c r="NX766" s="5"/>
      <c r="NY766" s="5"/>
      <c r="NZ766" s="5"/>
      <c r="OA766" s="5"/>
      <c r="OB766" s="5"/>
      <c r="OC766" s="5"/>
      <c r="OD766" s="5"/>
      <c r="OE766" s="5"/>
      <c r="OF766" s="5"/>
      <c r="OG766" s="5"/>
      <c r="OH766" s="5"/>
      <c r="OI766" s="5"/>
      <c r="OJ766" s="5"/>
      <c r="OK766" s="5"/>
      <c r="OL766" s="5"/>
      <c r="OM766" s="5"/>
      <c r="ON766" s="5"/>
      <c r="OO766" s="5"/>
      <c r="OP766" s="5"/>
      <c r="OQ766" s="5"/>
      <c r="OR766" s="5"/>
      <c r="OS766" s="5"/>
      <c r="OT766" s="5"/>
      <c r="OU766" s="5"/>
      <c r="OV766" s="5"/>
      <c r="OW766" s="5"/>
      <c r="OX766" s="5"/>
      <c r="OY766" s="5"/>
      <c r="OZ766" s="5"/>
      <c r="PA766" s="5"/>
      <c r="PB766" s="5"/>
      <c r="PC766" s="5"/>
      <c r="PD766" s="5"/>
      <c r="PE766" s="5"/>
      <c r="PF766" s="5"/>
      <c r="PG766" s="5"/>
      <c r="PH766" s="5"/>
      <c r="PI766" s="5"/>
      <c r="PJ766" s="5"/>
      <c r="PK766" s="5"/>
      <c r="PL766" s="5"/>
      <c r="PM766" s="5"/>
      <c r="PN766" s="5"/>
      <c r="PO766" s="5"/>
      <c r="PP766" s="5"/>
      <c r="PQ766" s="5"/>
      <c r="PR766" s="5"/>
      <c r="PS766" s="5"/>
      <c r="PT766" s="5"/>
      <c r="PU766" s="5"/>
      <c r="PV766" s="5"/>
      <c r="PW766" s="5"/>
      <c r="PX766" s="5"/>
      <c r="PY766" s="5"/>
      <c r="PZ766" s="5"/>
      <c r="QA766" s="5"/>
      <c r="QB766" s="5"/>
      <c r="QC766" s="5"/>
      <c r="QD766" s="5"/>
      <c r="QE766" s="5"/>
      <c r="QF766" s="5"/>
      <c r="QG766" s="5"/>
      <c r="QH766" s="5"/>
      <c r="QI766" s="5"/>
      <c r="QJ766" s="5"/>
      <c r="QK766" s="5"/>
      <c r="QL766" s="5"/>
      <c r="QM766" s="5"/>
      <c r="QN766" s="5"/>
      <c r="QO766" s="5"/>
      <c r="QP766" s="5"/>
      <c r="QQ766" s="5"/>
      <c r="QR766" s="5"/>
      <c r="QS766" s="5"/>
      <c r="QT766" s="5"/>
      <c r="QU766" s="5"/>
      <c r="QV766" s="5"/>
      <c r="QW766" s="5"/>
      <c r="QX766" s="5"/>
      <c r="QY766" s="5"/>
      <c r="QZ766" s="5"/>
      <c r="RA766" s="5"/>
      <c r="RB766" s="5"/>
      <c r="RC766" s="5"/>
      <c r="RD766" s="5"/>
      <c r="RE766" s="5"/>
      <c r="RF766" s="5"/>
      <c r="RG766" s="5"/>
      <c r="RH766" s="5"/>
      <c r="RI766" s="5"/>
      <c r="RJ766" s="5"/>
      <c r="RK766" s="5"/>
      <c r="RL766" s="5"/>
      <c r="RM766" s="5"/>
      <c r="RN766" s="5"/>
      <c r="RO766" s="5"/>
      <c r="RP766" s="5"/>
      <c r="RQ766" s="5"/>
      <c r="RR766" s="5"/>
      <c r="RS766" s="5"/>
      <c r="RT766" s="5"/>
      <c r="RU766" s="5"/>
      <c r="RV766" s="5"/>
      <c r="RW766" s="5"/>
      <c r="RX766" s="5"/>
      <c r="RY766" s="5"/>
      <c r="RZ766" s="5"/>
      <c r="SA766" s="5"/>
      <c r="SB766" s="5"/>
      <c r="SC766" s="5"/>
      <c r="SD766" s="5"/>
      <c r="SE766" s="5"/>
      <c r="SF766" s="5"/>
      <c r="SG766" s="5"/>
      <c r="SH766" s="5"/>
      <c r="SI766" s="5"/>
      <c r="SJ766" s="5"/>
      <c r="SK766" s="5"/>
      <c r="SL766" s="5"/>
      <c r="SM766" s="5"/>
      <c r="SN766" s="5"/>
      <c r="SO766" s="5"/>
      <c r="SP766" s="5"/>
      <c r="SQ766" s="5"/>
      <c r="SR766" s="5"/>
      <c r="SS766" s="5"/>
      <c r="ST766" s="5"/>
      <c r="SU766" s="5"/>
      <c r="SV766" s="5"/>
      <c r="SW766" s="5"/>
      <c r="SX766" s="5"/>
      <c r="SY766" s="5"/>
      <c r="SZ766" s="5"/>
      <c r="TA766" s="5"/>
      <c r="TB766" s="5"/>
      <c r="TC766" s="5"/>
      <c r="TD766" s="5"/>
      <c r="TE766" s="5"/>
      <c r="TF766" s="5"/>
      <c r="TG766" s="5"/>
      <c r="TH766" s="5"/>
      <c r="TI766" s="5"/>
      <c r="TJ766" s="5"/>
      <c r="TK766" s="5"/>
      <c r="TL766" s="5"/>
      <c r="TM766" s="5"/>
      <c r="TN766" s="5"/>
      <c r="TO766" s="5"/>
      <c r="TP766" s="5"/>
      <c r="TQ766" s="5"/>
      <c r="TR766" s="5"/>
      <c r="TS766" s="5"/>
      <c r="TT766" s="5"/>
      <c r="TU766" s="5"/>
      <c r="TV766" s="5"/>
      <c r="TW766" s="5"/>
      <c r="TX766" s="5"/>
      <c r="TY766" s="5"/>
      <c r="TZ766" s="5"/>
      <c r="UA766" s="5"/>
      <c r="UB766" s="5"/>
      <c r="UC766" s="5"/>
      <c r="UD766" s="5"/>
      <c r="UE766" s="5"/>
      <c r="UF766" s="5"/>
      <c r="UG766" s="5"/>
      <c r="UH766" s="5"/>
      <c r="UI766" s="5"/>
      <c r="UJ766" s="5"/>
      <c r="UK766" s="5"/>
      <c r="UL766" s="5"/>
      <c r="UM766" s="5"/>
      <c r="UN766" s="5"/>
      <c r="UO766" s="5"/>
      <c r="UP766" s="5"/>
      <c r="UQ766" s="5"/>
      <c r="UR766" s="5"/>
      <c r="US766" s="5"/>
      <c r="UT766" s="5"/>
      <c r="UU766" s="5"/>
      <c r="UV766" s="5"/>
      <c r="UW766" s="5"/>
      <c r="UX766" s="5"/>
      <c r="UY766" s="5"/>
      <c r="UZ766" s="5"/>
      <c r="VA766" s="5"/>
      <c r="VB766" s="5"/>
      <c r="VC766" s="5"/>
      <c r="VD766" s="5"/>
      <c r="VE766" s="5"/>
      <c r="VF766" s="5"/>
      <c r="VG766" s="5"/>
      <c r="VH766" s="5"/>
      <c r="VI766" s="5"/>
      <c r="VJ766" s="5"/>
      <c r="VK766" s="5"/>
      <c r="VL766" s="5"/>
      <c r="VM766" s="5"/>
      <c r="VN766" s="5"/>
      <c r="VO766" s="5"/>
      <c r="VP766" s="5"/>
      <c r="VQ766" s="5"/>
      <c r="VR766" s="5"/>
      <c r="VS766" s="5"/>
      <c r="VT766" s="5"/>
      <c r="VU766" s="5"/>
      <c r="VV766" s="5"/>
      <c r="VW766" s="5"/>
      <c r="VX766" s="5"/>
      <c r="VY766" s="5"/>
      <c r="VZ766" s="5"/>
      <c r="WA766" s="5"/>
      <c r="WB766" s="5"/>
      <c r="WC766" s="5"/>
      <c r="WD766" s="5"/>
      <c r="WE766" s="5"/>
      <c r="WF766" s="5"/>
      <c r="WG766" s="5"/>
      <c r="WH766" s="5"/>
      <c r="WI766" s="5"/>
      <c r="WJ766" s="5"/>
      <c r="WK766" s="5"/>
      <c r="WL766" s="5"/>
      <c r="WM766" s="5"/>
      <c r="WN766" s="5"/>
      <c r="WO766" s="5"/>
      <c r="WP766" s="5"/>
      <c r="WQ766" s="5"/>
      <c r="WR766" s="5"/>
      <c r="WS766" s="5"/>
      <c r="WT766" s="5"/>
      <c r="WU766" s="5"/>
      <c r="WV766" s="5"/>
      <c r="WW766" s="5"/>
      <c r="WX766" s="5"/>
      <c r="WY766" s="5"/>
      <c r="WZ766" s="5"/>
      <c r="XA766" s="5"/>
      <c r="XB766" s="5"/>
      <c r="XC766" s="5"/>
      <c r="XD766" s="5"/>
      <c r="XE766" s="5"/>
      <c r="XF766" s="5"/>
      <c r="XG766" s="5"/>
      <c r="XH766" s="5"/>
      <c r="XI766" s="5"/>
      <c r="XJ766" s="5"/>
      <c r="XK766" s="5"/>
      <c r="XL766" s="5"/>
      <c r="XM766" s="5"/>
      <c r="XN766" s="5"/>
      <c r="XO766" s="5"/>
      <c r="XP766" s="5"/>
      <c r="XQ766" s="5"/>
      <c r="XR766" s="5"/>
      <c r="XS766" s="5"/>
      <c r="XT766" s="5"/>
      <c r="XU766" s="5"/>
      <c r="XV766" s="5"/>
      <c r="XW766" s="5"/>
    </row>
    <row r="767" spans="39:647" x14ac:dyDescent="0.2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5"/>
      <c r="NS767" s="5"/>
      <c r="NT767" s="5"/>
      <c r="NU767" s="5"/>
      <c r="NV767" s="5"/>
      <c r="NW767" s="5"/>
      <c r="NX767" s="5"/>
      <c r="NY767" s="5"/>
      <c r="NZ767" s="5"/>
      <c r="OA767" s="5"/>
      <c r="OB767" s="5"/>
      <c r="OC767" s="5"/>
      <c r="OD767" s="5"/>
      <c r="OE767" s="5"/>
      <c r="OF767" s="5"/>
      <c r="OG767" s="5"/>
      <c r="OH767" s="5"/>
      <c r="OI767" s="5"/>
      <c r="OJ767" s="5"/>
      <c r="OK767" s="5"/>
      <c r="OL767" s="5"/>
      <c r="OM767" s="5"/>
      <c r="ON767" s="5"/>
      <c r="OO767" s="5"/>
      <c r="OP767" s="5"/>
      <c r="OQ767" s="5"/>
      <c r="OR767" s="5"/>
      <c r="OS767" s="5"/>
      <c r="OT767" s="5"/>
      <c r="OU767" s="5"/>
      <c r="OV767" s="5"/>
      <c r="OW767" s="5"/>
      <c r="OX767" s="5"/>
      <c r="OY767" s="5"/>
      <c r="OZ767" s="5"/>
      <c r="PA767" s="5"/>
      <c r="PB767" s="5"/>
      <c r="PC767" s="5"/>
      <c r="PD767" s="5"/>
      <c r="PE767" s="5"/>
      <c r="PF767" s="5"/>
      <c r="PG767" s="5"/>
      <c r="PH767" s="5"/>
      <c r="PI767" s="5"/>
      <c r="PJ767" s="5"/>
      <c r="PK767" s="5"/>
      <c r="PL767" s="5"/>
      <c r="PM767" s="5"/>
      <c r="PN767" s="5"/>
      <c r="PO767" s="5"/>
      <c r="PP767" s="5"/>
      <c r="PQ767" s="5"/>
      <c r="PR767" s="5"/>
      <c r="PS767" s="5"/>
      <c r="PT767" s="5"/>
      <c r="PU767" s="5"/>
      <c r="PV767" s="5"/>
      <c r="PW767" s="5"/>
      <c r="PX767" s="5"/>
      <c r="PY767" s="5"/>
      <c r="PZ767" s="5"/>
      <c r="QA767" s="5"/>
      <c r="QB767" s="5"/>
      <c r="QC767" s="5"/>
      <c r="QD767" s="5"/>
      <c r="QE767" s="5"/>
      <c r="QF767" s="5"/>
      <c r="QG767" s="5"/>
      <c r="QH767" s="5"/>
      <c r="QI767" s="5"/>
      <c r="QJ767" s="5"/>
      <c r="QK767" s="5"/>
      <c r="QL767" s="5"/>
      <c r="QM767" s="5"/>
      <c r="QN767" s="5"/>
      <c r="QO767" s="5"/>
      <c r="QP767" s="5"/>
      <c r="QQ767" s="5"/>
      <c r="QR767" s="5"/>
      <c r="QS767" s="5"/>
      <c r="QT767" s="5"/>
      <c r="QU767" s="5"/>
      <c r="QV767" s="5"/>
      <c r="QW767" s="5"/>
      <c r="QX767" s="5"/>
      <c r="QY767" s="5"/>
      <c r="QZ767" s="5"/>
      <c r="RA767" s="5"/>
      <c r="RB767" s="5"/>
      <c r="RC767" s="5"/>
      <c r="RD767" s="5"/>
      <c r="RE767" s="5"/>
      <c r="RF767" s="5"/>
      <c r="RG767" s="5"/>
      <c r="RH767" s="5"/>
      <c r="RI767" s="5"/>
      <c r="RJ767" s="5"/>
      <c r="RK767" s="5"/>
      <c r="RL767" s="5"/>
      <c r="RM767" s="5"/>
      <c r="RN767" s="5"/>
      <c r="RO767" s="5"/>
      <c r="RP767" s="5"/>
      <c r="RQ767" s="5"/>
      <c r="RR767" s="5"/>
      <c r="RS767" s="5"/>
      <c r="RT767" s="5"/>
      <c r="RU767" s="5"/>
      <c r="RV767" s="5"/>
      <c r="RW767" s="5"/>
      <c r="RX767" s="5"/>
      <c r="RY767" s="5"/>
      <c r="RZ767" s="5"/>
      <c r="SA767" s="5"/>
      <c r="SB767" s="5"/>
      <c r="SC767" s="5"/>
      <c r="SD767" s="5"/>
      <c r="SE767" s="5"/>
      <c r="SF767" s="5"/>
      <c r="SG767" s="5"/>
      <c r="SH767" s="5"/>
      <c r="SI767" s="5"/>
      <c r="SJ767" s="5"/>
      <c r="SK767" s="5"/>
      <c r="SL767" s="5"/>
      <c r="SM767" s="5"/>
      <c r="SN767" s="5"/>
      <c r="SO767" s="5"/>
      <c r="SP767" s="5"/>
      <c r="SQ767" s="5"/>
      <c r="SR767" s="5"/>
      <c r="SS767" s="5"/>
      <c r="ST767" s="5"/>
      <c r="SU767" s="5"/>
      <c r="SV767" s="5"/>
      <c r="SW767" s="5"/>
      <c r="SX767" s="5"/>
      <c r="SY767" s="5"/>
      <c r="SZ767" s="5"/>
      <c r="TA767" s="5"/>
      <c r="TB767" s="5"/>
      <c r="TC767" s="5"/>
      <c r="TD767" s="5"/>
      <c r="TE767" s="5"/>
      <c r="TF767" s="5"/>
      <c r="TG767" s="5"/>
      <c r="TH767" s="5"/>
      <c r="TI767" s="5"/>
      <c r="TJ767" s="5"/>
      <c r="TK767" s="5"/>
      <c r="TL767" s="5"/>
      <c r="TM767" s="5"/>
      <c r="TN767" s="5"/>
      <c r="TO767" s="5"/>
      <c r="TP767" s="5"/>
      <c r="TQ767" s="5"/>
      <c r="TR767" s="5"/>
      <c r="TS767" s="5"/>
      <c r="TT767" s="5"/>
      <c r="TU767" s="5"/>
      <c r="TV767" s="5"/>
      <c r="TW767" s="5"/>
      <c r="TX767" s="5"/>
      <c r="TY767" s="5"/>
      <c r="TZ767" s="5"/>
      <c r="UA767" s="5"/>
      <c r="UB767" s="5"/>
      <c r="UC767" s="5"/>
      <c r="UD767" s="5"/>
      <c r="UE767" s="5"/>
      <c r="UF767" s="5"/>
      <c r="UG767" s="5"/>
      <c r="UH767" s="5"/>
      <c r="UI767" s="5"/>
      <c r="UJ767" s="5"/>
      <c r="UK767" s="5"/>
      <c r="UL767" s="5"/>
      <c r="UM767" s="5"/>
      <c r="UN767" s="5"/>
      <c r="UO767" s="5"/>
      <c r="UP767" s="5"/>
      <c r="UQ767" s="5"/>
      <c r="UR767" s="5"/>
      <c r="US767" s="5"/>
      <c r="UT767" s="5"/>
      <c r="UU767" s="5"/>
      <c r="UV767" s="5"/>
      <c r="UW767" s="5"/>
      <c r="UX767" s="5"/>
      <c r="UY767" s="5"/>
      <c r="UZ767" s="5"/>
      <c r="VA767" s="5"/>
      <c r="VB767" s="5"/>
      <c r="VC767" s="5"/>
      <c r="VD767" s="5"/>
      <c r="VE767" s="5"/>
      <c r="VF767" s="5"/>
      <c r="VG767" s="5"/>
      <c r="VH767" s="5"/>
      <c r="VI767" s="5"/>
      <c r="VJ767" s="5"/>
      <c r="VK767" s="5"/>
      <c r="VL767" s="5"/>
      <c r="VM767" s="5"/>
      <c r="VN767" s="5"/>
      <c r="VO767" s="5"/>
      <c r="VP767" s="5"/>
      <c r="VQ767" s="5"/>
      <c r="VR767" s="5"/>
      <c r="VS767" s="5"/>
      <c r="VT767" s="5"/>
      <c r="VU767" s="5"/>
      <c r="VV767" s="5"/>
      <c r="VW767" s="5"/>
      <c r="VX767" s="5"/>
      <c r="VY767" s="5"/>
      <c r="VZ767" s="5"/>
      <c r="WA767" s="5"/>
      <c r="WB767" s="5"/>
      <c r="WC767" s="5"/>
      <c r="WD767" s="5"/>
      <c r="WE767" s="5"/>
      <c r="WF767" s="5"/>
      <c r="WG767" s="5"/>
      <c r="WH767" s="5"/>
      <c r="WI767" s="5"/>
      <c r="WJ767" s="5"/>
      <c r="WK767" s="5"/>
      <c r="WL767" s="5"/>
      <c r="WM767" s="5"/>
      <c r="WN767" s="5"/>
      <c r="WO767" s="5"/>
      <c r="WP767" s="5"/>
      <c r="WQ767" s="5"/>
      <c r="WR767" s="5"/>
      <c r="WS767" s="5"/>
      <c r="WT767" s="5"/>
      <c r="WU767" s="5"/>
      <c r="WV767" s="5"/>
      <c r="WW767" s="5"/>
      <c r="WX767" s="5"/>
      <c r="WY767" s="5"/>
      <c r="WZ767" s="5"/>
      <c r="XA767" s="5"/>
      <c r="XB767" s="5"/>
      <c r="XC767" s="5"/>
      <c r="XD767" s="5"/>
      <c r="XE767" s="5"/>
      <c r="XF767" s="5"/>
      <c r="XG767" s="5"/>
      <c r="XH767" s="5"/>
      <c r="XI767" s="5"/>
      <c r="XJ767" s="5"/>
      <c r="XK767" s="5"/>
      <c r="XL767" s="5"/>
      <c r="XM767" s="5"/>
      <c r="XN767" s="5"/>
      <c r="XO767" s="5"/>
      <c r="XP767" s="5"/>
      <c r="XQ767" s="5"/>
      <c r="XR767" s="5"/>
      <c r="XS767" s="5"/>
      <c r="XT767" s="5"/>
      <c r="XU767" s="5"/>
      <c r="XV767" s="5"/>
      <c r="XW767" s="5"/>
    </row>
    <row r="768" spans="39:647" x14ac:dyDescent="0.2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5"/>
      <c r="NS768" s="5"/>
      <c r="NT768" s="5"/>
      <c r="NU768" s="5"/>
      <c r="NV768" s="5"/>
      <c r="NW768" s="5"/>
      <c r="NX768" s="5"/>
      <c r="NY768" s="5"/>
      <c r="NZ768" s="5"/>
      <c r="OA768" s="5"/>
      <c r="OB768" s="5"/>
      <c r="OC768" s="5"/>
      <c r="OD768" s="5"/>
      <c r="OE768" s="5"/>
      <c r="OF768" s="5"/>
      <c r="OG768" s="5"/>
      <c r="OH768" s="5"/>
      <c r="OI768" s="5"/>
      <c r="OJ768" s="5"/>
      <c r="OK768" s="5"/>
      <c r="OL768" s="5"/>
      <c r="OM768" s="5"/>
      <c r="ON768" s="5"/>
      <c r="OO768" s="5"/>
      <c r="OP768" s="5"/>
      <c r="OQ768" s="5"/>
      <c r="OR768" s="5"/>
      <c r="OS768" s="5"/>
      <c r="OT768" s="5"/>
      <c r="OU768" s="5"/>
      <c r="OV768" s="5"/>
      <c r="OW768" s="5"/>
      <c r="OX768" s="5"/>
      <c r="OY768" s="5"/>
      <c r="OZ768" s="5"/>
      <c r="PA768" s="5"/>
      <c r="PB768" s="5"/>
      <c r="PC768" s="5"/>
      <c r="PD768" s="5"/>
      <c r="PE768" s="5"/>
      <c r="PF768" s="5"/>
      <c r="PG768" s="5"/>
      <c r="PH768" s="5"/>
      <c r="PI768" s="5"/>
      <c r="PJ768" s="5"/>
      <c r="PK768" s="5"/>
      <c r="PL768" s="5"/>
      <c r="PM768" s="5"/>
      <c r="PN768" s="5"/>
      <c r="PO768" s="5"/>
      <c r="PP768" s="5"/>
      <c r="PQ768" s="5"/>
      <c r="PR768" s="5"/>
      <c r="PS768" s="5"/>
      <c r="PT768" s="5"/>
      <c r="PU768" s="5"/>
      <c r="PV768" s="5"/>
      <c r="PW768" s="5"/>
      <c r="PX768" s="5"/>
      <c r="PY768" s="5"/>
      <c r="PZ768" s="5"/>
      <c r="QA768" s="5"/>
      <c r="QB768" s="5"/>
      <c r="QC768" s="5"/>
      <c r="QD768" s="5"/>
      <c r="QE768" s="5"/>
      <c r="QF768" s="5"/>
      <c r="QG768" s="5"/>
      <c r="QH768" s="5"/>
      <c r="QI768" s="5"/>
      <c r="QJ768" s="5"/>
      <c r="QK768" s="5"/>
      <c r="QL768" s="5"/>
      <c r="QM768" s="5"/>
      <c r="QN768" s="5"/>
      <c r="QO768" s="5"/>
      <c r="QP768" s="5"/>
      <c r="QQ768" s="5"/>
      <c r="QR768" s="5"/>
      <c r="QS768" s="5"/>
      <c r="QT768" s="5"/>
      <c r="QU768" s="5"/>
      <c r="QV768" s="5"/>
      <c r="QW768" s="5"/>
      <c r="QX768" s="5"/>
      <c r="QY768" s="5"/>
      <c r="QZ768" s="5"/>
      <c r="RA768" s="5"/>
      <c r="RB768" s="5"/>
      <c r="RC768" s="5"/>
      <c r="RD768" s="5"/>
      <c r="RE768" s="5"/>
      <c r="RF768" s="5"/>
      <c r="RG768" s="5"/>
      <c r="RH768" s="5"/>
      <c r="RI768" s="5"/>
      <c r="RJ768" s="5"/>
      <c r="RK768" s="5"/>
      <c r="RL768" s="5"/>
      <c r="RM768" s="5"/>
      <c r="RN768" s="5"/>
      <c r="RO768" s="5"/>
      <c r="RP768" s="5"/>
      <c r="RQ768" s="5"/>
      <c r="RR768" s="5"/>
      <c r="RS768" s="5"/>
      <c r="RT768" s="5"/>
      <c r="RU768" s="5"/>
      <c r="RV768" s="5"/>
      <c r="RW768" s="5"/>
      <c r="RX768" s="5"/>
      <c r="RY768" s="5"/>
      <c r="RZ768" s="5"/>
      <c r="SA768" s="5"/>
      <c r="SB768" s="5"/>
      <c r="SC768" s="5"/>
      <c r="SD768" s="5"/>
      <c r="SE768" s="5"/>
      <c r="SF768" s="5"/>
      <c r="SG768" s="5"/>
      <c r="SH768" s="5"/>
      <c r="SI768" s="5"/>
      <c r="SJ768" s="5"/>
      <c r="SK768" s="5"/>
      <c r="SL768" s="5"/>
      <c r="SM768" s="5"/>
      <c r="SN768" s="5"/>
      <c r="SO768" s="5"/>
      <c r="SP768" s="5"/>
      <c r="SQ768" s="5"/>
      <c r="SR768" s="5"/>
      <c r="SS768" s="5"/>
      <c r="ST768" s="5"/>
      <c r="SU768" s="5"/>
      <c r="SV768" s="5"/>
      <c r="SW768" s="5"/>
      <c r="SX768" s="5"/>
      <c r="SY768" s="5"/>
      <c r="SZ768" s="5"/>
      <c r="TA768" s="5"/>
      <c r="TB768" s="5"/>
      <c r="TC768" s="5"/>
      <c r="TD768" s="5"/>
      <c r="TE768" s="5"/>
      <c r="TF768" s="5"/>
      <c r="TG768" s="5"/>
      <c r="TH768" s="5"/>
      <c r="TI768" s="5"/>
      <c r="TJ768" s="5"/>
      <c r="TK768" s="5"/>
      <c r="TL768" s="5"/>
      <c r="TM768" s="5"/>
      <c r="TN768" s="5"/>
      <c r="TO768" s="5"/>
      <c r="TP768" s="5"/>
      <c r="TQ768" s="5"/>
      <c r="TR768" s="5"/>
      <c r="TS768" s="5"/>
      <c r="TT768" s="5"/>
      <c r="TU768" s="5"/>
      <c r="TV768" s="5"/>
      <c r="TW768" s="5"/>
      <c r="TX768" s="5"/>
      <c r="TY768" s="5"/>
      <c r="TZ768" s="5"/>
      <c r="UA768" s="5"/>
      <c r="UB768" s="5"/>
      <c r="UC768" s="5"/>
      <c r="UD768" s="5"/>
      <c r="UE768" s="5"/>
      <c r="UF768" s="5"/>
      <c r="UG768" s="5"/>
      <c r="UH768" s="5"/>
      <c r="UI768" s="5"/>
      <c r="UJ768" s="5"/>
      <c r="UK768" s="5"/>
      <c r="UL768" s="5"/>
      <c r="UM768" s="5"/>
      <c r="UN768" s="5"/>
      <c r="UO768" s="5"/>
      <c r="UP768" s="5"/>
      <c r="UQ768" s="5"/>
      <c r="UR768" s="5"/>
      <c r="US768" s="5"/>
      <c r="UT768" s="5"/>
      <c r="UU768" s="5"/>
      <c r="UV768" s="5"/>
      <c r="UW768" s="5"/>
      <c r="UX768" s="5"/>
      <c r="UY768" s="5"/>
      <c r="UZ768" s="5"/>
      <c r="VA768" s="5"/>
      <c r="VB768" s="5"/>
      <c r="VC768" s="5"/>
      <c r="VD768" s="5"/>
      <c r="VE768" s="5"/>
      <c r="VF768" s="5"/>
      <c r="VG768" s="5"/>
      <c r="VH768" s="5"/>
      <c r="VI768" s="5"/>
      <c r="VJ768" s="5"/>
      <c r="VK768" s="5"/>
      <c r="VL768" s="5"/>
      <c r="VM768" s="5"/>
      <c r="VN768" s="5"/>
      <c r="VO768" s="5"/>
      <c r="VP768" s="5"/>
      <c r="VQ768" s="5"/>
      <c r="VR768" s="5"/>
      <c r="VS768" s="5"/>
      <c r="VT768" s="5"/>
      <c r="VU768" s="5"/>
      <c r="VV768" s="5"/>
      <c r="VW768" s="5"/>
      <c r="VX768" s="5"/>
      <c r="VY768" s="5"/>
      <c r="VZ768" s="5"/>
      <c r="WA768" s="5"/>
      <c r="WB768" s="5"/>
      <c r="WC768" s="5"/>
      <c r="WD768" s="5"/>
      <c r="WE768" s="5"/>
      <c r="WF768" s="5"/>
      <c r="WG768" s="5"/>
      <c r="WH768" s="5"/>
      <c r="WI768" s="5"/>
      <c r="WJ768" s="5"/>
      <c r="WK768" s="5"/>
      <c r="WL768" s="5"/>
      <c r="WM768" s="5"/>
      <c r="WN768" s="5"/>
      <c r="WO768" s="5"/>
      <c r="WP768" s="5"/>
      <c r="WQ768" s="5"/>
      <c r="WR768" s="5"/>
      <c r="WS768" s="5"/>
      <c r="WT768" s="5"/>
      <c r="WU768" s="5"/>
      <c r="WV768" s="5"/>
      <c r="WW768" s="5"/>
      <c r="WX768" s="5"/>
      <c r="WY768" s="5"/>
      <c r="WZ768" s="5"/>
      <c r="XA768" s="5"/>
      <c r="XB768" s="5"/>
      <c r="XC768" s="5"/>
      <c r="XD768" s="5"/>
      <c r="XE768" s="5"/>
      <c r="XF768" s="5"/>
      <c r="XG768" s="5"/>
      <c r="XH768" s="5"/>
      <c r="XI768" s="5"/>
      <c r="XJ768" s="5"/>
      <c r="XK768" s="5"/>
      <c r="XL768" s="5"/>
      <c r="XM768" s="5"/>
      <c r="XN768" s="5"/>
      <c r="XO768" s="5"/>
      <c r="XP768" s="5"/>
      <c r="XQ768" s="5"/>
      <c r="XR768" s="5"/>
      <c r="XS768" s="5"/>
      <c r="XT768" s="5"/>
      <c r="XU768" s="5"/>
      <c r="XV768" s="5"/>
      <c r="XW768" s="5"/>
    </row>
    <row r="769" spans="39:647" x14ac:dyDescent="0.2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5"/>
      <c r="NS769" s="5"/>
      <c r="NT769" s="5"/>
      <c r="NU769" s="5"/>
      <c r="NV769" s="5"/>
      <c r="NW769" s="5"/>
      <c r="NX769" s="5"/>
      <c r="NY769" s="5"/>
      <c r="NZ769" s="5"/>
      <c r="OA769" s="5"/>
      <c r="OB769" s="5"/>
      <c r="OC769" s="5"/>
      <c r="OD769" s="5"/>
      <c r="OE769" s="5"/>
      <c r="OF769" s="5"/>
      <c r="OG769" s="5"/>
      <c r="OH769" s="5"/>
      <c r="OI769" s="5"/>
      <c r="OJ769" s="5"/>
      <c r="OK769" s="5"/>
      <c r="OL769" s="5"/>
      <c r="OM769" s="5"/>
      <c r="ON769" s="5"/>
      <c r="OO769" s="5"/>
      <c r="OP769" s="5"/>
      <c r="OQ769" s="5"/>
      <c r="OR769" s="5"/>
      <c r="OS769" s="5"/>
      <c r="OT769" s="5"/>
      <c r="OU769" s="5"/>
      <c r="OV769" s="5"/>
      <c r="OW769" s="5"/>
      <c r="OX769" s="5"/>
      <c r="OY769" s="5"/>
      <c r="OZ769" s="5"/>
      <c r="PA769" s="5"/>
      <c r="PB769" s="5"/>
      <c r="PC769" s="5"/>
      <c r="PD769" s="5"/>
      <c r="PE769" s="5"/>
      <c r="PF769" s="5"/>
      <c r="PG769" s="5"/>
      <c r="PH769" s="5"/>
      <c r="PI769" s="5"/>
      <c r="PJ769" s="5"/>
      <c r="PK769" s="5"/>
      <c r="PL769" s="5"/>
      <c r="PM769" s="5"/>
      <c r="PN769" s="5"/>
      <c r="PO769" s="5"/>
      <c r="PP769" s="5"/>
      <c r="PQ769" s="5"/>
      <c r="PR769" s="5"/>
      <c r="PS769" s="5"/>
      <c r="PT769" s="5"/>
      <c r="PU769" s="5"/>
      <c r="PV769" s="5"/>
      <c r="PW769" s="5"/>
      <c r="PX769" s="5"/>
      <c r="PY769" s="5"/>
      <c r="PZ769" s="5"/>
      <c r="QA769" s="5"/>
      <c r="QB769" s="5"/>
      <c r="QC769" s="5"/>
      <c r="QD769" s="5"/>
      <c r="QE769" s="5"/>
      <c r="QF769" s="5"/>
      <c r="QG769" s="5"/>
      <c r="QH769" s="5"/>
      <c r="QI769" s="5"/>
      <c r="QJ769" s="5"/>
      <c r="QK769" s="5"/>
      <c r="QL769" s="5"/>
      <c r="QM769" s="5"/>
      <c r="QN769" s="5"/>
      <c r="QO769" s="5"/>
      <c r="QP769" s="5"/>
      <c r="QQ769" s="5"/>
      <c r="QR769" s="5"/>
      <c r="QS769" s="5"/>
      <c r="QT769" s="5"/>
      <c r="QU769" s="5"/>
      <c r="QV769" s="5"/>
      <c r="QW769" s="5"/>
      <c r="QX769" s="5"/>
      <c r="QY769" s="5"/>
      <c r="QZ769" s="5"/>
      <c r="RA769" s="5"/>
      <c r="RB769" s="5"/>
      <c r="RC769" s="5"/>
      <c r="RD769" s="5"/>
      <c r="RE769" s="5"/>
      <c r="RF769" s="5"/>
      <c r="RG769" s="5"/>
      <c r="RH769" s="5"/>
      <c r="RI769" s="5"/>
      <c r="RJ769" s="5"/>
      <c r="RK769" s="5"/>
      <c r="RL769" s="5"/>
      <c r="RM769" s="5"/>
      <c r="RN769" s="5"/>
      <c r="RO769" s="5"/>
      <c r="RP769" s="5"/>
      <c r="RQ769" s="5"/>
      <c r="RR769" s="5"/>
      <c r="RS769" s="5"/>
      <c r="RT769" s="5"/>
      <c r="RU769" s="5"/>
      <c r="RV769" s="5"/>
      <c r="RW769" s="5"/>
      <c r="RX769" s="5"/>
      <c r="RY769" s="5"/>
      <c r="RZ769" s="5"/>
      <c r="SA769" s="5"/>
      <c r="SB769" s="5"/>
      <c r="SC769" s="5"/>
      <c r="SD769" s="5"/>
      <c r="SE769" s="5"/>
      <c r="SF769" s="5"/>
      <c r="SG769" s="5"/>
      <c r="SH769" s="5"/>
      <c r="SI769" s="5"/>
      <c r="SJ769" s="5"/>
      <c r="SK769" s="5"/>
      <c r="SL769" s="5"/>
      <c r="SM769" s="5"/>
      <c r="SN769" s="5"/>
      <c r="SO769" s="5"/>
      <c r="SP769" s="5"/>
      <c r="SQ769" s="5"/>
      <c r="SR769" s="5"/>
      <c r="SS769" s="5"/>
      <c r="ST769" s="5"/>
      <c r="SU769" s="5"/>
      <c r="SV769" s="5"/>
      <c r="SW769" s="5"/>
      <c r="SX769" s="5"/>
      <c r="SY769" s="5"/>
      <c r="SZ769" s="5"/>
      <c r="TA769" s="5"/>
      <c r="TB769" s="5"/>
      <c r="TC769" s="5"/>
      <c r="TD769" s="5"/>
      <c r="TE769" s="5"/>
      <c r="TF769" s="5"/>
      <c r="TG769" s="5"/>
      <c r="TH769" s="5"/>
      <c r="TI769" s="5"/>
      <c r="TJ769" s="5"/>
      <c r="TK769" s="5"/>
      <c r="TL769" s="5"/>
      <c r="TM769" s="5"/>
      <c r="TN769" s="5"/>
      <c r="TO769" s="5"/>
      <c r="TP769" s="5"/>
      <c r="TQ769" s="5"/>
      <c r="TR769" s="5"/>
      <c r="TS769" s="5"/>
      <c r="TT769" s="5"/>
      <c r="TU769" s="5"/>
      <c r="TV769" s="5"/>
      <c r="TW769" s="5"/>
      <c r="TX769" s="5"/>
      <c r="TY769" s="5"/>
      <c r="TZ769" s="5"/>
      <c r="UA769" s="5"/>
      <c r="UB769" s="5"/>
      <c r="UC769" s="5"/>
      <c r="UD769" s="5"/>
      <c r="UE769" s="5"/>
      <c r="UF769" s="5"/>
      <c r="UG769" s="5"/>
      <c r="UH769" s="5"/>
      <c r="UI769" s="5"/>
      <c r="UJ769" s="5"/>
      <c r="UK769" s="5"/>
      <c r="UL769" s="5"/>
      <c r="UM769" s="5"/>
      <c r="UN769" s="5"/>
      <c r="UO769" s="5"/>
      <c r="UP769" s="5"/>
      <c r="UQ769" s="5"/>
      <c r="UR769" s="5"/>
      <c r="US769" s="5"/>
      <c r="UT769" s="5"/>
      <c r="UU769" s="5"/>
      <c r="UV769" s="5"/>
      <c r="UW769" s="5"/>
      <c r="UX769" s="5"/>
      <c r="UY769" s="5"/>
      <c r="UZ769" s="5"/>
      <c r="VA769" s="5"/>
      <c r="VB769" s="5"/>
      <c r="VC769" s="5"/>
      <c r="VD769" s="5"/>
      <c r="VE769" s="5"/>
      <c r="VF769" s="5"/>
      <c r="VG769" s="5"/>
      <c r="VH769" s="5"/>
      <c r="VI769" s="5"/>
      <c r="VJ769" s="5"/>
      <c r="VK769" s="5"/>
      <c r="VL769" s="5"/>
      <c r="VM769" s="5"/>
      <c r="VN769" s="5"/>
      <c r="VO769" s="5"/>
      <c r="VP769" s="5"/>
      <c r="VQ769" s="5"/>
      <c r="VR769" s="5"/>
      <c r="VS769" s="5"/>
      <c r="VT769" s="5"/>
      <c r="VU769" s="5"/>
      <c r="VV769" s="5"/>
      <c r="VW769" s="5"/>
      <c r="VX769" s="5"/>
      <c r="VY769" s="5"/>
      <c r="VZ769" s="5"/>
      <c r="WA769" s="5"/>
      <c r="WB769" s="5"/>
      <c r="WC769" s="5"/>
      <c r="WD769" s="5"/>
      <c r="WE769" s="5"/>
      <c r="WF769" s="5"/>
      <c r="WG769" s="5"/>
      <c r="WH769" s="5"/>
      <c r="WI769" s="5"/>
      <c r="WJ769" s="5"/>
      <c r="WK769" s="5"/>
      <c r="WL769" s="5"/>
      <c r="WM769" s="5"/>
      <c r="WN769" s="5"/>
      <c r="WO769" s="5"/>
      <c r="WP769" s="5"/>
      <c r="WQ769" s="5"/>
      <c r="WR769" s="5"/>
      <c r="WS769" s="5"/>
      <c r="WT769" s="5"/>
      <c r="WU769" s="5"/>
      <c r="WV769" s="5"/>
      <c r="WW769" s="5"/>
      <c r="WX769" s="5"/>
      <c r="WY769" s="5"/>
      <c r="WZ769" s="5"/>
      <c r="XA769" s="5"/>
      <c r="XB769" s="5"/>
      <c r="XC769" s="5"/>
      <c r="XD769" s="5"/>
      <c r="XE769" s="5"/>
      <c r="XF769" s="5"/>
      <c r="XG769" s="5"/>
      <c r="XH769" s="5"/>
      <c r="XI769" s="5"/>
      <c r="XJ769" s="5"/>
      <c r="XK769" s="5"/>
      <c r="XL769" s="5"/>
      <c r="XM769" s="5"/>
      <c r="XN769" s="5"/>
      <c r="XO769" s="5"/>
      <c r="XP769" s="5"/>
      <c r="XQ769" s="5"/>
      <c r="XR769" s="5"/>
      <c r="XS769" s="5"/>
      <c r="XT769" s="5"/>
      <c r="XU769" s="5"/>
      <c r="XV769" s="5"/>
      <c r="XW769" s="5"/>
    </row>
    <row r="770" spans="39:647" x14ac:dyDescent="0.2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5"/>
      <c r="NS770" s="5"/>
      <c r="NT770" s="5"/>
      <c r="NU770" s="5"/>
      <c r="NV770" s="5"/>
      <c r="NW770" s="5"/>
      <c r="NX770" s="5"/>
      <c r="NY770" s="5"/>
      <c r="NZ770" s="5"/>
      <c r="OA770" s="5"/>
      <c r="OB770" s="5"/>
      <c r="OC770" s="5"/>
      <c r="OD770" s="5"/>
      <c r="OE770" s="5"/>
      <c r="OF770" s="5"/>
      <c r="OG770" s="5"/>
      <c r="OH770" s="5"/>
      <c r="OI770" s="5"/>
      <c r="OJ770" s="5"/>
      <c r="OK770" s="5"/>
      <c r="OL770" s="5"/>
      <c r="OM770" s="5"/>
      <c r="ON770" s="5"/>
      <c r="OO770" s="5"/>
      <c r="OP770" s="5"/>
      <c r="OQ770" s="5"/>
      <c r="OR770" s="5"/>
      <c r="OS770" s="5"/>
      <c r="OT770" s="5"/>
      <c r="OU770" s="5"/>
      <c r="OV770" s="5"/>
      <c r="OW770" s="5"/>
      <c r="OX770" s="5"/>
      <c r="OY770" s="5"/>
      <c r="OZ770" s="5"/>
      <c r="PA770" s="5"/>
      <c r="PB770" s="5"/>
      <c r="PC770" s="5"/>
      <c r="PD770" s="5"/>
      <c r="PE770" s="5"/>
      <c r="PF770" s="5"/>
      <c r="PG770" s="5"/>
      <c r="PH770" s="5"/>
      <c r="PI770" s="5"/>
      <c r="PJ770" s="5"/>
      <c r="PK770" s="5"/>
      <c r="PL770" s="5"/>
      <c r="PM770" s="5"/>
      <c r="PN770" s="5"/>
      <c r="PO770" s="5"/>
      <c r="PP770" s="5"/>
      <c r="PQ770" s="5"/>
      <c r="PR770" s="5"/>
      <c r="PS770" s="5"/>
      <c r="PT770" s="5"/>
      <c r="PU770" s="5"/>
      <c r="PV770" s="5"/>
      <c r="PW770" s="5"/>
      <c r="PX770" s="5"/>
      <c r="PY770" s="5"/>
      <c r="PZ770" s="5"/>
      <c r="QA770" s="5"/>
      <c r="QB770" s="5"/>
      <c r="QC770" s="5"/>
      <c r="QD770" s="5"/>
      <c r="QE770" s="5"/>
      <c r="QF770" s="5"/>
      <c r="QG770" s="5"/>
      <c r="QH770" s="5"/>
      <c r="QI770" s="5"/>
      <c r="QJ770" s="5"/>
      <c r="QK770" s="5"/>
      <c r="QL770" s="5"/>
      <c r="QM770" s="5"/>
      <c r="QN770" s="5"/>
      <c r="QO770" s="5"/>
      <c r="QP770" s="5"/>
      <c r="QQ770" s="5"/>
      <c r="QR770" s="5"/>
      <c r="QS770" s="5"/>
      <c r="QT770" s="5"/>
      <c r="QU770" s="5"/>
      <c r="QV770" s="5"/>
      <c r="QW770" s="5"/>
      <c r="QX770" s="5"/>
      <c r="QY770" s="5"/>
      <c r="QZ770" s="5"/>
      <c r="RA770" s="5"/>
      <c r="RB770" s="5"/>
      <c r="RC770" s="5"/>
      <c r="RD770" s="5"/>
      <c r="RE770" s="5"/>
      <c r="RF770" s="5"/>
      <c r="RG770" s="5"/>
      <c r="RH770" s="5"/>
      <c r="RI770" s="5"/>
      <c r="RJ770" s="5"/>
      <c r="RK770" s="5"/>
      <c r="RL770" s="5"/>
      <c r="RM770" s="5"/>
      <c r="RN770" s="5"/>
      <c r="RO770" s="5"/>
      <c r="RP770" s="5"/>
      <c r="RQ770" s="5"/>
      <c r="RR770" s="5"/>
      <c r="RS770" s="5"/>
      <c r="RT770" s="5"/>
      <c r="RU770" s="5"/>
      <c r="RV770" s="5"/>
      <c r="RW770" s="5"/>
      <c r="RX770" s="5"/>
      <c r="RY770" s="5"/>
      <c r="RZ770" s="5"/>
      <c r="SA770" s="5"/>
      <c r="SB770" s="5"/>
      <c r="SC770" s="5"/>
      <c r="SD770" s="5"/>
      <c r="SE770" s="5"/>
      <c r="SF770" s="5"/>
      <c r="SG770" s="5"/>
      <c r="SH770" s="5"/>
      <c r="SI770" s="5"/>
      <c r="SJ770" s="5"/>
      <c r="SK770" s="5"/>
      <c r="SL770" s="5"/>
      <c r="SM770" s="5"/>
      <c r="SN770" s="5"/>
      <c r="SO770" s="5"/>
      <c r="SP770" s="5"/>
      <c r="SQ770" s="5"/>
      <c r="SR770" s="5"/>
      <c r="SS770" s="5"/>
      <c r="ST770" s="5"/>
      <c r="SU770" s="5"/>
      <c r="SV770" s="5"/>
      <c r="SW770" s="5"/>
      <c r="SX770" s="5"/>
      <c r="SY770" s="5"/>
      <c r="SZ770" s="5"/>
      <c r="TA770" s="5"/>
      <c r="TB770" s="5"/>
      <c r="TC770" s="5"/>
      <c r="TD770" s="5"/>
      <c r="TE770" s="5"/>
      <c r="TF770" s="5"/>
      <c r="TG770" s="5"/>
      <c r="TH770" s="5"/>
      <c r="TI770" s="5"/>
      <c r="TJ770" s="5"/>
      <c r="TK770" s="5"/>
      <c r="TL770" s="5"/>
      <c r="TM770" s="5"/>
      <c r="TN770" s="5"/>
      <c r="TO770" s="5"/>
      <c r="TP770" s="5"/>
      <c r="TQ770" s="5"/>
      <c r="TR770" s="5"/>
      <c r="TS770" s="5"/>
      <c r="TT770" s="5"/>
      <c r="TU770" s="5"/>
      <c r="TV770" s="5"/>
      <c r="TW770" s="5"/>
      <c r="TX770" s="5"/>
      <c r="TY770" s="5"/>
      <c r="TZ770" s="5"/>
      <c r="UA770" s="5"/>
      <c r="UB770" s="5"/>
      <c r="UC770" s="5"/>
      <c r="UD770" s="5"/>
      <c r="UE770" s="5"/>
      <c r="UF770" s="5"/>
      <c r="UG770" s="5"/>
      <c r="UH770" s="5"/>
      <c r="UI770" s="5"/>
      <c r="UJ770" s="5"/>
      <c r="UK770" s="5"/>
      <c r="UL770" s="5"/>
      <c r="UM770" s="5"/>
      <c r="UN770" s="5"/>
      <c r="UO770" s="5"/>
      <c r="UP770" s="5"/>
      <c r="UQ770" s="5"/>
      <c r="UR770" s="5"/>
      <c r="US770" s="5"/>
      <c r="UT770" s="5"/>
      <c r="UU770" s="5"/>
      <c r="UV770" s="5"/>
      <c r="UW770" s="5"/>
      <c r="UX770" s="5"/>
      <c r="UY770" s="5"/>
      <c r="UZ770" s="5"/>
      <c r="VA770" s="5"/>
      <c r="VB770" s="5"/>
      <c r="VC770" s="5"/>
      <c r="VD770" s="5"/>
      <c r="VE770" s="5"/>
      <c r="VF770" s="5"/>
      <c r="VG770" s="5"/>
      <c r="VH770" s="5"/>
      <c r="VI770" s="5"/>
      <c r="VJ770" s="5"/>
      <c r="VK770" s="5"/>
      <c r="VL770" s="5"/>
      <c r="VM770" s="5"/>
      <c r="VN770" s="5"/>
      <c r="VO770" s="5"/>
      <c r="VP770" s="5"/>
      <c r="VQ770" s="5"/>
      <c r="VR770" s="5"/>
      <c r="VS770" s="5"/>
      <c r="VT770" s="5"/>
      <c r="VU770" s="5"/>
      <c r="VV770" s="5"/>
      <c r="VW770" s="5"/>
      <c r="VX770" s="5"/>
      <c r="VY770" s="5"/>
      <c r="VZ770" s="5"/>
      <c r="WA770" s="5"/>
      <c r="WB770" s="5"/>
      <c r="WC770" s="5"/>
      <c r="WD770" s="5"/>
      <c r="WE770" s="5"/>
      <c r="WF770" s="5"/>
      <c r="WG770" s="5"/>
      <c r="WH770" s="5"/>
      <c r="WI770" s="5"/>
      <c r="WJ770" s="5"/>
      <c r="WK770" s="5"/>
      <c r="WL770" s="5"/>
      <c r="WM770" s="5"/>
      <c r="WN770" s="5"/>
      <c r="WO770" s="5"/>
      <c r="WP770" s="5"/>
      <c r="WQ770" s="5"/>
      <c r="WR770" s="5"/>
      <c r="WS770" s="5"/>
      <c r="WT770" s="5"/>
      <c r="WU770" s="5"/>
      <c r="WV770" s="5"/>
      <c r="WW770" s="5"/>
      <c r="WX770" s="5"/>
      <c r="WY770" s="5"/>
      <c r="WZ770" s="5"/>
      <c r="XA770" s="5"/>
      <c r="XB770" s="5"/>
      <c r="XC770" s="5"/>
      <c r="XD770" s="5"/>
      <c r="XE770" s="5"/>
      <c r="XF770" s="5"/>
      <c r="XG770" s="5"/>
      <c r="XH770" s="5"/>
      <c r="XI770" s="5"/>
      <c r="XJ770" s="5"/>
      <c r="XK770" s="5"/>
      <c r="XL770" s="5"/>
      <c r="XM770" s="5"/>
      <c r="XN770" s="5"/>
      <c r="XO770" s="5"/>
      <c r="XP770" s="5"/>
      <c r="XQ770" s="5"/>
      <c r="XR770" s="5"/>
      <c r="XS770" s="5"/>
      <c r="XT770" s="5"/>
      <c r="XU770" s="5"/>
      <c r="XV770" s="5"/>
      <c r="XW770" s="5"/>
    </row>
    <row r="771" spans="39:647" x14ac:dyDescent="0.2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5"/>
      <c r="NS771" s="5"/>
      <c r="NT771" s="5"/>
      <c r="NU771" s="5"/>
      <c r="NV771" s="5"/>
      <c r="NW771" s="5"/>
      <c r="NX771" s="5"/>
      <c r="NY771" s="5"/>
      <c r="NZ771" s="5"/>
      <c r="OA771" s="5"/>
      <c r="OB771" s="5"/>
      <c r="OC771" s="5"/>
      <c r="OD771" s="5"/>
      <c r="OE771" s="5"/>
      <c r="OF771" s="5"/>
      <c r="OG771" s="5"/>
      <c r="OH771" s="5"/>
      <c r="OI771" s="5"/>
      <c r="OJ771" s="5"/>
      <c r="OK771" s="5"/>
      <c r="OL771" s="5"/>
      <c r="OM771" s="5"/>
      <c r="ON771" s="5"/>
      <c r="OO771" s="5"/>
      <c r="OP771" s="5"/>
      <c r="OQ771" s="5"/>
      <c r="OR771" s="5"/>
      <c r="OS771" s="5"/>
      <c r="OT771" s="5"/>
      <c r="OU771" s="5"/>
      <c r="OV771" s="5"/>
      <c r="OW771" s="5"/>
      <c r="OX771" s="5"/>
      <c r="OY771" s="5"/>
      <c r="OZ771" s="5"/>
      <c r="PA771" s="5"/>
      <c r="PB771" s="5"/>
      <c r="PC771" s="5"/>
      <c r="PD771" s="5"/>
      <c r="PE771" s="5"/>
      <c r="PF771" s="5"/>
      <c r="PG771" s="5"/>
      <c r="PH771" s="5"/>
      <c r="PI771" s="5"/>
      <c r="PJ771" s="5"/>
      <c r="PK771" s="5"/>
      <c r="PL771" s="5"/>
      <c r="PM771" s="5"/>
      <c r="PN771" s="5"/>
      <c r="PO771" s="5"/>
      <c r="PP771" s="5"/>
      <c r="PQ771" s="5"/>
      <c r="PR771" s="5"/>
      <c r="PS771" s="5"/>
      <c r="PT771" s="5"/>
      <c r="PU771" s="5"/>
      <c r="PV771" s="5"/>
      <c r="PW771" s="5"/>
      <c r="PX771" s="5"/>
      <c r="PY771" s="5"/>
      <c r="PZ771" s="5"/>
      <c r="QA771" s="5"/>
      <c r="QB771" s="5"/>
      <c r="QC771" s="5"/>
      <c r="QD771" s="5"/>
      <c r="QE771" s="5"/>
      <c r="QF771" s="5"/>
      <c r="QG771" s="5"/>
      <c r="QH771" s="5"/>
      <c r="QI771" s="5"/>
      <c r="QJ771" s="5"/>
      <c r="QK771" s="5"/>
      <c r="QL771" s="5"/>
      <c r="QM771" s="5"/>
      <c r="QN771" s="5"/>
      <c r="QO771" s="5"/>
      <c r="QP771" s="5"/>
      <c r="QQ771" s="5"/>
      <c r="QR771" s="5"/>
      <c r="QS771" s="5"/>
      <c r="QT771" s="5"/>
      <c r="QU771" s="5"/>
      <c r="QV771" s="5"/>
      <c r="QW771" s="5"/>
      <c r="QX771" s="5"/>
      <c r="QY771" s="5"/>
      <c r="QZ771" s="5"/>
      <c r="RA771" s="5"/>
      <c r="RB771" s="5"/>
      <c r="RC771" s="5"/>
      <c r="RD771" s="5"/>
      <c r="RE771" s="5"/>
      <c r="RF771" s="5"/>
      <c r="RG771" s="5"/>
      <c r="RH771" s="5"/>
      <c r="RI771" s="5"/>
      <c r="RJ771" s="5"/>
      <c r="RK771" s="5"/>
      <c r="RL771" s="5"/>
      <c r="RM771" s="5"/>
      <c r="RN771" s="5"/>
      <c r="RO771" s="5"/>
      <c r="RP771" s="5"/>
      <c r="RQ771" s="5"/>
      <c r="RR771" s="5"/>
      <c r="RS771" s="5"/>
      <c r="RT771" s="5"/>
      <c r="RU771" s="5"/>
      <c r="RV771" s="5"/>
      <c r="RW771" s="5"/>
      <c r="RX771" s="5"/>
      <c r="RY771" s="5"/>
      <c r="RZ771" s="5"/>
      <c r="SA771" s="5"/>
      <c r="SB771" s="5"/>
      <c r="SC771" s="5"/>
      <c r="SD771" s="5"/>
      <c r="SE771" s="5"/>
      <c r="SF771" s="5"/>
      <c r="SG771" s="5"/>
      <c r="SH771" s="5"/>
      <c r="SI771" s="5"/>
      <c r="SJ771" s="5"/>
      <c r="SK771" s="5"/>
      <c r="SL771" s="5"/>
      <c r="SM771" s="5"/>
      <c r="SN771" s="5"/>
      <c r="SO771" s="5"/>
      <c r="SP771" s="5"/>
      <c r="SQ771" s="5"/>
      <c r="SR771" s="5"/>
      <c r="SS771" s="5"/>
      <c r="ST771" s="5"/>
      <c r="SU771" s="5"/>
      <c r="SV771" s="5"/>
      <c r="SW771" s="5"/>
      <c r="SX771" s="5"/>
      <c r="SY771" s="5"/>
      <c r="SZ771" s="5"/>
      <c r="TA771" s="5"/>
      <c r="TB771" s="5"/>
      <c r="TC771" s="5"/>
      <c r="TD771" s="5"/>
      <c r="TE771" s="5"/>
      <c r="TF771" s="5"/>
      <c r="TG771" s="5"/>
      <c r="TH771" s="5"/>
      <c r="TI771" s="5"/>
      <c r="TJ771" s="5"/>
      <c r="TK771" s="5"/>
      <c r="TL771" s="5"/>
      <c r="TM771" s="5"/>
      <c r="TN771" s="5"/>
      <c r="TO771" s="5"/>
      <c r="TP771" s="5"/>
      <c r="TQ771" s="5"/>
      <c r="TR771" s="5"/>
      <c r="TS771" s="5"/>
      <c r="TT771" s="5"/>
      <c r="TU771" s="5"/>
      <c r="TV771" s="5"/>
      <c r="TW771" s="5"/>
      <c r="TX771" s="5"/>
      <c r="TY771" s="5"/>
      <c r="TZ771" s="5"/>
      <c r="UA771" s="5"/>
      <c r="UB771" s="5"/>
      <c r="UC771" s="5"/>
      <c r="UD771" s="5"/>
      <c r="UE771" s="5"/>
      <c r="UF771" s="5"/>
      <c r="UG771" s="5"/>
      <c r="UH771" s="5"/>
      <c r="UI771" s="5"/>
      <c r="UJ771" s="5"/>
      <c r="UK771" s="5"/>
      <c r="UL771" s="5"/>
      <c r="UM771" s="5"/>
      <c r="UN771" s="5"/>
      <c r="UO771" s="5"/>
      <c r="UP771" s="5"/>
      <c r="UQ771" s="5"/>
      <c r="UR771" s="5"/>
      <c r="US771" s="5"/>
      <c r="UT771" s="5"/>
      <c r="UU771" s="5"/>
      <c r="UV771" s="5"/>
      <c r="UW771" s="5"/>
      <c r="UX771" s="5"/>
      <c r="UY771" s="5"/>
      <c r="UZ771" s="5"/>
      <c r="VA771" s="5"/>
      <c r="VB771" s="5"/>
      <c r="VC771" s="5"/>
      <c r="VD771" s="5"/>
      <c r="VE771" s="5"/>
      <c r="VF771" s="5"/>
      <c r="VG771" s="5"/>
      <c r="VH771" s="5"/>
      <c r="VI771" s="5"/>
      <c r="VJ771" s="5"/>
      <c r="VK771" s="5"/>
      <c r="VL771" s="5"/>
      <c r="VM771" s="5"/>
      <c r="VN771" s="5"/>
      <c r="VO771" s="5"/>
      <c r="VP771" s="5"/>
      <c r="VQ771" s="5"/>
      <c r="VR771" s="5"/>
      <c r="VS771" s="5"/>
      <c r="VT771" s="5"/>
      <c r="VU771" s="5"/>
      <c r="VV771" s="5"/>
      <c r="VW771" s="5"/>
      <c r="VX771" s="5"/>
      <c r="VY771" s="5"/>
      <c r="VZ771" s="5"/>
      <c r="WA771" s="5"/>
      <c r="WB771" s="5"/>
      <c r="WC771" s="5"/>
      <c r="WD771" s="5"/>
      <c r="WE771" s="5"/>
      <c r="WF771" s="5"/>
      <c r="WG771" s="5"/>
      <c r="WH771" s="5"/>
      <c r="WI771" s="5"/>
      <c r="WJ771" s="5"/>
      <c r="WK771" s="5"/>
      <c r="WL771" s="5"/>
      <c r="WM771" s="5"/>
      <c r="WN771" s="5"/>
      <c r="WO771" s="5"/>
      <c r="WP771" s="5"/>
      <c r="WQ771" s="5"/>
      <c r="WR771" s="5"/>
      <c r="WS771" s="5"/>
      <c r="WT771" s="5"/>
      <c r="WU771" s="5"/>
      <c r="WV771" s="5"/>
      <c r="WW771" s="5"/>
      <c r="WX771" s="5"/>
      <c r="WY771" s="5"/>
      <c r="WZ771" s="5"/>
      <c r="XA771" s="5"/>
      <c r="XB771" s="5"/>
      <c r="XC771" s="5"/>
      <c r="XD771" s="5"/>
      <c r="XE771" s="5"/>
      <c r="XF771" s="5"/>
      <c r="XG771" s="5"/>
      <c r="XH771" s="5"/>
      <c r="XI771" s="5"/>
      <c r="XJ771" s="5"/>
      <c r="XK771" s="5"/>
      <c r="XL771" s="5"/>
      <c r="XM771" s="5"/>
      <c r="XN771" s="5"/>
      <c r="XO771" s="5"/>
      <c r="XP771" s="5"/>
      <c r="XQ771" s="5"/>
      <c r="XR771" s="5"/>
      <c r="XS771" s="5"/>
      <c r="XT771" s="5"/>
      <c r="XU771" s="5"/>
      <c r="XV771" s="5"/>
      <c r="XW771" s="5"/>
    </row>
    <row r="772" spans="39:647" x14ac:dyDescent="0.2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5"/>
      <c r="NS772" s="5"/>
      <c r="NT772" s="5"/>
      <c r="NU772" s="5"/>
      <c r="NV772" s="5"/>
      <c r="NW772" s="5"/>
      <c r="NX772" s="5"/>
      <c r="NY772" s="5"/>
      <c r="NZ772" s="5"/>
      <c r="OA772" s="5"/>
      <c r="OB772" s="5"/>
      <c r="OC772" s="5"/>
      <c r="OD772" s="5"/>
      <c r="OE772" s="5"/>
      <c r="OF772" s="5"/>
      <c r="OG772" s="5"/>
      <c r="OH772" s="5"/>
      <c r="OI772" s="5"/>
      <c r="OJ772" s="5"/>
      <c r="OK772" s="5"/>
      <c r="OL772" s="5"/>
      <c r="OM772" s="5"/>
      <c r="ON772" s="5"/>
      <c r="OO772" s="5"/>
      <c r="OP772" s="5"/>
      <c r="OQ772" s="5"/>
      <c r="OR772" s="5"/>
      <c r="OS772" s="5"/>
      <c r="OT772" s="5"/>
      <c r="OU772" s="5"/>
      <c r="OV772" s="5"/>
      <c r="OW772" s="5"/>
      <c r="OX772" s="5"/>
      <c r="OY772" s="5"/>
      <c r="OZ772" s="5"/>
      <c r="PA772" s="5"/>
      <c r="PB772" s="5"/>
      <c r="PC772" s="5"/>
      <c r="PD772" s="5"/>
      <c r="PE772" s="5"/>
      <c r="PF772" s="5"/>
      <c r="PG772" s="5"/>
      <c r="PH772" s="5"/>
      <c r="PI772" s="5"/>
      <c r="PJ772" s="5"/>
      <c r="PK772" s="5"/>
      <c r="PL772" s="5"/>
      <c r="PM772" s="5"/>
      <c r="PN772" s="5"/>
      <c r="PO772" s="5"/>
      <c r="PP772" s="5"/>
      <c r="PQ772" s="5"/>
      <c r="PR772" s="5"/>
      <c r="PS772" s="5"/>
      <c r="PT772" s="5"/>
      <c r="PU772" s="5"/>
      <c r="PV772" s="5"/>
      <c r="PW772" s="5"/>
      <c r="PX772" s="5"/>
      <c r="PY772" s="5"/>
      <c r="PZ772" s="5"/>
      <c r="QA772" s="5"/>
      <c r="QB772" s="5"/>
      <c r="QC772" s="5"/>
      <c r="QD772" s="5"/>
      <c r="QE772" s="5"/>
      <c r="QF772" s="5"/>
      <c r="QG772" s="5"/>
      <c r="QH772" s="5"/>
      <c r="QI772" s="5"/>
      <c r="QJ772" s="5"/>
      <c r="QK772" s="5"/>
      <c r="QL772" s="5"/>
      <c r="QM772" s="5"/>
      <c r="QN772" s="5"/>
      <c r="QO772" s="5"/>
      <c r="QP772" s="5"/>
      <c r="QQ772" s="5"/>
      <c r="QR772" s="5"/>
      <c r="QS772" s="5"/>
      <c r="QT772" s="5"/>
      <c r="QU772" s="5"/>
      <c r="QV772" s="5"/>
      <c r="QW772" s="5"/>
      <c r="QX772" s="5"/>
      <c r="QY772" s="5"/>
      <c r="QZ772" s="5"/>
      <c r="RA772" s="5"/>
      <c r="RB772" s="5"/>
      <c r="RC772" s="5"/>
      <c r="RD772" s="5"/>
      <c r="RE772" s="5"/>
      <c r="RF772" s="5"/>
      <c r="RG772" s="5"/>
      <c r="RH772" s="5"/>
      <c r="RI772" s="5"/>
      <c r="RJ772" s="5"/>
      <c r="RK772" s="5"/>
      <c r="RL772" s="5"/>
      <c r="RM772" s="5"/>
      <c r="RN772" s="5"/>
      <c r="RO772" s="5"/>
      <c r="RP772" s="5"/>
      <c r="RQ772" s="5"/>
      <c r="RR772" s="5"/>
      <c r="RS772" s="5"/>
      <c r="RT772" s="5"/>
      <c r="RU772" s="5"/>
      <c r="RV772" s="5"/>
      <c r="RW772" s="5"/>
      <c r="RX772" s="5"/>
      <c r="RY772" s="5"/>
      <c r="RZ772" s="5"/>
      <c r="SA772" s="5"/>
      <c r="SB772" s="5"/>
      <c r="SC772" s="5"/>
      <c r="SD772" s="5"/>
      <c r="SE772" s="5"/>
      <c r="SF772" s="5"/>
      <c r="SG772" s="5"/>
      <c r="SH772" s="5"/>
      <c r="SI772" s="5"/>
      <c r="SJ772" s="5"/>
      <c r="SK772" s="5"/>
      <c r="SL772" s="5"/>
      <c r="SM772" s="5"/>
      <c r="SN772" s="5"/>
      <c r="SO772" s="5"/>
      <c r="SP772" s="5"/>
      <c r="SQ772" s="5"/>
      <c r="SR772" s="5"/>
      <c r="SS772" s="5"/>
      <c r="ST772" s="5"/>
      <c r="SU772" s="5"/>
      <c r="SV772" s="5"/>
      <c r="SW772" s="5"/>
      <c r="SX772" s="5"/>
      <c r="SY772" s="5"/>
      <c r="SZ772" s="5"/>
      <c r="TA772" s="5"/>
      <c r="TB772" s="5"/>
      <c r="TC772" s="5"/>
      <c r="TD772" s="5"/>
      <c r="TE772" s="5"/>
      <c r="TF772" s="5"/>
      <c r="TG772" s="5"/>
      <c r="TH772" s="5"/>
      <c r="TI772" s="5"/>
      <c r="TJ772" s="5"/>
      <c r="TK772" s="5"/>
      <c r="TL772" s="5"/>
      <c r="TM772" s="5"/>
      <c r="TN772" s="5"/>
      <c r="TO772" s="5"/>
      <c r="TP772" s="5"/>
      <c r="TQ772" s="5"/>
      <c r="TR772" s="5"/>
      <c r="TS772" s="5"/>
      <c r="TT772" s="5"/>
      <c r="TU772" s="5"/>
      <c r="TV772" s="5"/>
      <c r="TW772" s="5"/>
      <c r="TX772" s="5"/>
      <c r="TY772" s="5"/>
      <c r="TZ772" s="5"/>
      <c r="UA772" s="5"/>
      <c r="UB772" s="5"/>
      <c r="UC772" s="5"/>
      <c r="UD772" s="5"/>
      <c r="UE772" s="5"/>
      <c r="UF772" s="5"/>
      <c r="UG772" s="5"/>
      <c r="UH772" s="5"/>
      <c r="UI772" s="5"/>
      <c r="UJ772" s="5"/>
      <c r="UK772" s="5"/>
      <c r="UL772" s="5"/>
      <c r="UM772" s="5"/>
      <c r="UN772" s="5"/>
      <c r="UO772" s="5"/>
      <c r="UP772" s="5"/>
      <c r="UQ772" s="5"/>
      <c r="UR772" s="5"/>
      <c r="US772" s="5"/>
      <c r="UT772" s="5"/>
      <c r="UU772" s="5"/>
      <c r="UV772" s="5"/>
      <c r="UW772" s="5"/>
      <c r="UX772" s="5"/>
      <c r="UY772" s="5"/>
      <c r="UZ772" s="5"/>
      <c r="VA772" s="5"/>
      <c r="VB772" s="5"/>
      <c r="VC772" s="5"/>
      <c r="VD772" s="5"/>
      <c r="VE772" s="5"/>
      <c r="VF772" s="5"/>
      <c r="VG772" s="5"/>
      <c r="VH772" s="5"/>
      <c r="VI772" s="5"/>
      <c r="VJ772" s="5"/>
      <c r="VK772" s="5"/>
      <c r="VL772" s="5"/>
      <c r="VM772" s="5"/>
      <c r="VN772" s="5"/>
      <c r="VO772" s="5"/>
      <c r="VP772" s="5"/>
      <c r="VQ772" s="5"/>
      <c r="VR772" s="5"/>
      <c r="VS772" s="5"/>
      <c r="VT772" s="5"/>
      <c r="VU772" s="5"/>
      <c r="VV772" s="5"/>
      <c r="VW772" s="5"/>
      <c r="VX772" s="5"/>
      <c r="VY772" s="5"/>
      <c r="VZ772" s="5"/>
      <c r="WA772" s="5"/>
      <c r="WB772" s="5"/>
      <c r="WC772" s="5"/>
      <c r="WD772" s="5"/>
      <c r="WE772" s="5"/>
      <c r="WF772" s="5"/>
      <c r="WG772" s="5"/>
      <c r="WH772" s="5"/>
      <c r="WI772" s="5"/>
      <c r="WJ772" s="5"/>
      <c r="WK772" s="5"/>
      <c r="WL772" s="5"/>
      <c r="WM772" s="5"/>
      <c r="WN772" s="5"/>
      <c r="WO772" s="5"/>
      <c r="WP772" s="5"/>
      <c r="WQ772" s="5"/>
      <c r="WR772" s="5"/>
      <c r="WS772" s="5"/>
      <c r="WT772" s="5"/>
      <c r="WU772" s="5"/>
      <c r="WV772" s="5"/>
      <c r="WW772" s="5"/>
      <c r="WX772" s="5"/>
      <c r="WY772" s="5"/>
      <c r="WZ772" s="5"/>
      <c r="XA772" s="5"/>
      <c r="XB772" s="5"/>
      <c r="XC772" s="5"/>
      <c r="XD772" s="5"/>
      <c r="XE772" s="5"/>
      <c r="XF772" s="5"/>
      <c r="XG772" s="5"/>
      <c r="XH772" s="5"/>
      <c r="XI772" s="5"/>
      <c r="XJ772" s="5"/>
      <c r="XK772" s="5"/>
      <c r="XL772" s="5"/>
      <c r="XM772" s="5"/>
      <c r="XN772" s="5"/>
      <c r="XO772" s="5"/>
      <c r="XP772" s="5"/>
      <c r="XQ772" s="5"/>
      <c r="XR772" s="5"/>
      <c r="XS772" s="5"/>
      <c r="XT772" s="5"/>
      <c r="XU772" s="5"/>
      <c r="XV772" s="5"/>
      <c r="XW772" s="5"/>
    </row>
    <row r="773" spans="39:647" x14ac:dyDescent="0.2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5"/>
      <c r="NS773" s="5"/>
      <c r="NT773" s="5"/>
      <c r="NU773" s="5"/>
      <c r="NV773" s="5"/>
      <c r="NW773" s="5"/>
      <c r="NX773" s="5"/>
      <c r="NY773" s="5"/>
      <c r="NZ773" s="5"/>
      <c r="OA773" s="5"/>
      <c r="OB773" s="5"/>
      <c r="OC773" s="5"/>
      <c r="OD773" s="5"/>
      <c r="OE773" s="5"/>
      <c r="OF773" s="5"/>
      <c r="OG773" s="5"/>
      <c r="OH773" s="5"/>
      <c r="OI773" s="5"/>
      <c r="OJ773" s="5"/>
      <c r="OK773" s="5"/>
      <c r="OL773" s="5"/>
      <c r="OM773" s="5"/>
      <c r="ON773" s="5"/>
      <c r="OO773" s="5"/>
      <c r="OP773" s="5"/>
      <c r="OQ773" s="5"/>
      <c r="OR773" s="5"/>
      <c r="OS773" s="5"/>
      <c r="OT773" s="5"/>
      <c r="OU773" s="5"/>
      <c r="OV773" s="5"/>
      <c r="OW773" s="5"/>
      <c r="OX773" s="5"/>
      <c r="OY773" s="5"/>
      <c r="OZ773" s="5"/>
      <c r="PA773" s="5"/>
      <c r="PB773" s="5"/>
      <c r="PC773" s="5"/>
      <c r="PD773" s="5"/>
      <c r="PE773" s="5"/>
      <c r="PF773" s="5"/>
      <c r="PG773" s="5"/>
      <c r="PH773" s="5"/>
      <c r="PI773" s="5"/>
      <c r="PJ773" s="5"/>
      <c r="PK773" s="5"/>
      <c r="PL773" s="5"/>
      <c r="PM773" s="5"/>
      <c r="PN773" s="5"/>
      <c r="PO773" s="5"/>
      <c r="PP773" s="5"/>
      <c r="PQ773" s="5"/>
      <c r="PR773" s="5"/>
      <c r="PS773" s="5"/>
      <c r="PT773" s="5"/>
      <c r="PU773" s="5"/>
      <c r="PV773" s="5"/>
      <c r="PW773" s="5"/>
      <c r="PX773" s="5"/>
      <c r="PY773" s="5"/>
      <c r="PZ773" s="5"/>
      <c r="QA773" s="5"/>
      <c r="QB773" s="5"/>
      <c r="QC773" s="5"/>
      <c r="QD773" s="5"/>
      <c r="QE773" s="5"/>
      <c r="QF773" s="5"/>
      <c r="QG773" s="5"/>
      <c r="QH773" s="5"/>
      <c r="QI773" s="5"/>
      <c r="QJ773" s="5"/>
      <c r="QK773" s="5"/>
      <c r="QL773" s="5"/>
      <c r="QM773" s="5"/>
      <c r="QN773" s="5"/>
      <c r="QO773" s="5"/>
      <c r="QP773" s="5"/>
      <c r="QQ773" s="5"/>
      <c r="QR773" s="5"/>
      <c r="QS773" s="5"/>
      <c r="QT773" s="5"/>
      <c r="QU773" s="5"/>
      <c r="QV773" s="5"/>
      <c r="QW773" s="5"/>
      <c r="QX773" s="5"/>
      <c r="QY773" s="5"/>
      <c r="QZ773" s="5"/>
      <c r="RA773" s="5"/>
      <c r="RB773" s="5"/>
      <c r="RC773" s="5"/>
      <c r="RD773" s="5"/>
      <c r="RE773" s="5"/>
      <c r="RF773" s="5"/>
      <c r="RG773" s="5"/>
      <c r="RH773" s="5"/>
      <c r="RI773" s="5"/>
      <c r="RJ773" s="5"/>
      <c r="RK773" s="5"/>
      <c r="RL773" s="5"/>
      <c r="RM773" s="5"/>
      <c r="RN773" s="5"/>
      <c r="RO773" s="5"/>
      <c r="RP773" s="5"/>
      <c r="RQ773" s="5"/>
      <c r="RR773" s="5"/>
      <c r="RS773" s="5"/>
      <c r="RT773" s="5"/>
      <c r="RU773" s="5"/>
      <c r="RV773" s="5"/>
      <c r="RW773" s="5"/>
      <c r="RX773" s="5"/>
      <c r="RY773" s="5"/>
      <c r="RZ773" s="5"/>
      <c r="SA773" s="5"/>
      <c r="SB773" s="5"/>
      <c r="SC773" s="5"/>
      <c r="SD773" s="5"/>
      <c r="SE773" s="5"/>
      <c r="SF773" s="5"/>
      <c r="SG773" s="5"/>
      <c r="SH773" s="5"/>
      <c r="SI773" s="5"/>
      <c r="SJ773" s="5"/>
      <c r="SK773" s="5"/>
      <c r="SL773" s="5"/>
      <c r="SM773" s="5"/>
      <c r="SN773" s="5"/>
      <c r="SO773" s="5"/>
      <c r="SP773" s="5"/>
      <c r="SQ773" s="5"/>
      <c r="SR773" s="5"/>
      <c r="SS773" s="5"/>
      <c r="ST773" s="5"/>
      <c r="SU773" s="5"/>
      <c r="SV773" s="5"/>
      <c r="SW773" s="5"/>
      <c r="SX773" s="5"/>
      <c r="SY773" s="5"/>
      <c r="SZ773" s="5"/>
      <c r="TA773" s="5"/>
      <c r="TB773" s="5"/>
      <c r="TC773" s="5"/>
      <c r="TD773" s="5"/>
      <c r="TE773" s="5"/>
      <c r="TF773" s="5"/>
      <c r="TG773" s="5"/>
      <c r="TH773" s="5"/>
      <c r="TI773" s="5"/>
      <c r="TJ773" s="5"/>
      <c r="TK773" s="5"/>
      <c r="TL773" s="5"/>
      <c r="TM773" s="5"/>
      <c r="TN773" s="5"/>
      <c r="TO773" s="5"/>
      <c r="TP773" s="5"/>
      <c r="TQ773" s="5"/>
      <c r="TR773" s="5"/>
      <c r="TS773" s="5"/>
      <c r="TT773" s="5"/>
      <c r="TU773" s="5"/>
      <c r="TV773" s="5"/>
      <c r="TW773" s="5"/>
      <c r="TX773" s="5"/>
      <c r="TY773" s="5"/>
      <c r="TZ773" s="5"/>
      <c r="UA773" s="5"/>
      <c r="UB773" s="5"/>
      <c r="UC773" s="5"/>
      <c r="UD773" s="5"/>
      <c r="UE773" s="5"/>
      <c r="UF773" s="5"/>
      <c r="UG773" s="5"/>
      <c r="UH773" s="5"/>
      <c r="UI773" s="5"/>
      <c r="UJ773" s="5"/>
      <c r="UK773" s="5"/>
      <c r="UL773" s="5"/>
      <c r="UM773" s="5"/>
      <c r="UN773" s="5"/>
      <c r="UO773" s="5"/>
      <c r="UP773" s="5"/>
      <c r="UQ773" s="5"/>
      <c r="UR773" s="5"/>
      <c r="US773" s="5"/>
      <c r="UT773" s="5"/>
      <c r="UU773" s="5"/>
      <c r="UV773" s="5"/>
      <c r="UW773" s="5"/>
      <c r="UX773" s="5"/>
      <c r="UY773" s="5"/>
      <c r="UZ773" s="5"/>
      <c r="VA773" s="5"/>
      <c r="VB773" s="5"/>
      <c r="VC773" s="5"/>
      <c r="VD773" s="5"/>
      <c r="VE773" s="5"/>
      <c r="VF773" s="5"/>
      <c r="VG773" s="5"/>
      <c r="VH773" s="5"/>
      <c r="VI773" s="5"/>
      <c r="VJ773" s="5"/>
      <c r="VK773" s="5"/>
      <c r="VL773" s="5"/>
      <c r="VM773" s="5"/>
      <c r="VN773" s="5"/>
      <c r="VO773" s="5"/>
      <c r="VP773" s="5"/>
      <c r="VQ773" s="5"/>
      <c r="VR773" s="5"/>
      <c r="VS773" s="5"/>
      <c r="VT773" s="5"/>
      <c r="VU773" s="5"/>
      <c r="VV773" s="5"/>
      <c r="VW773" s="5"/>
      <c r="VX773" s="5"/>
      <c r="VY773" s="5"/>
      <c r="VZ773" s="5"/>
      <c r="WA773" s="5"/>
      <c r="WB773" s="5"/>
      <c r="WC773" s="5"/>
      <c r="WD773" s="5"/>
      <c r="WE773" s="5"/>
      <c r="WF773" s="5"/>
      <c r="WG773" s="5"/>
      <c r="WH773" s="5"/>
      <c r="WI773" s="5"/>
      <c r="WJ773" s="5"/>
      <c r="WK773" s="5"/>
      <c r="WL773" s="5"/>
      <c r="WM773" s="5"/>
      <c r="WN773" s="5"/>
      <c r="WO773" s="5"/>
      <c r="WP773" s="5"/>
      <c r="WQ773" s="5"/>
      <c r="WR773" s="5"/>
      <c r="WS773" s="5"/>
      <c r="WT773" s="5"/>
      <c r="WU773" s="5"/>
      <c r="WV773" s="5"/>
      <c r="WW773" s="5"/>
      <c r="WX773" s="5"/>
      <c r="WY773" s="5"/>
      <c r="WZ773" s="5"/>
      <c r="XA773" s="5"/>
      <c r="XB773" s="5"/>
      <c r="XC773" s="5"/>
      <c r="XD773" s="5"/>
      <c r="XE773" s="5"/>
      <c r="XF773" s="5"/>
      <c r="XG773" s="5"/>
      <c r="XH773" s="5"/>
      <c r="XI773" s="5"/>
      <c r="XJ773" s="5"/>
      <c r="XK773" s="5"/>
      <c r="XL773" s="5"/>
      <c r="XM773" s="5"/>
      <c r="XN773" s="5"/>
      <c r="XO773" s="5"/>
      <c r="XP773" s="5"/>
      <c r="XQ773" s="5"/>
      <c r="XR773" s="5"/>
      <c r="XS773" s="5"/>
      <c r="XT773" s="5"/>
      <c r="XU773" s="5"/>
      <c r="XV773" s="5"/>
      <c r="XW773" s="5"/>
    </row>
    <row r="774" spans="39:647" x14ac:dyDescent="0.2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5"/>
      <c r="NS774" s="5"/>
      <c r="NT774" s="5"/>
      <c r="NU774" s="5"/>
      <c r="NV774" s="5"/>
      <c r="NW774" s="5"/>
      <c r="NX774" s="5"/>
      <c r="NY774" s="5"/>
      <c r="NZ774" s="5"/>
      <c r="OA774" s="5"/>
      <c r="OB774" s="5"/>
      <c r="OC774" s="5"/>
      <c r="OD774" s="5"/>
      <c r="OE774" s="5"/>
      <c r="OF774" s="5"/>
      <c r="OG774" s="5"/>
      <c r="OH774" s="5"/>
      <c r="OI774" s="5"/>
      <c r="OJ774" s="5"/>
      <c r="OK774" s="5"/>
      <c r="OL774" s="5"/>
      <c r="OM774" s="5"/>
      <c r="ON774" s="5"/>
      <c r="OO774" s="5"/>
      <c r="OP774" s="5"/>
      <c r="OQ774" s="5"/>
      <c r="OR774" s="5"/>
      <c r="OS774" s="5"/>
      <c r="OT774" s="5"/>
      <c r="OU774" s="5"/>
      <c r="OV774" s="5"/>
      <c r="OW774" s="5"/>
      <c r="OX774" s="5"/>
      <c r="OY774" s="5"/>
      <c r="OZ774" s="5"/>
      <c r="PA774" s="5"/>
      <c r="PB774" s="5"/>
      <c r="PC774" s="5"/>
      <c r="PD774" s="5"/>
      <c r="PE774" s="5"/>
      <c r="PF774" s="5"/>
      <c r="PG774" s="5"/>
      <c r="PH774" s="5"/>
      <c r="PI774" s="5"/>
      <c r="PJ774" s="5"/>
      <c r="PK774" s="5"/>
      <c r="PL774" s="5"/>
      <c r="PM774" s="5"/>
      <c r="PN774" s="5"/>
      <c r="PO774" s="5"/>
      <c r="PP774" s="5"/>
      <c r="PQ774" s="5"/>
      <c r="PR774" s="5"/>
      <c r="PS774" s="5"/>
      <c r="PT774" s="5"/>
      <c r="PU774" s="5"/>
      <c r="PV774" s="5"/>
      <c r="PW774" s="5"/>
      <c r="PX774" s="5"/>
      <c r="PY774" s="5"/>
      <c r="PZ774" s="5"/>
      <c r="QA774" s="5"/>
      <c r="QB774" s="5"/>
      <c r="QC774" s="5"/>
      <c r="QD774" s="5"/>
      <c r="QE774" s="5"/>
      <c r="QF774" s="5"/>
      <c r="QG774" s="5"/>
      <c r="QH774" s="5"/>
      <c r="QI774" s="5"/>
      <c r="QJ774" s="5"/>
      <c r="QK774" s="5"/>
      <c r="QL774" s="5"/>
      <c r="QM774" s="5"/>
      <c r="QN774" s="5"/>
      <c r="QO774" s="5"/>
      <c r="QP774" s="5"/>
      <c r="QQ774" s="5"/>
      <c r="QR774" s="5"/>
      <c r="QS774" s="5"/>
      <c r="QT774" s="5"/>
      <c r="QU774" s="5"/>
      <c r="QV774" s="5"/>
      <c r="QW774" s="5"/>
      <c r="QX774" s="5"/>
      <c r="QY774" s="5"/>
      <c r="QZ774" s="5"/>
      <c r="RA774" s="5"/>
      <c r="RB774" s="5"/>
      <c r="RC774" s="5"/>
      <c r="RD774" s="5"/>
      <c r="RE774" s="5"/>
      <c r="RF774" s="5"/>
      <c r="RG774" s="5"/>
      <c r="RH774" s="5"/>
      <c r="RI774" s="5"/>
      <c r="RJ774" s="5"/>
      <c r="RK774" s="5"/>
      <c r="RL774" s="5"/>
      <c r="RM774" s="5"/>
      <c r="RN774" s="5"/>
      <c r="RO774" s="5"/>
      <c r="RP774" s="5"/>
      <c r="RQ774" s="5"/>
      <c r="RR774" s="5"/>
      <c r="RS774" s="5"/>
      <c r="RT774" s="5"/>
      <c r="RU774" s="5"/>
      <c r="RV774" s="5"/>
      <c r="RW774" s="5"/>
      <c r="RX774" s="5"/>
      <c r="RY774" s="5"/>
      <c r="RZ774" s="5"/>
      <c r="SA774" s="5"/>
      <c r="SB774" s="5"/>
      <c r="SC774" s="5"/>
      <c r="SD774" s="5"/>
      <c r="SE774" s="5"/>
      <c r="SF774" s="5"/>
      <c r="SG774" s="5"/>
      <c r="SH774" s="5"/>
      <c r="SI774" s="5"/>
      <c r="SJ774" s="5"/>
      <c r="SK774" s="5"/>
      <c r="SL774" s="5"/>
      <c r="SM774" s="5"/>
      <c r="SN774" s="5"/>
      <c r="SO774" s="5"/>
      <c r="SP774" s="5"/>
      <c r="SQ774" s="5"/>
      <c r="SR774" s="5"/>
      <c r="SS774" s="5"/>
      <c r="ST774" s="5"/>
      <c r="SU774" s="5"/>
      <c r="SV774" s="5"/>
      <c r="SW774" s="5"/>
      <c r="SX774" s="5"/>
      <c r="SY774" s="5"/>
      <c r="SZ774" s="5"/>
      <c r="TA774" s="5"/>
      <c r="TB774" s="5"/>
      <c r="TC774" s="5"/>
      <c r="TD774" s="5"/>
      <c r="TE774" s="5"/>
      <c r="TF774" s="5"/>
      <c r="TG774" s="5"/>
      <c r="TH774" s="5"/>
      <c r="TI774" s="5"/>
      <c r="TJ774" s="5"/>
      <c r="TK774" s="5"/>
      <c r="TL774" s="5"/>
      <c r="TM774" s="5"/>
      <c r="TN774" s="5"/>
      <c r="TO774" s="5"/>
      <c r="TP774" s="5"/>
      <c r="TQ774" s="5"/>
      <c r="TR774" s="5"/>
      <c r="TS774" s="5"/>
      <c r="TT774" s="5"/>
      <c r="TU774" s="5"/>
      <c r="TV774" s="5"/>
      <c r="TW774" s="5"/>
      <c r="TX774" s="5"/>
      <c r="TY774" s="5"/>
      <c r="TZ774" s="5"/>
      <c r="UA774" s="5"/>
      <c r="UB774" s="5"/>
      <c r="UC774" s="5"/>
      <c r="UD774" s="5"/>
      <c r="UE774" s="5"/>
      <c r="UF774" s="5"/>
      <c r="UG774" s="5"/>
      <c r="UH774" s="5"/>
      <c r="UI774" s="5"/>
      <c r="UJ774" s="5"/>
      <c r="UK774" s="5"/>
      <c r="UL774" s="5"/>
      <c r="UM774" s="5"/>
      <c r="UN774" s="5"/>
      <c r="UO774" s="5"/>
      <c r="UP774" s="5"/>
      <c r="UQ774" s="5"/>
      <c r="UR774" s="5"/>
      <c r="US774" s="5"/>
      <c r="UT774" s="5"/>
      <c r="UU774" s="5"/>
      <c r="UV774" s="5"/>
      <c r="UW774" s="5"/>
      <c r="UX774" s="5"/>
      <c r="UY774" s="5"/>
      <c r="UZ774" s="5"/>
      <c r="VA774" s="5"/>
      <c r="VB774" s="5"/>
      <c r="VC774" s="5"/>
      <c r="VD774" s="5"/>
      <c r="VE774" s="5"/>
      <c r="VF774" s="5"/>
      <c r="VG774" s="5"/>
      <c r="VH774" s="5"/>
      <c r="VI774" s="5"/>
      <c r="VJ774" s="5"/>
      <c r="VK774" s="5"/>
      <c r="VL774" s="5"/>
      <c r="VM774" s="5"/>
      <c r="VN774" s="5"/>
      <c r="VO774" s="5"/>
      <c r="VP774" s="5"/>
      <c r="VQ774" s="5"/>
      <c r="VR774" s="5"/>
      <c r="VS774" s="5"/>
      <c r="VT774" s="5"/>
      <c r="VU774" s="5"/>
      <c r="VV774" s="5"/>
      <c r="VW774" s="5"/>
      <c r="VX774" s="5"/>
      <c r="VY774" s="5"/>
      <c r="VZ774" s="5"/>
      <c r="WA774" s="5"/>
      <c r="WB774" s="5"/>
      <c r="WC774" s="5"/>
      <c r="WD774" s="5"/>
      <c r="WE774" s="5"/>
      <c r="WF774" s="5"/>
      <c r="WG774" s="5"/>
      <c r="WH774" s="5"/>
      <c r="WI774" s="5"/>
      <c r="WJ774" s="5"/>
      <c r="WK774" s="5"/>
      <c r="WL774" s="5"/>
      <c r="WM774" s="5"/>
      <c r="WN774" s="5"/>
      <c r="WO774" s="5"/>
      <c r="WP774" s="5"/>
      <c r="WQ774" s="5"/>
      <c r="WR774" s="5"/>
      <c r="WS774" s="5"/>
      <c r="WT774" s="5"/>
      <c r="WU774" s="5"/>
      <c r="WV774" s="5"/>
      <c r="WW774" s="5"/>
      <c r="WX774" s="5"/>
      <c r="WY774" s="5"/>
      <c r="WZ774" s="5"/>
      <c r="XA774" s="5"/>
      <c r="XB774" s="5"/>
      <c r="XC774" s="5"/>
      <c r="XD774" s="5"/>
      <c r="XE774" s="5"/>
      <c r="XF774" s="5"/>
      <c r="XG774" s="5"/>
      <c r="XH774" s="5"/>
      <c r="XI774" s="5"/>
      <c r="XJ774" s="5"/>
      <c r="XK774" s="5"/>
      <c r="XL774" s="5"/>
      <c r="XM774" s="5"/>
      <c r="XN774" s="5"/>
      <c r="XO774" s="5"/>
      <c r="XP774" s="5"/>
      <c r="XQ774" s="5"/>
      <c r="XR774" s="5"/>
      <c r="XS774" s="5"/>
      <c r="XT774" s="5"/>
      <c r="XU774" s="5"/>
      <c r="XV774" s="5"/>
      <c r="XW774" s="5"/>
    </row>
    <row r="775" spans="39:647" x14ac:dyDescent="0.2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5"/>
      <c r="NS775" s="5"/>
      <c r="NT775" s="5"/>
      <c r="NU775" s="5"/>
      <c r="NV775" s="5"/>
      <c r="NW775" s="5"/>
      <c r="NX775" s="5"/>
      <c r="NY775" s="5"/>
      <c r="NZ775" s="5"/>
      <c r="OA775" s="5"/>
      <c r="OB775" s="5"/>
      <c r="OC775" s="5"/>
      <c r="OD775" s="5"/>
      <c r="OE775" s="5"/>
      <c r="OF775" s="5"/>
      <c r="OG775" s="5"/>
      <c r="OH775" s="5"/>
      <c r="OI775" s="5"/>
      <c r="OJ775" s="5"/>
      <c r="OK775" s="5"/>
      <c r="OL775" s="5"/>
      <c r="OM775" s="5"/>
      <c r="ON775" s="5"/>
      <c r="OO775" s="5"/>
      <c r="OP775" s="5"/>
      <c r="OQ775" s="5"/>
      <c r="OR775" s="5"/>
      <c r="OS775" s="5"/>
      <c r="OT775" s="5"/>
      <c r="OU775" s="5"/>
      <c r="OV775" s="5"/>
      <c r="OW775" s="5"/>
      <c r="OX775" s="5"/>
      <c r="OY775" s="5"/>
      <c r="OZ775" s="5"/>
      <c r="PA775" s="5"/>
      <c r="PB775" s="5"/>
      <c r="PC775" s="5"/>
      <c r="PD775" s="5"/>
      <c r="PE775" s="5"/>
      <c r="PF775" s="5"/>
      <c r="PG775" s="5"/>
      <c r="PH775" s="5"/>
      <c r="PI775" s="5"/>
      <c r="PJ775" s="5"/>
      <c r="PK775" s="5"/>
      <c r="PL775" s="5"/>
      <c r="PM775" s="5"/>
      <c r="PN775" s="5"/>
      <c r="PO775" s="5"/>
      <c r="PP775" s="5"/>
      <c r="PQ775" s="5"/>
      <c r="PR775" s="5"/>
      <c r="PS775" s="5"/>
      <c r="PT775" s="5"/>
      <c r="PU775" s="5"/>
      <c r="PV775" s="5"/>
      <c r="PW775" s="5"/>
      <c r="PX775" s="5"/>
      <c r="PY775" s="5"/>
      <c r="PZ775" s="5"/>
      <c r="QA775" s="5"/>
      <c r="QB775" s="5"/>
      <c r="QC775" s="5"/>
      <c r="QD775" s="5"/>
      <c r="QE775" s="5"/>
      <c r="QF775" s="5"/>
      <c r="QG775" s="5"/>
      <c r="QH775" s="5"/>
      <c r="QI775" s="5"/>
      <c r="QJ775" s="5"/>
      <c r="QK775" s="5"/>
      <c r="QL775" s="5"/>
      <c r="QM775" s="5"/>
      <c r="QN775" s="5"/>
      <c r="QO775" s="5"/>
      <c r="QP775" s="5"/>
      <c r="QQ775" s="5"/>
      <c r="QR775" s="5"/>
      <c r="QS775" s="5"/>
      <c r="QT775" s="5"/>
      <c r="QU775" s="5"/>
      <c r="QV775" s="5"/>
      <c r="QW775" s="5"/>
      <c r="QX775" s="5"/>
      <c r="QY775" s="5"/>
      <c r="QZ775" s="5"/>
      <c r="RA775" s="5"/>
      <c r="RB775" s="5"/>
      <c r="RC775" s="5"/>
      <c r="RD775" s="5"/>
      <c r="RE775" s="5"/>
      <c r="RF775" s="5"/>
      <c r="RG775" s="5"/>
      <c r="RH775" s="5"/>
      <c r="RI775" s="5"/>
      <c r="RJ775" s="5"/>
      <c r="RK775" s="5"/>
      <c r="RL775" s="5"/>
      <c r="RM775" s="5"/>
      <c r="RN775" s="5"/>
      <c r="RO775" s="5"/>
      <c r="RP775" s="5"/>
      <c r="RQ775" s="5"/>
      <c r="RR775" s="5"/>
      <c r="RS775" s="5"/>
      <c r="RT775" s="5"/>
      <c r="RU775" s="5"/>
      <c r="RV775" s="5"/>
      <c r="RW775" s="5"/>
      <c r="RX775" s="5"/>
      <c r="RY775" s="5"/>
      <c r="RZ775" s="5"/>
      <c r="SA775" s="5"/>
      <c r="SB775" s="5"/>
      <c r="SC775" s="5"/>
      <c r="SD775" s="5"/>
      <c r="SE775" s="5"/>
      <c r="SF775" s="5"/>
      <c r="SG775" s="5"/>
      <c r="SH775" s="5"/>
      <c r="SI775" s="5"/>
      <c r="SJ775" s="5"/>
      <c r="SK775" s="5"/>
      <c r="SL775" s="5"/>
      <c r="SM775" s="5"/>
      <c r="SN775" s="5"/>
      <c r="SO775" s="5"/>
      <c r="SP775" s="5"/>
      <c r="SQ775" s="5"/>
      <c r="SR775" s="5"/>
      <c r="SS775" s="5"/>
      <c r="ST775" s="5"/>
      <c r="SU775" s="5"/>
      <c r="SV775" s="5"/>
      <c r="SW775" s="5"/>
      <c r="SX775" s="5"/>
      <c r="SY775" s="5"/>
      <c r="SZ775" s="5"/>
      <c r="TA775" s="5"/>
      <c r="TB775" s="5"/>
      <c r="TC775" s="5"/>
      <c r="TD775" s="5"/>
      <c r="TE775" s="5"/>
      <c r="TF775" s="5"/>
      <c r="TG775" s="5"/>
      <c r="TH775" s="5"/>
      <c r="TI775" s="5"/>
      <c r="TJ775" s="5"/>
      <c r="TK775" s="5"/>
      <c r="TL775" s="5"/>
      <c r="TM775" s="5"/>
      <c r="TN775" s="5"/>
      <c r="TO775" s="5"/>
      <c r="TP775" s="5"/>
      <c r="TQ775" s="5"/>
      <c r="TR775" s="5"/>
      <c r="TS775" s="5"/>
      <c r="TT775" s="5"/>
      <c r="TU775" s="5"/>
      <c r="TV775" s="5"/>
      <c r="TW775" s="5"/>
      <c r="TX775" s="5"/>
      <c r="TY775" s="5"/>
      <c r="TZ775" s="5"/>
      <c r="UA775" s="5"/>
      <c r="UB775" s="5"/>
      <c r="UC775" s="5"/>
      <c r="UD775" s="5"/>
      <c r="UE775" s="5"/>
      <c r="UF775" s="5"/>
      <c r="UG775" s="5"/>
      <c r="UH775" s="5"/>
      <c r="UI775" s="5"/>
      <c r="UJ775" s="5"/>
      <c r="UK775" s="5"/>
      <c r="UL775" s="5"/>
      <c r="UM775" s="5"/>
      <c r="UN775" s="5"/>
      <c r="UO775" s="5"/>
      <c r="UP775" s="5"/>
      <c r="UQ775" s="5"/>
      <c r="UR775" s="5"/>
      <c r="US775" s="5"/>
      <c r="UT775" s="5"/>
      <c r="UU775" s="5"/>
      <c r="UV775" s="5"/>
      <c r="UW775" s="5"/>
      <c r="UX775" s="5"/>
      <c r="UY775" s="5"/>
      <c r="UZ775" s="5"/>
      <c r="VA775" s="5"/>
      <c r="VB775" s="5"/>
      <c r="VC775" s="5"/>
      <c r="VD775" s="5"/>
      <c r="VE775" s="5"/>
      <c r="VF775" s="5"/>
      <c r="VG775" s="5"/>
      <c r="VH775" s="5"/>
      <c r="VI775" s="5"/>
      <c r="VJ775" s="5"/>
      <c r="VK775" s="5"/>
      <c r="VL775" s="5"/>
      <c r="VM775" s="5"/>
      <c r="VN775" s="5"/>
      <c r="VO775" s="5"/>
      <c r="VP775" s="5"/>
      <c r="VQ775" s="5"/>
      <c r="VR775" s="5"/>
      <c r="VS775" s="5"/>
      <c r="VT775" s="5"/>
      <c r="VU775" s="5"/>
      <c r="VV775" s="5"/>
      <c r="VW775" s="5"/>
      <c r="VX775" s="5"/>
      <c r="VY775" s="5"/>
      <c r="VZ775" s="5"/>
      <c r="WA775" s="5"/>
      <c r="WB775" s="5"/>
      <c r="WC775" s="5"/>
      <c r="WD775" s="5"/>
      <c r="WE775" s="5"/>
      <c r="WF775" s="5"/>
      <c r="WG775" s="5"/>
      <c r="WH775" s="5"/>
      <c r="WI775" s="5"/>
      <c r="WJ775" s="5"/>
      <c r="WK775" s="5"/>
      <c r="WL775" s="5"/>
      <c r="WM775" s="5"/>
      <c r="WN775" s="5"/>
      <c r="WO775" s="5"/>
      <c r="WP775" s="5"/>
      <c r="WQ775" s="5"/>
      <c r="WR775" s="5"/>
      <c r="WS775" s="5"/>
      <c r="WT775" s="5"/>
      <c r="WU775" s="5"/>
      <c r="WV775" s="5"/>
      <c r="WW775" s="5"/>
      <c r="WX775" s="5"/>
      <c r="WY775" s="5"/>
      <c r="WZ775" s="5"/>
      <c r="XA775" s="5"/>
      <c r="XB775" s="5"/>
      <c r="XC775" s="5"/>
      <c r="XD775" s="5"/>
      <c r="XE775" s="5"/>
      <c r="XF775" s="5"/>
      <c r="XG775" s="5"/>
      <c r="XH775" s="5"/>
      <c r="XI775" s="5"/>
      <c r="XJ775" s="5"/>
      <c r="XK775" s="5"/>
      <c r="XL775" s="5"/>
      <c r="XM775" s="5"/>
      <c r="XN775" s="5"/>
      <c r="XO775" s="5"/>
      <c r="XP775" s="5"/>
      <c r="XQ775" s="5"/>
      <c r="XR775" s="5"/>
      <c r="XS775" s="5"/>
      <c r="XT775" s="5"/>
      <c r="XU775" s="5"/>
      <c r="XV775" s="5"/>
      <c r="XW775" s="5"/>
    </row>
    <row r="776" spans="39:647" x14ac:dyDescent="0.2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5"/>
      <c r="NS776" s="5"/>
      <c r="NT776" s="5"/>
      <c r="NU776" s="5"/>
      <c r="NV776" s="5"/>
      <c r="NW776" s="5"/>
      <c r="NX776" s="5"/>
      <c r="NY776" s="5"/>
      <c r="NZ776" s="5"/>
      <c r="OA776" s="5"/>
      <c r="OB776" s="5"/>
      <c r="OC776" s="5"/>
      <c r="OD776" s="5"/>
      <c r="OE776" s="5"/>
      <c r="OF776" s="5"/>
      <c r="OG776" s="5"/>
      <c r="OH776" s="5"/>
      <c r="OI776" s="5"/>
      <c r="OJ776" s="5"/>
      <c r="OK776" s="5"/>
      <c r="OL776" s="5"/>
      <c r="OM776" s="5"/>
      <c r="ON776" s="5"/>
      <c r="OO776" s="5"/>
      <c r="OP776" s="5"/>
      <c r="OQ776" s="5"/>
      <c r="OR776" s="5"/>
      <c r="OS776" s="5"/>
      <c r="OT776" s="5"/>
      <c r="OU776" s="5"/>
      <c r="OV776" s="5"/>
      <c r="OW776" s="5"/>
      <c r="OX776" s="5"/>
      <c r="OY776" s="5"/>
      <c r="OZ776" s="5"/>
      <c r="PA776" s="5"/>
      <c r="PB776" s="5"/>
      <c r="PC776" s="5"/>
      <c r="PD776" s="5"/>
      <c r="PE776" s="5"/>
      <c r="PF776" s="5"/>
      <c r="PG776" s="5"/>
      <c r="PH776" s="5"/>
      <c r="PI776" s="5"/>
      <c r="PJ776" s="5"/>
      <c r="PK776" s="5"/>
      <c r="PL776" s="5"/>
      <c r="PM776" s="5"/>
      <c r="PN776" s="5"/>
      <c r="PO776" s="5"/>
      <c r="PP776" s="5"/>
      <c r="PQ776" s="5"/>
      <c r="PR776" s="5"/>
      <c r="PS776" s="5"/>
      <c r="PT776" s="5"/>
      <c r="PU776" s="5"/>
      <c r="PV776" s="5"/>
      <c r="PW776" s="5"/>
      <c r="PX776" s="5"/>
      <c r="PY776" s="5"/>
      <c r="PZ776" s="5"/>
      <c r="QA776" s="5"/>
      <c r="QB776" s="5"/>
      <c r="QC776" s="5"/>
      <c r="QD776" s="5"/>
      <c r="QE776" s="5"/>
      <c r="QF776" s="5"/>
      <c r="QG776" s="5"/>
      <c r="QH776" s="5"/>
      <c r="QI776" s="5"/>
      <c r="QJ776" s="5"/>
      <c r="QK776" s="5"/>
      <c r="QL776" s="5"/>
      <c r="QM776" s="5"/>
      <c r="QN776" s="5"/>
      <c r="QO776" s="5"/>
      <c r="QP776" s="5"/>
      <c r="QQ776" s="5"/>
      <c r="QR776" s="5"/>
      <c r="QS776" s="5"/>
      <c r="QT776" s="5"/>
      <c r="QU776" s="5"/>
      <c r="QV776" s="5"/>
      <c r="QW776" s="5"/>
      <c r="QX776" s="5"/>
      <c r="QY776" s="5"/>
      <c r="QZ776" s="5"/>
      <c r="RA776" s="5"/>
      <c r="RB776" s="5"/>
      <c r="RC776" s="5"/>
      <c r="RD776" s="5"/>
      <c r="RE776" s="5"/>
      <c r="RF776" s="5"/>
      <c r="RG776" s="5"/>
      <c r="RH776" s="5"/>
      <c r="RI776" s="5"/>
      <c r="RJ776" s="5"/>
      <c r="RK776" s="5"/>
      <c r="RL776" s="5"/>
      <c r="RM776" s="5"/>
      <c r="RN776" s="5"/>
      <c r="RO776" s="5"/>
      <c r="RP776" s="5"/>
      <c r="RQ776" s="5"/>
      <c r="RR776" s="5"/>
      <c r="RS776" s="5"/>
      <c r="RT776" s="5"/>
      <c r="RU776" s="5"/>
      <c r="RV776" s="5"/>
      <c r="RW776" s="5"/>
      <c r="RX776" s="5"/>
      <c r="RY776" s="5"/>
      <c r="RZ776" s="5"/>
      <c r="SA776" s="5"/>
      <c r="SB776" s="5"/>
      <c r="SC776" s="5"/>
      <c r="SD776" s="5"/>
      <c r="SE776" s="5"/>
      <c r="SF776" s="5"/>
      <c r="SG776" s="5"/>
      <c r="SH776" s="5"/>
      <c r="SI776" s="5"/>
      <c r="SJ776" s="5"/>
      <c r="SK776" s="5"/>
      <c r="SL776" s="5"/>
      <c r="SM776" s="5"/>
      <c r="SN776" s="5"/>
      <c r="SO776" s="5"/>
      <c r="SP776" s="5"/>
      <c r="SQ776" s="5"/>
      <c r="SR776" s="5"/>
      <c r="SS776" s="5"/>
      <c r="ST776" s="5"/>
      <c r="SU776" s="5"/>
      <c r="SV776" s="5"/>
      <c r="SW776" s="5"/>
      <c r="SX776" s="5"/>
      <c r="SY776" s="5"/>
      <c r="SZ776" s="5"/>
      <c r="TA776" s="5"/>
      <c r="TB776" s="5"/>
      <c r="TC776" s="5"/>
      <c r="TD776" s="5"/>
      <c r="TE776" s="5"/>
      <c r="TF776" s="5"/>
      <c r="TG776" s="5"/>
      <c r="TH776" s="5"/>
      <c r="TI776" s="5"/>
      <c r="TJ776" s="5"/>
      <c r="TK776" s="5"/>
      <c r="TL776" s="5"/>
      <c r="TM776" s="5"/>
      <c r="TN776" s="5"/>
      <c r="TO776" s="5"/>
      <c r="TP776" s="5"/>
      <c r="TQ776" s="5"/>
      <c r="TR776" s="5"/>
      <c r="TS776" s="5"/>
      <c r="TT776" s="5"/>
      <c r="TU776" s="5"/>
      <c r="TV776" s="5"/>
      <c r="TW776" s="5"/>
      <c r="TX776" s="5"/>
      <c r="TY776" s="5"/>
      <c r="TZ776" s="5"/>
      <c r="UA776" s="5"/>
      <c r="UB776" s="5"/>
      <c r="UC776" s="5"/>
      <c r="UD776" s="5"/>
      <c r="UE776" s="5"/>
      <c r="UF776" s="5"/>
      <c r="UG776" s="5"/>
      <c r="UH776" s="5"/>
      <c r="UI776" s="5"/>
      <c r="UJ776" s="5"/>
      <c r="UK776" s="5"/>
      <c r="UL776" s="5"/>
      <c r="UM776" s="5"/>
      <c r="UN776" s="5"/>
      <c r="UO776" s="5"/>
      <c r="UP776" s="5"/>
      <c r="UQ776" s="5"/>
      <c r="UR776" s="5"/>
      <c r="US776" s="5"/>
      <c r="UT776" s="5"/>
      <c r="UU776" s="5"/>
      <c r="UV776" s="5"/>
      <c r="UW776" s="5"/>
      <c r="UX776" s="5"/>
      <c r="UY776" s="5"/>
      <c r="UZ776" s="5"/>
      <c r="VA776" s="5"/>
      <c r="VB776" s="5"/>
      <c r="VC776" s="5"/>
      <c r="VD776" s="5"/>
      <c r="VE776" s="5"/>
      <c r="VF776" s="5"/>
      <c r="VG776" s="5"/>
      <c r="VH776" s="5"/>
      <c r="VI776" s="5"/>
      <c r="VJ776" s="5"/>
      <c r="VK776" s="5"/>
      <c r="VL776" s="5"/>
      <c r="VM776" s="5"/>
      <c r="VN776" s="5"/>
      <c r="VO776" s="5"/>
      <c r="VP776" s="5"/>
      <c r="VQ776" s="5"/>
      <c r="VR776" s="5"/>
      <c r="VS776" s="5"/>
      <c r="VT776" s="5"/>
      <c r="VU776" s="5"/>
      <c r="VV776" s="5"/>
      <c r="VW776" s="5"/>
      <c r="VX776" s="5"/>
      <c r="VY776" s="5"/>
      <c r="VZ776" s="5"/>
      <c r="WA776" s="5"/>
      <c r="WB776" s="5"/>
      <c r="WC776" s="5"/>
      <c r="WD776" s="5"/>
      <c r="WE776" s="5"/>
      <c r="WF776" s="5"/>
      <c r="WG776" s="5"/>
      <c r="WH776" s="5"/>
      <c r="WI776" s="5"/>
      <c r="WJ776" s="5"/>
      <c r="WK776" s="5"/>
      <c r="WL776" s="5"/>
      <c r="WM776" s="5"/>
      <c r="WN776" s="5"/>
      <c r="WO776" s="5"/>
      <c r="WP776" s="5"/>
      <c r="WQ776" s="5"/>
      <c r="WR776" s="5"/>
      <c r="WS776" s="5"/>
      <c r="WT776" s="5"/>
      <c r="WU776" s="5"/>
      <c r="WV776" s="5"/>
      <c r="WW776" s="5"/>
      <c r="WX776" s="5"/>
      <c r="WY776" s="5"/>
      <c r="WZ776" s="5"/>
      <c r="XA776" s="5"/>
      <c r="XB776" s="5"/>
      <c r="XC776" s="5"/>
      <c r="XD776" s="5"/>
      <c r="XE776" s="5"/>
      <c r="XF776" s="5"/>
      <c r="XG776" s="5"/>
      <c r="XH776" s="5"/>
      <c r="XI776" s="5"/>
      <c r="XJ776" s="5"/>
      <c r="XK776" s="5"/>
      <c r="XL776" s="5"/>
      <c r="XM776" s="5"/>
      <c r="XN776" s="5"/>
      <c r="XO776" s="5"/>
      <c r="XP776" s="5"/>
      <c r="XQ776" s="5"/>
      <c r="XR776" s="5"/>
      <c r="XS776" s="5"/>
      <c r="XT776" s="5"/>
      <c r="XU776" s="5"/>
      <c r="XV776" s="5"/>
      <c r="XW776" s="5"/>
    </row>
    <row r="777" spans="39:647" x14ac:dyDescent="0.2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5"/>
      <c r="NS777" s="5"/>
      <c r="NT777" s="5"/>
      <c r="NU777" s="5"/>
      <c r="NV777" s="5"/>
      <c r="NW777" s="5"/>
      <c r="NX777" s="5"/>
      <c r="NY777" s="5"/>
      <c r="NZ777" s="5"/>
      <c r="OA777" s="5"/>
      <c r="OB777" s="5"/>
      <c r="OC777" s="5"/>
      <c r="OD777" s="5"/>
      <c r="OE777" s="5"/>
      <c r="OF777" s="5"/>
      <c r="OG777" s="5"/>
      <c r="OH777" s="5"/>
      <c r="OI777" s="5"/>
      <c r="OJ777" s="5"/>
      <c r="OK777" s="5"/>
      <c r="OL777" s="5"/>
      <c r="OM777" s="5"/>
      <c r="ON777" s="5"/>
      <c r="OO777" s="5"/>
      <c r="OP777" s="5"/>
      <c r="OQ777" s="5"/>
      <c r="OR777" s="5"/>
      <c r="OS777" s="5"/>
      <c r="OT777" s="5"/>
      <c r="OU777" s="5"/>
      <c r="OV777" s="5"/>
      <c r="OW777" s="5"/>
      <c r="OX777" s="5"/>
      <c r="OY777" s="5"/>
      <c r="OZ777" s="5"/>
      <c r="PA777" s="5"/>
      <c r="PB777" s="5"/>
      <c r="PC777" s="5"/>
      <c r="PD777" s="5"/>
      <c r="PE777" s="5"/>
      <c r="PF777" s="5"/>
      <c r="PG777" s="5"/>
      <c r="PH777" s="5"/>
      <c r="PI777" s="5"/>
      <c r="PJ777" s="5"/>
      <c r="PK777" s="5"/>
      <c r="PL777" s="5"/>
      <c r="PM777" s="5"/>
      <c r="PN777" s="5"/>
      <c r="PO777" s="5"/>
      <c r="PP777" s="5"/>
      <c r="PQ777" s="5"/>
      <c r="PR777" s="5"/>
      <c r="PS777" s="5"/>
      <c r="PT777" s="5"/>
      <c r="PU777" s="5"/>
      <c r="PV777" s="5"/>
      <c r="PW777" s="5"/>
      <c r="PX777" s="5"/>
      <c r="PY777" s="5"/>
      <c r="PZ777" s="5"/>
      <c r="QA777" s="5"/>
      <c r="QB777" s="5"/>
      <c r="QC777" s="5"/>
      <c r="QD777" s="5"/>
      <c r="QE777" s="5"/>
      <c r="QF777" s="5"/>
      <c r="QG777" s="5"/>
      <c r="QH777" s="5"/>
      <c r="QI777" s="5"/>
      <c r="QJ777" s="5"/>
      <c r="QK777" s="5"/>
      <c r="QL777" s="5"/>
      <c r="QM777" s="5"/>
      <c r="QN777" s="5"/>
      <c r="QO777" s="5"/>
      <c r="QP777" s="5"/>
      <c r="QQ777" s="5"/>
      <c r="QR777" s="5"/>
      <c r="QS777" s="5"/>
      <c r="QT777" s="5"/>
      <c r="QU777" s="5"/>
      <c r="QV777" s="5"/>
      <c r="QW777" s="5"/>
      <c r="QX777" s="5"/>
      <c r="QY777" s="5"/>
      <c r="QZ777" s="5"/>
      <c r="RA777" s="5"/>
      <c r="RB777" s="5"/>
      <c r="RC777" s="5"/>
      <c r="RD777" s="5"/>
      <c r="RE777" s="5"/>
      <c r="RF777" s="5"/>
      <c r="RG777" s="5"/>
      <c r="RH777" s="5"/>
      <c r="RI777" s="5"/>
      <c r="RJ777" s="5"/>
      <c r="RK777" s="5"/>
      <c r="RL777" s="5"/>
      <c r="RM777" s="5"/>
      <c r="RN777" s="5"/>
      <c r="RO777" s="5"/>
      <c r="RP777" s="5"/>
      <c r="RQ777" s="5"/>
      <c r="RR777" s="5"/>
      <c r="RS777" s="5"/>
      <c r="RT777" s="5"/>
      <c r="RU777" s="5"/>
      <c r="RV777" s="5"/>
      <c r="RW777" s="5"/>
      <c r="RX777" s="5"/>
      <c r="RY777" s="5"/>
      <c r="RZ777" s="5"/>
      <c r="SA777" s="5"/>
      <c r="SB777" s="5"/>
      <c r="SC777" s="5"/>
      <c r="SD777" s="5"/>
      <c r="SE777" s="5"/>
      <c r="SF777" s="5"/>
      <c r="SG777" s="5"/>
      <c r="SH777" s="5"/>
      <c r="SI777" s="5"/>
      <c r="SJ777" s="5"/>
      <c r="SK777" s="5"/>
      <c r="SL777" s="5"/>
      <c r="SM777" s="5"/>
      <c r="SN777" s="5"/>
      <c r="SO777" s="5"/>
      <c r="SP777" s="5"/>
      <c r="SQ777" s="5"/>
      <c r="SR777" s="5"/>
      <c r="SS777" s="5"/>
      <c r="ST777" s="5"/>
      <c r="SU777" s="5"/>
      <c r="SV777" s="5"/>
      <c r="SW777" s="5"/>
      <c r="SX777" s="5"/>
      <c r="SY777" s="5"/>
      <c r="SZ777" s="5"/>
      <c r="TA777" s="5"/>
      <c r="TB777" s="5"/>
      <c r="TC777" s="5"/>
      <c r="TD777" s="5"/>
      <c r="TE777" s="5"/>
      <c r="TF777" s="5"/>
      <c r="TG777" s="5"/>
      <c r="TH777" s="5"/>
      <c r="TI777" s="5"/>
      <c r="TJ777" s="5"/>
      <c r="TK777" s="5"/>
      <c r="TL777" s="5"/>
      <c r="TM777" s="5"/>
      <c r="TN777" s="5"/>
      <c r="TO777" s="5"/>
      <c r="TP777" s="5"/>
      <c r="TQ777" s="5"/>
      <c r="TR777" s="5"/>
      <c r="TS777" s="5"/>
      <c r="TT777" s="5"/>
      <c r="TU777" s="5"/>
      <c r="TV777" s="5"/>
      <c r="TW777" s="5"/>
      <c r="TX777" s="5"/>
      <c r="TY777" s="5"/>
      <c r="TZ777" s="5"/>
      <c r="UA777" s="5"/>
      <c r="UB777" s="5"/>
      <c r="UC777" s="5"/>
      <c r="UD777" s="5"/>
      <c r="UE777" s="5"/>
      <c r="UF777" s="5"/>
      <c r="UG777" s="5"/>
      <c r="UH777" s="5"/>
      <c r="UI777" s="5"/>
      <c r="UJ777" s="5"/>
      <c r="UK777" s="5"/>
      <c r="UL777" s="5"/>
      <c r="UM777" s="5"/>
      <c r="UN777" s="5"/>
      <c r="UO777" s="5"/>
      <c r="UP777" s="5"/>
      <c r="UQ777" s="5"/>
      <c r="UR777" s="5"/>
      <c r="US777" s="5"/>
      <c r="UT777" s="5"/>
      <c r="UU777" s="5"/>
      <c r="UV777" s="5"/>
      <c r="UW777" s="5"/>
      <c r="UX777" s="5"/>
      <c r="UY777" s="5"/>
      <c r="UZ777" s="5"/>
      <c r="VA777" s="5"/>
      <c r="VB777" s="5"/>
      <c r="VC777" s="5"/>
      <c r="VD777" s="5"/>
      <c r="VE777" s="5"/>
      <c r="VF777" s="5"/>
      <c r="VG777" s="5"/>
      <c r="VH777" s="5"/>
      <c r="VI777" s="5"/>
      <c r="VJ777" s="5"/>
      <c r="VK777" s="5"/>
      <c r="VL777" s="5"/>
      <c r="VM777" s="5"/>
      <c r="VN777" s="5"/>
      <c r="VO777" s="5"/>
      <c r="VP777" s="5"/>
      <c r="VQ777" s="5"/>
      <c r="VR777" s="5"/>
      <c r="VS777" s="5"/>
      <c r="VT777" s="5"/>
      <c r="VU777" s="5"/>
      <c r="VV777" s="5"/>
      <c r="VW777" s="5"/>
      <c r="VX777" s="5"/>
      <c r="VY777" s="5"/>
      <c r="VZ777" s="5"/>
      <c r="WA777" s="5"/>
      <c r="WB777" s="5"/>
      <c r="WC777" s="5"/>
      <c r="WD777" s="5"/>
      <c r="WE777" s="5"/>
      <c r="WF777" s="5"/>
      <c r="WG777" s="5"/>
      <c r="WH777" s="5"/>
      <c r="WI777" s="5"/>
      <c r="WJ777" s="5"/>
      <c r="WK777" s="5"/>
      <c r="WL777" s="5"/>
      <c r="WM777" s="5"/>
      <c r="WN777" s="5"/>
      <c r="WO777" s="5"/>
      <c r="WP777" s="5"/>
      <c r="WQ777" s="5"/>
      <c r="WR777" s="5"/>
      <c r="WS777" s="5"/>
      <c r="WT777" s="5"/>
      <c r="WU777" s="5"/>
      <c r="WV777" s="5"/>
      <c r="WW777" s="5"/>
      <c r="WX777" s="5"/>
      <c r="WY777" s="5"/>
      <c r="WZ777" s="5"/>
      <c r="XA777" s="5"/>
      <c r="XB777" s="5"/>
      <c r="XC777" s="5"/>
      <c r="XD777" s="5"/>
      <c r="XE777" s="5"/>
      <c r="XF777" s="5"/>
      <c r="XG777" s="5"/>
      <c r="XH777" s="5"/>
      <c r="XI777" s="5"/>
      <c r="XJ777" s="5"/>
      <c r="XK777" s="5"/>
      <c r="XL777" s="5"/>
      <c r="XM777" s="5"/>
      <c r="XN777" s="5"/>
      <c r="XO777" s="5"/>
      <c r="XP777" s="5"/>
      <c r="XQ777" s="5"/>
      <c r="XR777" s="5"/>
      <c r="XS777" s="5"/>
      <c r="XT777" s="5"/>
      <c r="XU777" s="5"/>
      <c r="XV777" s="5"/>
      <c r="XW777" s="5"/>
    </row>
    <row r="778" spans="39:647" x14ac:dyDescent="0.2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5"/>
      <c r="NS778" s="5"/>
      <c r="NT778" s="5"/>
      <c r="NU778" s="5"/>
      <c r="NV778" s="5"/>
      <c r="NW778" s="5"/>
      <c r="NX778" s="5"/>
      <c r="NY778" s="5"/>
      <c r="NZ778" s="5"/>
      <c r="OA778" s="5"/>
      <c r="OB778" s="5"/>
      <c r="OC778" s="5"/>
      <c r="OD778" s="5"/>
      <c r="OE778" s="5"/>
      <c r="OF778" s="5"/>
      <c r="OG778" s="5"/>
      <c r="OH778" s="5"/>
      <c r="OI778" s="5"/>
      <c r="OJ778" s="5"/>
      <c r="OK778" s="5"/>
      <c r="OL778" s="5"/>
      <c r="OM778" s="5"/>
      <c r="ON778" s="5"/>
      <c r="OO778" s="5"/>
      <c r="OP778" s="5"/>
      <c r="OQ778" s="5"/>
      <c r="OR778" s="5"/>
      <c r="OS778" s="5"/>
      <c r="OT778" s="5"/>
      <c r="OU778" s="5"/>
      <c r="OV778" s="5"/>
      <c r="OW778" s="5"/>
      <c r="OX778" s="5"/>
      <c r="OY778" s="5"/>
      <c r="OZ778" s="5"/>
      <c r="PA778" s="5"/>
      <c r="PB778" s="5"/>
      <c r="PC778" s="5"/>
      <c r="PD778" s="5"/>
      <c r="PE778" s="5"/>
      <c r="PF778" s="5"/>
      <c r="PG778" s="5"/>
      <c r="PH778" s="5"/>
      <c r="PI778" s="5"/>
      <c r="PJ778" s="5"/>
      <c r="PK778" s="5"/>
      <c r="PL778" s="5"/>
      <c r="PM778" s="5"/>
      <c r="PN778" s="5"/>
      <c r="PO778" s="5"/>
      <c r="PP778" s="5"/>
      <c r="PQ778" s="5"/>
      <c r="PR778" s="5"/>
      <c r="PS778" s="5"/>
      <c r="PT778" s="5"/>
      <c r="PU778" s="5"/>
      <c r="PV778" s="5"/>
      <c r="PW778" s="5"/>
      <c r="PX778" s="5"/>
      <c r="PY778" s="5"/>
      <c r="PZ778" s="5"/>
      <c r="QA778" s="5"/>
      <c r="QB778" s="5"/>
      <c r="QC778" s="5"/>
      <c r="QD778" s="5"/>
      <c r="QE778" s="5"/>
      <c r="QF778" s="5"/>
      <c r="QG778" s="5"/>
      <c r="QH778" s="5"/>
      <c r="QI778" s="5"/>
      <c r="QJ778" s="5"/>
      <c r="QK778" s="5"/>
      <c r="QL778" s="5"/>
      <c r="QM778" s="5"/>
      <c r="QN778" s="5"/>
      <c r="QO778" s="5"/>
      <c r="QP778" s="5"/>
      <c r="QQ778" s="5"/>
      <c r="QR778" s="5"/>
      <c r="QS778" s="5"/>
      <c r="QT778" s="5"/>
      <c r="QU778" s="5"/>
      <c r="QV778" s="5"/>
      <c r="QW778" s="5"/>
      <c r="QX778" s="5"/>
      <c r="QY778" s="5"/>
      <c r="QZ778" s="5"/>
      <c r="RA778" s="5"/>
      <c r="RB778" s="5"/>
      <c r="RC778" s="5"/>
      <c r="RD778" s="5"/>
      <c r="RE778" s="5"/>
      <c r="RF778" s="5"/>
      <c r="RG778" s="5"/>
      <c r="RH778" s="5"/>
      <c r="RI778" s="5"/>
      <c r="RJ778" s="5"/>
      <c r="RK778" s="5"/>
      <c r="RL778" s="5"/>
      <c r="RM778" s="5"/>
      <c r="RN778" s="5"/>
      <c r="RO778" s="5"/>
      <c r="RP778" s="5"/>
      <c r="RQ778" s="5"/>
      <c r="RR778" s="5"/>
      <c r="RS778" s="5"/>
      <c r="RT778" s="5"/>
      <c r="RU778" s="5"/>
      <c r="RV778" s="5"/>
      <c r="RW778" s="5"/>
      <c r="RX778" s="5"/>
      <c r="RY778" s="5"/>
      <c r="RZ778" s="5"/>
      <c r="SA778" s="5"/>
      <c r="SB778" s="5"/>
      <c r="SC778" s="5"/>
      <c r="SD778" s="5"/>
      <c r="SE778" s="5"/>
      <c r="SF778" s="5"/>
      <c r="SG778" s="5"/>
      <c r="SH778" s="5"/>
      <c r="SI778" s="5"/>
      <c r="SJ778" s="5"/>
      <c r="SK778" s="5"/>
      <c r="SL778" s="5"/>
      <c r="SM778" s="5"/>
      <c r="SN778" s="5"/>
      <c r="SO778" s="5"/>
      <c r="SP778" s="5"/>
      <c r="SQ778" s="5"/>
      <c r="SR778" s="5"/>
      <c r="SS778" s="5"/>
      <c r="ST778" s="5"/>
      <c r="SU778" s="5"/>
      <c r="SV778" s="5"/>
      <c r="SW778" s="5"/>
      <c r="SX778" s="5"/>
      <c r="SY778" s="5"/>
      <c r="SZ778" s="5"/>
      <c r="TA778" s="5"/>
      <c r="TB778" s="5"/>
      <c r="TC778" s="5"/>
      <c r="TD778" s="5"/>
      <c r="TE778" s="5"/>
      <c r="TF778" s="5"/>
      <c r="TG778" s="5"/>
      <c r="TH778" s="5"/>
      <c r="TI778" s="5"/>
      <c r="TJ778" s="5"/>
      <c r="TK778" s="5"/>
      <c r="TL778" s="5"/>
      <c r="TM778" s="5"/>
      <c r="TN778" s="5"/>
      <c r="TO778" s="5"/>
      <c r="TP778" s="5"/>
      <c r="TQ778" s="5"/>
      <c r="TR778" s="5"/>
      <c r="TS778" s="5"/>
      <c r="TT778" s="5"/>
      <c r="TU778" s="5"/>
      <c r="TV778" s="5"/>
      <c r="TW778" s="5"/>
      <c r="TX778" s="5"/>
      <c r="TY778" s="5"/>
      <c r="TZ778" s="5"/>
      <c r="UA778" s="5"/>
      <c r="UB778" s="5"/>
      <c r="UC778" s="5"/>
      <c r="UD778" s="5"/>
      <c r="UE778" s="5"/>
      <c r="UF778" s="5"/>
      <c r="UG778" s="5"/>
      <c r="UH778" s="5"/>
      <c r="UI778" s="5"/>
      <c r="UJ778" s="5"/>
      <c r="UK778" s="5"/>
      <c r="UL778" s="5"/>
      <c r="UM778" s="5"/>
      <c r="UN778" s="5"/>
      <c r="UO778" s="5"/>
      <c r="UP778" s="5"/>
      <c r="UQ778" s="5"/>
      <c r="UR778" s="5"/>
      <c r="US778" s="5"/>
      <c r="UT778" s="5"/>
      <c r="UU778" s="5"/>
      <c r="UV778" s="5"/>
      <c r="UW778" s="5"/>
      <c r="UX778" s="5"/>
      <c r="UY778" s="5"/>
      <c r="UZ778" s="5"/>
      <c r="VA778" s="5"/>
      <c r="VB778" s="5"/>
      <c r="VC778" s="5"/>
      <c r="VD778" s="5"/>
      <c r="VE778" s="5"/>
      <c r="VF778" s="5"/>
      <c r="VG778" s="5"/>
      <c r="VH778" s="5"/>
      <c r="VI778" s="5"/>
      <c r="VJ778" s="5"/>
      <c r="VK778" s="5"/>
      <c r="VL778" s="5"/>
      <c r="VM778" s="5"/>
      <c r="VN778" s="5"/>
      <c r="VO778" s="5"/>
      <c r="VP778" s="5"/>
      <c r="VQ778" s="5"/>
      <c r="VR778" s="5"/>
      <c r="VS778" s="5"/>
      <c r="VT778" s="5"/>
      <c r="VU778" s="5"/>
      <c r="VV778" s="5"/>
      <c r="VW778" s="5"/>
      <c r="VX778" s="5"/>
      <c r="VY778" s="5"/>
      <c r="VZ778" s="5"/>
      <c r="WA778" s="5"/>
      <c r="WB778" s="5"/>
      <c r="WC778" s="5"/>
      <c r="WD778" s="5"/>
      <c r="WE778" s="5"/>
      <c r="WF778" s="5"/>
      <c r="WG778" s="5"/>
      <c r="WH778" s="5"/>
      <c r="WI778" s="5"/>
      <c r="WJ778" s="5"/>
      <c r="WK778" s="5"/>
      <c r="WL778" s="5"/>
      <c r="WM778" s="5"/>
      <c r="WN778" s="5"/>
      <c r="WO778" s="5"/>
      <c r="WP778" s="5"/>
      <c r="WQ778" s="5"/>
      <c r="WR778" s="5"/>
      <c r="WS778" s="5"/>
      <c r="WT778" s="5"/>
      <c r="WU778" s="5"/>
      <c r="WV778" s="5"/>
      <c r="WW778" s="5"/>
      <c r="WX778" s="5"/>
      <c r="WY778" s="5"/>
      <c r="WZ778" s="5"/>
      <c r="XA778" s="5"/>
      <c r="XB778" s="5"/>
      <c r="XC778" s="5"/>
      <c r="XD778" s="5"/>
      <c r="XE778" s="5"/>
      <c r="XF778" s="5"/>
      <c r="XG778" s="5"/>
      <c r="XH778" s="5"/>
      <c r="XI778" s="5"/>
      <c r="XJ778" s="5"/>
      <c r="XK778" s="5"/>
      <c r="XL778" s="5"/>
      <c r="XM778" s="5"/>
      <c r="XN778" s="5"/>
      <c r="XO778" s="5"/>
      <c r="XP778" s="5"/>
      <c r="XQ778" s="5"/>
      <c r="XR778" s="5"/>
      <c r="XS778" s="5"/>
      <c r="XT778" s="5"/>
      <c r="XU778" s="5"/>
      <c r="XV778" s="5"/>
      <c r="XW778" s="5"/>
    </row>
    <row r="779" spans="39:647" x14ac:dyDescent="0.2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5"/>
      <c r="NS779" s="5"/>
      <c r="NT779" s="5"/>
      <c r="NU779" s="5"/>
      <c r="NV779" s="5"/>
      <c r="NW779" s="5"/>
      <c r="NX779" s="5"/>
      <c r="NY779" s="5"/>
      <c r="NZ779" s="5"/>
      <c r="OA779" s="5"/>
      <c r="OB779" s="5"/>
      <c r="OC779" s="5"/>
      <c r="OD779" s="5"/>
      <c r="OE779" s="5"/>
      <c r="OF779" s="5"/>
      <c r="OG779" s="5"/>
      <c r="OH779" s="5"/>
      <c r="OI779" s="5"/>
      <c r="OJ779" s="5"/>
      <c r="OK779" s="5"/>
      <c r="OL779" s="5"/>
      <c r="OM779" s="5"/>
      <c r="ON779" s="5"/>
      <c r="OO779" s="5"/>
      <c r="OP779" s="5"/>
      <c r="OQ779" s="5"/>
      <c r="OR779" s="5"/>
      <c r="OS779" s="5"/>
      <c r="OT779" s="5"/>
      <c r="OU779" s="5"/>
      <c r="OV779" s="5"/>
      <c r="OW779" s="5"/>
      <c r="OX779" s="5"/>
      <c r="OY779" s="5"/>
      <c r="OZ779" s="5"/>
      <c r="PA779" s="5"/>
      <c r="PB779" s="5"/>
      <c r="PC779" s="5"/>
      <c r="PD779" s="5"/>
      <c r="PE779" s="5"/>
      <c r="PF779" s="5"/>
      <c r="PG779" s="5"/>
      <c r="PH779" s="5"/>
      <c r="PI779" s="5"/>
      <c r="PJ779" s="5"/>
      <c r="PK779" s="5"/>
      <c r="PL779" s="5"/>
      <c r="PM779" s="5"/>
      <c r="PN779" s="5"/>
      <c r="PO779" s="5"/>
      <c r="PP779" s="5"/>
      <c r="PQ779" s="5"/>
      <c r="PR779" s="5"/>
      <c r="PS779" s="5"/>
      <c r="PT779" s="5"/>
      <c r="PU779" s="5"/>
      <c r="PV779" s="5"/>
      <c r="PW779" s="5"/>
      <c r="PX779" s="5"/>
      <c r="PY779" s="5"/>
      <c r="PZ779" s="5"/>
      <c r="QA779" s="5"/>
      <c r="QB779" s="5"/>
      <c r="QC779" s="5"/>
      <c r="QD779" s="5"/>
      <c r="QE779" s="5"/>
      <c r="QF779" s="5"/>
      <c r="QG779" s="5"/>
      <c r="QH779" s="5"/>
      <c r="QI779" s="5"/>
      <c r="QJ779" s="5"/>
      <c r="QK779" s="5"/>
      <c r="QL779" s="5"/>
      <c r="QM779" s="5"/>
      <c r="QN779" s="5"/>
      <c r="QO779" s="5"/>
      <c r="QP779" s="5"/>
      <c r="QQ779" s="5"/>
      <c r="QR779" s="5"/>
      <c r="QS779" s="5"/>
      <c r="QT779" s="5"/>
      <c r="QU779" s="5"/>
      <c r="QV779" s="5"/>
      <c r="QW779" s="5"/>
      <c r="QX779" s="5"/>
      <c r="QY779" s="5"/>
      <c r="QZ779" s="5"/>
      <c r="RA779" s="5"/>
      <c r="RB779" s="5"/>
      <c r="RC779" s="5"/>
      <c r="RD779" s="5"/>
      <c r="RE779" s="5"/>
      <c r="RF779" s="5"/>
      <c r="RG779" s="5"/>
      <c r="RH779" s="5"/>
      <c r="RI779" s="5"/>
      <c r="RJ779" s="5"/>
      <c r="RK779" s="5"/>
      <c r="RL779" s="5"/>
      <c r="RM779" s="5"/>
      <c r="RN779" s="5"/>
      <c r="RO779" s="5"/>
      <c r="RP779" s="5"/>
      <c r="RQ779" s="5"/>
      <c r="RR779" s="5"/>
      <c r="RS779" s="5"/>
      <c r="RT779" s="5"/>
      <c r="RU779" s="5"/>
      <c r="RV779" s="5"/>
      <c r="RW779" s="5"/>
      <c r="RX779" s="5"/>
      <c r="RY779" s="5"/>
      <c r="RZ779" s="5"/>
      <c r="SA779" s="5"/>
      <c r="SB779" s="5"/>
      <c r="SC779" s="5"/>
      <c r="SD779" s="5"/>
      <c r="SE779" s="5"/>
      <c r="SF779" s="5"/>
      <c r="SG779" s="5"/>
      <c r="SH779" s="5"/>
      <c r="SI779" s="5"/>
      <c r="SJ779" s="5"/>
      <c r="SK779" s="5"/>
      <c r="SL779" s="5"/>
      <c r="SM779" s="5"/>
      <c r="SN779" s="5"/>
      <c r="SO779" s="5"/>
      <c r="SP779" s="5"/>
      <c r="SQ779" s="5"/>
      <c r="SR779" s="5"/>
      <c r="SS779" s="5"/>
      <c r="ST779" s="5"/>
      <c r="SU779" s="5"/>
      <c r="SV779" s="5"/>
      <c r="SW779" s="5"/>
      <c r="SX779" s="5"/>
      <c r="SY779" s="5"/>
      <c r="SZ779" s="5"/>
      <c r="TA779" s="5"/>
      <c r="TB779" s="5"/>
      <c r="TC779" s="5"/>
      <c r="TD779" s="5"/>
      <c r="TE779" s="5"/>
      <c r="TF779" s="5"/>
      <c r="TG779" s="5"/>
      <c r="TH779" s="5"/>
      <c r="TI779" s="5"/>
      <c r="TJ779" s="5"/>
      <c r="TK779" s="5"/>
      <c r="TL779" s="5"/>
      <c r="TM779" s="5"/>
      <c r="TN779" s="5"/>
      <c r="TO779" s="5"/>
      <c r="TP779" s="5"/>
      <c r="TQ779" s="5"/>
      <c r="TR779" s="5"/>
      <c r="TS779" s="5"/>
      <c r="TT779" s="5"/>
      <c r="TU779" s="5"/>
      <c r="TV779" s="5"/>
      <c r="TW779" s="5"/>
      <c r="TX779" s="5"/>
      <c r="TY779" s="5"/>
      <c r="TZ779" s="5"/>
      <c r="UA779" s="5"/>
      <c r="UB779" s="5"/>
      <c r="UC779" s="5"/>
      <c r="UD779" s="5"/>
      <c r="UE779" s="5"/>
      <c r="UF779" s="5"/>
      <c r="UG779" s="5"/>
      <c r="UH779" s="5"/>
      <c r="UI779" s="5"/>
      <c r="UJ779" s="5"/>
      <c r="UK779" s="5"/>
      <c r="UL779" s="5"/>
      <c r="UM779" s="5"/>
      <c r="UN779" s="5"/>
      <c r="UO779" s="5"/>
      <c r="UP779" s="5"/>
      <c r="UQ779" s="5"/>
      <c r="UR779" s="5"/>
      <c r="US779" s="5"/>
      <c r="UT779" s="5"/>
      <c r="UU779" s="5"/>
      <c r="UV779" s="5"/>
      <c r="UW779" s="5"/>
      <c r="UX779" s="5"/>
      <c r="UY779" s="5"/>
      <c r="UZ779" s="5"/>
      <c r="VA779" s="5"/>
      <c r="VB779" s="5"/>
      <c r="VC779" s="5"/>
      <c r="VD779" s="5"/>
      <c r="VE779" s="5"/>
      <c r="VF779" s="5"/>
      <c r="VG779" s="5"/>
      <c r="VH779" s="5"/>
      <c r="VI779" s="5"/>
      <c r="VJ779" s="5"/>
      <c r="VK779" s="5"/>
      <c r="VL779" s="5"/>
      <c r="VM779" s="5"/>
      <c r="VN779" s="5"/>
      <c r="VO779" s="5"/>
      <c r="VP779" s="5"/>
      <c r="VQ779" s="5"/>
      <c r="VR779" s="5"/>
      <c r="VS779" s="5"/>
      <c r="VT779" s="5"/>
      <c r="VU779" s="5"/>
      <c r="VV779" s="5"/>
      <c r="VW779" s="5"/>
      <c r="VX779" s="5"/>
      <c r="VY779" s="5"/>
      <c r="VZ779" s="5"/>
      <c r="WA779" s="5"/>
      <c r="WB779" s="5"/>
      <c r="WC779" s="5"/>
      <c r="WD779" s="5"/>
      <c r="WE779" s="5"/>
      <c r="WF779" s="5"/>
      <c r="WG779" s="5"/>
      <c r="WH779" s="5"/>
      <c r="WI779" s="5"/>
      <c r="WJ779" s="5"/>
      <c r="WK779" s="5"/>
      <c r="WL779" s="5"/>
      <c r="WM779" s="5"/>
      <c r="WN779" s="5"/>
      <c r="WO779" s="5"/>
      <c r="WP779" s="5"/>
      <c r="WQ779" s="5"/>
      <c r="WR779" s="5"/>
      <c r="WS779" s="5"/>
      <c r="WT779" s="5"/>
      <c r="WU779" s="5"/>
      <c r="WV779" s="5"/>
      <c r="WW779" s="5"/>
      <c r="WX779" s="5"/>
      <c r="WY779" s="5"/>
      <c r="WZ779" s="5"/>
      <c r="XA779" s="5"/>
      <c r="XB779" s="5"/>
      <c r="XC779" s="5"/>
      <c r="XD779" s="5"/>
      <c r="XE779" s="5"/>
      <c r="XF779" s="5"/>
      <c r="XG779" s="5"/>
      <c r="XH779" s="5"/>
      <c r="XI779" s="5"/>
      <c r="XJ779" s="5"/>
      <c r="XK779" s="5"/>
      <c r="XL779" s="5"/>
      <c r="XM779" s="5"/>
      <c r="XN779" s="5"/>
      <c r="XO779" s="5"/>
      <c r="XP779" s="5"/>
      <c r="XQ779" s="5"/>
      <c r="XR779" s="5"/>
      <c r="XS779" s="5"/>
      <c r="XT779" s="5"/>
      <c r="XU779" s="5"/>
      <c r="XV779" s="5"/>
      <c r="XW779" s="5"/>
    </row>
    <row r="780" spans="39:647" x14ac:dyDescent="0.2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5"/>
      <c r="NS780" s="5"/>
      <c r="NT780" s="5"/>
      <c r="NU780" s="5"/>
      <c r="NV780" s="5"/>
      <c r="NW780" s="5"/>
      <c r="NX780" s="5"/>
      <c r="NY780" s="5"/>
      <c r="NZ780" s="5"/>
      <c r="OA780" s="5"/>
      <c r="OB780" s="5"/>
      <c r="OC780" s="5"/>
      <c r="OD780" s="5"/>
      <c r="OE780" s="5"/>
      <c r="OF780" s="5"/>
      <c r="OG780" s="5"/>
      <c r="OH780" s="5"/>
      <c r="OI780" s="5"/>
      <c r="OJ780" s="5"/>
      <c r="OK780" s="5"/>
      <c r="OL780" s="5"/>
      <c r="OM780" s="5"/>
      <c r="ON780" s="5"/>
      <c r="OO780" s="5"/>
      <c r="OP780" s="5"/>
      <c r="OQ780" s="5"/>
      <c r="OR780" s="5"/>
      <c r="OS780" s="5"/>
      <c r="OT780" s="5"/>
      <c r="OU780" s="5"/>
      <c r="OV780" s="5"/>
      <c r="OW780" s="5"/>
      <c r="OX780" s="5"/>
      <c r="OY780" s="5"/>
      <c r="OZ780" s="5"/>
      <c r="PA780" s="5"/>
      <c r="PB780" s="5"/>
      <c r="PC780" s="5"/>
      <c r="PD780" s="5"/>
      <c r="PE780" s="5"/>
      <c r="PF780" s="5"/>
      <c r="PG780" s="5"/>
      <c r="PH780" s="5"/>
      <c r="PI780" s="5"/>
      <c r="PJ780" s="5"/>
      <c r="PK780" s="5"/>
      <c r="PL780" s="5"/>
      <c r="PM780" s="5"/>
      <c r="PN780" s="5"/>
      <c r="PO780" s="5"/>
      <c r="PP780" s="5"/>
      <c r="PQ780" s="5"/>
      <c r="PR780" s="5"/>
      <c r="PS780" s="5"/>
      <c r="PT780" s="5"/>
      <c r="PU780" s="5"/>
      <c r="PV780" s="5"/>
      <c r="PW780" s="5"/>
      <c r="PX780" s="5"/>
      <c r="PY780" s="5"/>
      <c r="PZ780" s="5"/>
      <c r="QA780" s="5"/>
      <c r="QB780" s="5"/>
      <c r="QC780" s="5"/>
      <c r="QD780" s="5"/>
      <c r="QE780" s="5"/>
      <c r="QF780" s="5"/>
      <c r="QG780" s="5"/>
      <c r="QH780" s="5"/>
      <c r="QI780" s="5"/>
      <c r="QJ780" s="5"/>
      <c r="QK780" s="5"/>
      <c r="QL780" s="5"/>
      <c r="QM780" s="5"/>
      <c r="QN780" s="5"/>
      <c r="QO780" s="5"/>
      <c r="QP780" s="5"/>
      <c r="QQ780" s="5"/>
      <c r="QR780" s="5"/>
      <c r="QS780" s="5"/>
      <c r="QT780" s="5"/>
      <c r="QU780" s="5"/>
      <c r="QV780" s="5"/>
      <c r="QW780" s="5"/>
      <c r="QX780" s="5"/>
      <c r="QY780" s="5"/>
      <c r="QZ780" s="5"/>
      <c r="RA780" s="5"/>
      <c r="RB780" s="5"/>
      <c r="RC780" s="5"/>
      <c r="RD780" s="5"/>
      <c r="RE780" s="5"/>
      <c r="RF780" s="5"/>
      <c r="RG780" s="5"/>
      <c r="RH780" s="5"/>
      <c r="RI780" s="5"/>
      <c r="RJ780" s="5"/>
      <c r="RK780" s="5"/>
      <c r="RL780" s="5"/>
      <c r="RM780" s="5"/>
      <c r="RN780" s="5"/>
      <c r="RO780" s="5"/>
      <c r="RP780" s="5"/>
      <c r="RQ780" s="5"/>
      <c r="RR780" s="5"/>
      <c r="RS780" s="5"/>
      <c r="RT780" s="5"/>
      <c r="RU780" s="5"/>
      <c r="RV780" s="5"/>
      <c r="RW780" s="5"/>
      <c r="RX780" s="5"/>
      <c r="RY780" s="5"/>
      <c r="RZ780" s="5"/>
      <c r="SA780" s="5"/>
      <c r="SB780" s="5"/>
      <c r="SC780" s="5"/>
      <c r="SD780" s="5"/>
      <c r="SE780" s="5"/>
      <c r="SF780" s="5"/>
      <c r="SG780" s="5"/>
      <c r="SH780" s="5"/>
      <c r="SI780" s="5"/>
      <c r="SJ780" s="5"/>
      <c r="SK780" s="5"/>
      <c r="SL780" s="5"/>
      <c r="SM780" s="5"/>
      <c r="SN780" s="5"/>
      <c r="SO780" s="5"/>
      <c r="SP780" s="5"/>
      <c r="SQ780" s="5"/>
      <c r="SR780" s="5"/>
      <c r="SS780" s="5"/>
      <c r="ST780" s="5"/>
      <c r="SU780" s="5"/>
      <c r="SV780" s="5"/>
      <c r="SW780" s="5"/>
      <c r="SX780" s="5"/>
      <c r="SY780" s="5"/>
      <c r="SZ780" s="5"/>
      <c r="TA780" s="5"/>
      <c r="TB780" s="5"/>
      <c r="TC780" s="5"/>
      <c r="TD780" s="5"/>
      <c r="TE780" s="5"/>
      <c r="TF780" s="5"/>
      <c r="TG780" s="5"/>
      <c r="TH780" s="5"/>
      <c r="TI780" s="5"/>
      <c r="TJ780" s="5"/>
      <c r="TK780" s="5"/>
      <c r="TL780" s="5"/>
      <c r="TM780" s="5"/>
      <c r="TN780" s="5"/>
      <c r="TO780" s="5"/>
      <c r="TP780" s="5"/>
      <c r="TQ780" s="5"/>
      <c r="TR780" s="5"/>
      <c r="TS780" s="5"/>
      <c r="TT780" s="5"/>
      <c r="TU780" s="5"/>
      <c r="TV780" s="5"/>
      <c r="TW780" s="5"/>
      <c r="TX780" s="5"/>
      <c r="TY780" s="5"/>
      <c r="TZ780" s="5"/>
      <c r="UA780" s="5"/>
      <c r="UB780" s="5"/>
      <c r="UC780" s="5"/>
      <c r="UD780" s="5"/>
      <c r="UE780" s="5"/>
      <c r="UF780" s="5"/>
      <c r="UG780" s="5"/>
      <c r="UH780" s="5"/>
      <c r="UI780" s="5"/>
      <c r="UJ780" s="5"/>
      <c r="UK780" s="5"/>
      <c r="UL780" s="5"/>
      <c r="UM780" s="5"/>
      <c r="UN780" s="5"/>
      <c r="UO780" s="5"/>
      <c r="UP780" s="5"/>
      <c r="UQ780" s="5"/>
      <c r="UR780" s="5"/>
      <c r="US780" s="5"/>
      <c r="UT780" s="5"/>
      <c r="UU780" s="5"/>
      <c r="UV780" s="5"/>
      <c r="UW780" s="5"/>
      <c r="UX780" s="5"/>
      <c r="UY780" s="5"/>
      <c r="UZ780" s="5"/>
      <c r="VA780" s="5"/>
      <c r="VB780" s="5"/>
      <c r="VC780" s="5"/>
      <c r="VD780" s="5"/>
      <c r="VE780" s="5"/>
      <c r="VF780" s="5"/>
      <c r="VG780" s="5"/>
      <c r="VH780" s="5"/>
      <c r="VI780" s="5"/>
      <c r="VJ780" s="5"/>
      <c r="VK780" s="5"/>
      <c r="VL780" s="5"/>
      <c r="VM780" s="5"/>
      <c r="VN780" s="5"/>
      <c r="VO780" s="5"/>
      <c r="VP780" s="5"/>
      <c r="VQ780" s="5"/>
      <c r="VR780" s="5"/>
      <c r="VS780" s="5"/>
      <c r="VT780" s="5"/>
      <c r="VU780" s="5"/>
      <c r="VV780" s="5"/>
      <c r="VW780" s="5"/>
      <c r="VX780" s="5"/>
      <c r="VY780" s="5"/>
      <c r="VZ780" s="5"/>
      <c r="WA780" s="5"/>
      <c r="WB780" s="5"/>
      <c r="WC780" s="5"/>
      <c r="WD780" s="5"/>
      <c r="WE780" s="5"/>
      <c r="WF780" s="5"/>
      <c r="WG780" s="5"/>
      <c r="WH780" s="5"/>
      <c r="WI780" s="5"/>
      <c r="WJ780" s="5"/>
      <c r="WK780" s="5"/>
      <c r="WL780" s="5"/>
      <c r="WM780" s="5"/>
      <c r="WN780" s="5"/>
      <c r="WO780" s="5"/>
      <c r="WP780" s="5"/>
      <c r="WQ780" s="5"/>
      <c r="WR780" s="5"/>
      <c r="WS780" s="5"/>
      <c r="WT780" s="5"/>
      <c r="WU780" s="5"/>
      <c r="WV780" s="5"/>
      <c r="WW780" s="5"/>
      <c r="WX780" s="5"/>
      <c r="WY780" s="5"/>
      <c r="WZ780" s="5"/>
      <c r="XA780" s="5"/>
      <c r="XB780" s="5"/>
      <c r="XC780" s="5"/>
      <c r="XD780" s="5"/>
      <c r="XE780" s="5"/>
      <c r="XF780" s="5"/>
      <c r="XG780" s="5"/>
      <c r="XH780" s="5"/>
      <c r="XI780" s="5"/>
      <c r="XJ780" s="5"/>
      <c r="XK780" s="5"/>
      <c r="XL780" s="5"/>
      <c r="XM780" s="5"/>
      <c r="XN780" s="5"/>
      <c r="XO780" s="5"/>
      <c r="XP780" s="5"/>
      <c r="XQ780" s="5"/>
      <c r="XR780" s="5"/>
      <c r="XS780" s="5"/>
      <c r="XT780" s="5"/>
      <c r="XU780" s="5"/>
      <c r="XV780" s="5"/>
      <c r="XW780" s="5"/>
    </row>
    <row r="781" spans="39:647" x14ac:dyDescent="0.2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5"/>
      <c r="NS781" s="5"/>
      <c r="NT781" s="5"/>
      <c r="NU781" s="5"/>
      <c r="NV781" s="5"/>
      <c r="NW781" s="5"/>
      <c r="NX781" s="5"/>
      <c r="NY781" s="5"/>
      <c r="NZ781" s="5"/>
      <c r="OA781" s="5"/>
      <c r="OB781" s="5"/>
      <c r="OC781" s="5"/>
      <c r="OD781" s="5"/>
      <c r="OE781" s="5"/>
      <c r="OF781" s="5"/>
      <c r="OG781" s="5"/>
      <c r="OH781" s="5"/>
      <c r="OI781" s="5"/>
      <c r="OJ781" s="5"/>
      <c r="OK781" s="5"/>
      <c r="OL781" s="5"/>
      <c r="OM781" s="5"/>
      <c r="ON781" s="5"/>
      <c r="OO781" s="5"/>
      <c r="OP781" s="5"/>
      <c r="OQ781" s="5"/>
      <c r="OR781" s="5"/>
      <c r="OS781" s="5"/>
      <c r="OT781" s="5"/>
      <c r="OU781" s="5"/>
      <c r="OV781" s="5"/>
      <c r="OW781" s="5"/>
      <c r="OX781" s="5"/>
      <c r="OY781" s="5"/>
      <c r="OZ781" s="5"/>
      <c r="PA781" s="5"/>
      <c r="PB781" s="5"/>
      <c r="PC781" s="5"/>
      <c r="PD781" s="5"/>
      <c r="PE781" s="5"/>
      <c r="PF781" s="5"/>
      <c r="PG781" s="5"/>
      <c r="PH781" s="5"/>
      <c r="PI781" s="5"/>
      <c r="PJ781" s="5"/>
      <c r="PK781" s="5"/>
      <c r="PL781" s="5"/>
      <c r="PM781" s="5"/>
      <c r="PN781" s="5"/>
      <c r="PO781" s="5"/>
      <c r="PP781" s="5"/>
      <c r="PQ781" s="5"/>
      <c r="PR781" s="5"/>
      <c r="PS781" s="5"/>
      <c r="PT781" s="5"/>
      <c r="PU781" s="5"/>
      <c r="PV781" s="5"/>
      <c r="PW781" s="5"/>
      <c r="PX781" s="5"/>
      <c r="PY781" s="5"/>
      <c r="PZ781" s="5"/>
      <c r="QA781" s="5"/>
      <c r="QB781" s="5"/>
      <c r="QC781" s="5"/>
      <c r="QD781" s="5"/>
      <c r="QE781" s="5"/>
      <c r="QF781" s="5"/>
      <c r="QG781" s="5"/>
      <c r="QH781" s="5"/>
      <c r="QI781" s="5"/>
      <c r="QJ781" s="5"/>
      <c r="QK781" s="5"/>
      <c r="QL781" s="5"/>
      <c r="QM781" s="5"/>
      <c r="QN781" s="5"/>
      <c r="QO781" s="5"/>
      <c r="QP781" s="5"/>
      <c r="QQ781" s="5"/>
      <c r="QR781" s="5"/>
      <c r="QS781" s="5"/>
      <c r="QT781" s="5"/>
      <c r="QU781" s="5"/>
      <c r="QV781" s="5"/>
      <c r="QW781" s="5"/>
      <c r="QX781" s="5"/>
      <c r="QY781" s="5"/>
      <c r="QZ781" s="5"/>
      <c r="RA781" s="5"/>
      <c r="RB781" s="5"/>
      <c r="RC781" s="5"/>
      <c r="RD781" s="5"/>
      <c r="RE781" s="5"/>
      <c r="RF781" s="5"/>
      <c r="RG781" s="5"/>
      <c r="RH781" s="5"/>
      <c r="RI781" s="5"/>
      <c r="RJ781" s="5"/>
      <c r="RK781" s="5"/>
      <c r="RL781" s="5"/>
      <c r="RM781" s="5"/>
      <c r="RN781" s="5"/>
      <c r="RO781" s="5"/>
      <c r="RP781" s="5"/>
      <c r="RQ781" s="5"/>
      <c r="RR781" s="5"/>
      <c r="RS781" s="5"/>
      <c r="RT781" s="5"/>
      <c r="RU781" s="5"/>
      <c r="RV781" s="5"/>
      <c r="RW781" s="5"/>
      <c r="RX781" s="5"/>
      <c r="RY781" s="5"/>
      <c r="RZ781" s="5"/>
      <c r="SA781" s="5"/>
      <c r="SB781" s="5"/>
      <c r="SC781" s="5"/>
      <c r="SD781" s="5"/>
      <c r="SE781" s="5"/>
      <c r="SF781" s="5"/>
      <c r="SG781" s="5"/>
      <c r="SH781" s="5"/>
      <c r="SI781" s="5"/>
      <c r="SJ781" s="5"/>
      <c r="SK781" s="5"/>
      <c r="SL781" s="5"/>
      <c r="SM781" s="5"/>
      <c r="SN781" s="5"/>
      <c r="SO781" s="5"/>
      <c r="SP781" s="5"/>
      <c r="SQ781" s="5"/>
      <c r="SR781" s="5"/>
      <c r="SS781" s="5"/>
      <c r="ST781" s="5"/>
      <c r="SU781" s="5"/>
      <c r="SV781" s="5"/>
      <c r="SW781" s="5"/>
      <c r="SX781" s="5"/>
      <c r="SY781" s="5"/>
      <c r="SZ781" s="5"/>
      <c r="TA781" s="5"/>
      <c r="TB781" s="5"/>
      <c r="TC781" s="5"/>
      <c r="TD781" s="5"/>
      <c r="TE781" s="5"/>
      <c r="TF781" s="5"/>
      <c r="TG781" s="5"/>
      <c r="TH781" s="5"/>
      <c r="TI781" s="5"/>
      <c r="TJ781" s="5"/>
      <c r="TK781" s="5"/>
      <c r="TL781" s="5"/>
      <c r="TM781" s="5"/>
      <c r="TN781" s="5"/>
      <c r="TO781" s="5"/>
      <c r="TP781" s="5"/>
      <c r="TQ781" s="5"/>
      <c r="TR781" s="5"/>
      <c r="TS781" s="5"/>
      <c r="TT781" s="5"/>
      <c r="TU781" s="5"/>
      <c r="TV781" s="5"/>
      <c r="TW781" s="5"/>
      <c r="TX781" s="5"/>
      <c r="TY781" s="5"/>
      <c r="TZ781" s="5"/>
      <c r="UA781" s="5"/>
      <c r="UB781" s="5"/>
      <c r="UC781" s="5"/>
      <c r="UD781" s="5"/>
      <c r="UE781" s="5"/>
      <c r="UF781" s="5"/>
      <c r="UG781" s="5"/>
      <c r="UH781" s="5"/>
      <c r="UI781" s="5"/>
      <c r="UJ781" s="5"/>
      <c r="UK781" s="5"/>
      <c r="UL781" s="5"/>
      <c r="UM781" s="5"/>
      <c r="UN781" s="5"/>
      <c r="UO781" s="5"/>
      <c r="UP781" s="5"/>
      <c r="UQ781" s="5"/>
      <c r="UR781" s="5"/>
      <c r="US781" s="5"/>
      <c r="UT781" s="5"/>
      <c r="UU781" s="5"/>
      <c r="UV781" s="5"/>
      <c r="UW781" s="5"/>
      <c r="UX781" s="5"/>
      <c r="UY781" s="5"/>
      <c r="UZ781" s="5"/>
      <c r="VA781" s="5"/>
      <c r="VB781" s="5"/>
      <c r="VC781" s="5"/>
      <c r="VD781" s="5"/>
      <c r="VE781" s="5"/>
      <c r="VF781" s="5"/>
      <c r="VG781" s="5"/>
      <c r="VH781" s="5"/>
      <c r="VI781" s="5"/>
      <c r="VJ781" s="5"/>
      <c r="VK781" s="5"/>
      <c r="VL781" s="5"/>
      <c r="VM781" s="5"/>
      <c r="VN781" s="5"/>
      <c r="VO781" s="5"/>
      <c r="VP781" s="5"/>
      <c r="VQ781" s="5"/>
      <c r="VR781" s="5"/>
      <c r="VS781" s="5"/>
      <c r="VT781" s="5"/>
      <c r="VU781" s="5"/>
      <c r="VV781" s="5"/>
      <c r="VW781" s="5"/>
      <c r="VX781" s="5"/>
      <c r="VY781" s="5"/>
      <c r="VZ781" s="5"/>
      <c r="WA781" s="5"/>
      <c r="WB781" s="5"/>
      <c r="WC781" s="5"/>
      <c r="WD781" s="5"/>
      <c r="WE781" s="5"/>
      <c r="WF781" s="5"/>
      <c r="WG781" s="5"/>
      <c r="WH781" s="5"/>
      <c r="WI781" s="5"/>
      <c r="WJ781" s="5"/>
      <c r="WK781" s="5"/>
      <c r="WL781" s="5"/>
      <c r="WM781" s="5"/>
      <c r="WN781" s="5"/>
      <c r="WO781" s="5"/>
      <c r="WP781" s="5"/>
      <c r="WQ781" s="5"/>
      <c r="WR781" s="5"/>
      <c r="WS781" s="5"/>
      <c r="WT781" s="5"/>
      <c r="WU781" s="5"/>
      <c r="WV781" s="5"/>
      <c r="WW781" s="5"/>
      <c r="WX781" s="5"/>
      <c r="WY781" s="5"/>
      <c r="WZ781" s="5"/>
      <c r="XA781" s="5"/>
      <c r="XB781" s="5"/>
      <c r="XC781" s="5"/>
      <c r="XD781" s="5"/>
      <c r="XE781" s="5"/>
      <c r="XF781" s="5"/>
      <c r="XG781" s="5"/>
      <c r="XH781" s="5"/>
      <c r="XI781" s="5"/>
      <c r="XJ781" s="5"/>
      <c r="XK781" s="5"/>
      <c r="XL781" s="5"/>
      <c r="XM781" s="5"/>
      <c r="XN781" s="5"/>
      <c r="XO781" s="5"/>
      <c r="XP781" s="5"/>
      <c r="XQ781" s="5"/>
      <c r="XR781" s="5"/>
      <c r="XS781" s="5"/>
      <c r="XT781" s="5"/>
      <c r="XU781" s="5"/>
      <c r="XV781" s="5"/>
      <c r="XW781" s="5"/>
    </row>
    <row r="782" spans="39:647" x14ac:dyDescent="0.2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5"/>
      <c r="NS782" s="5"/>
      <c r="NT782" s="5"/>
      <c r="NU782" s="5"/>
      <c r="NV782" s="5"/>
      <c r="NW782" s="5"/>
      <c r="NX782" s="5"/>
      <c r="NY782" s="5"/>
      <c r="NZ782" s="5"/>
      <c r="OA782" s="5"/>
      <c r="OB782" s="5"/>
      <c r="OC782" s="5"/>
      <c r="OD782" s="5"/>
      <c r="OE782" s="5"/>
      <c r="OF782" s="5"/>
      <c r="OG782" s="5"/>
      <c r="OH782" s="5"/>
      <c r="OI782" s="5"/>
      <c r="OJ782" s="5"/>
      <c r="OK782" s="5"/>
      <c r="OL782" s="5"/>
      <c r="OM782" s="5"/>
      <c r="ON782" s="5"/>
      <c r="OO782" s="5"/>
      <c r="OP782" s="5"/>
      <c r="OQ782" s="5"/>
      <c r="OR782" s="5"/>
      <c r="OS782" s="5"/>
      <c r="OT782" s="5"/>
      <c r="OU782" s="5"/>
      <c r="OV782" s="5"/>
      <c r="OW782" s="5"/>
      <c r="OX782" s="5"/>
      <c r="OY782" s="5"/>
      <c r="OZ782" s="5"/>
      <c r="PA782" s="5"/>
      <c r="PB782" s="5"/>
      <c r="PC782" s="5"/>
      <c r="PD782" s="5"/>
      <c r="PE782" s="5"/>
      <c r="PF782" s="5"/>
      <c r="PG782" s="5"/>
      <c r="PH782" s="5"/>
      <c r="PI782" s="5"/>
      <c r="PJ782" s="5"/>
      <c r="PK782" s="5"/>
      <c r="PL782" s="5"/>
      <c r="PM782" s="5"/>
      <c r="PN782" s="5"/>
      <c r="PO782" s="5"/>
      <c r="PP782" s="5"/>
      <c r="PQ782" s="5"/>
      <c r="PR782" s="5"/>
      <c r="PS782" s="5"/>
      <c r="PT782" s="5"/>
      <c r="PU782" s="5"/>
      <c r="PV782" s="5"/>
      <c r="PW782" s="5"/>
      <c r="PX782" s="5"/>
      <c r="PY782" s="5"/>
      <c r="PZ782" s="5"/>
      <c r="QA782" s="5"/>
      <c r="QB782" s="5"/>
      <c r="QC782" s="5"/>
      <c r="QD782" s="5"/>
      <c r="QE782" s="5"/>
      <c r="QF782" s="5"/>
      <c r="QG782" s="5"/>
      <c r="QH782" s="5"/>
      <c r="QI782" s="5"/>
      <c r="QJ782" s="5"/>
      <c r="QK782" s="5"/>
      <c r="QL782" s="5"/>
      <c r="QM782" s="5"/>
      <c r="QN782" s="5"/>
      <c r="QO782" s="5"/>
      <c r="QP782" s="5"/>
      <c r="QQ782" s="5"/>
      <c r="QR782" s="5"/>
      <c r="QS782" s="5"/>
      <c r="QT782" s="5"/>
      <c r="QU782" s="5"/>
      <c r="QV782" s="5"/>
      <c r="QW782" s="5"/>
      <c r="QX782" s="5"/>
      <c r="QY782" s="5"/>
      <c r="QZ782" s="5"/>
      <c r="RA782" s="5"/>
      <c r="RB782" s="5"/>
      <c r="RC782" s="5"/>
      <c r="RD782" s="5"/>
      <c r="RE782" s="5"/>
      <c r="RF782" s="5"/>
      <c r="RG782" s="5"/>
      <c r="RH782" s="5"/>
      <c r="RI782" s="5"/>
      <c r="RJ782" s="5"/>
      <c r="RK782" s="5"/>
      <c r="RL782" s="5"/>
      <c r="RM782" s="5"/>
      <c r="RN782" s="5"/>
      <c r="RO782" s="5"/>
      <c r="RP782" s="5"/>
      <c r="RQ782" s="5"/>
      <c r="RR782" s="5"/>
      <c r="RS782" s="5"/>
      <c r="RT782" s="5"/>
      <c r="RU782" s="5"/>
      <c r="RV782" s="5"/>
      <c r="RW782" s="5"/>
      <c r="RX782" s="5"/>
      <c r="RY782" s="5"/>
      <c r="RZ782" s="5"/>
      <c r="SA782" s="5"/>
      <c r="SB782" s="5"/>
      <c r="SC782" s="5"/>
      <c r="SD782" s="5"/>
      <c r="SE782" s="5"/>
      <c r="SF782" s="5"/>
      <c r="SG782" s="5"/>
      <c r="SH782" s="5"/>
      <c r="SI782" s="5"/>
      <c r="SJ782" s="5"/>
      <c r="SK782" s="5"/>
      <c r="SL782" s="5"/>
      <c r="SM782" s="5"/>
      <c r="SN782" s="5"/>
      <c r="SO782" s="5"/>
      <c r="SP782" s="5"/>
      <c r="SQ782" s="5"/>
      <c r="SR782" s="5"/>
      <c r="SS782" s="5"/>
      <c r="ST782" s="5"/>
      <c r="SU782" s="5"/>
      <c r="SV782" s="5"/>
      <c r="SW782" s="5"/>
      <c r="SX782" s="5"/>
      <c r="SY782" s="5"/>
      <c r="SZ782" s="5"/>
      <c r="TA782" s="5"/>
      <c r="TB782" s="5"/>
      <c r="TC782" s="5"/>
      <c r="TD782" s="5"/>
      <c r="TE782" s="5"/>
      <c r="TF782" s="5"/>
      <c r="TG782" s="5"/>
      <c r="TH782" s="5"/>
      <c r="TI782" s="5"/>
      <c r="TJ782" s="5"/>
      <c r="TK782" s="5"/>
      <c r="TL782" s="5"/>
      <c r="TM782" s="5"/>
      <c r="TN782" s="5"/>
      <c r="TO782" s="5"/>
      <c r="TP782" s="5"/>
      <c r="TQ782" s="5"/>
      <c r="TR782" s="5"/>
      <c r="TS782" s="5"/>
      <c r="TT782" s="5"/>
      <c r="TU782" s="5"/>
      <c r="TV782" s="5"/>
      <c r="TW782" s="5"/>
      <c r="TX782" s="5"/>
      <c r="TY782" s="5"/>
      <c r="TZ782" s="5"/>
      <c r="UA782" s="5"/>
      <c r="UB782" s="5"/>
      <c r="UC782" s="5"/>
      <c r="UD782" s="5"/>
      <c r="UE782" s="5"/>
      <c r="UF782" s="5"/>
      <c r="UG782" s="5"/>
      <c r="UH782" s="5"/>
      <c r="UI782" s="5"/>
      <c r="UJ782" s="5"/>
      <c r="UK782" s="5"/>
      <c r="UL782" s="5"/>
      <c r="UM782" s="5"/>
      <c r="UN782" s="5"/>
      <c r="UO782" s="5"/>
      <c r="UP782" s="5"/>
      <c r="UQ782" s="5"/>
      <c r="UR782" s="5"/>
      <c r="US782" s="5"/>
      <c r="UT782" s="5"/>
      <c r="UU782" s="5"/>
      <c r="UV782" s="5"/>
      <c r="UW782" s="5"/>
      <c r="UX782" s="5"/>
      <c r="UY782" s="5"/>
      <c r="UZ782" s="5"/>
      <c r="VA782" s="5"/>
      <c r="VB782" s="5"/>
      <c r="VC782" s="5"/>
      <c r="VD782" s="5"/>
      <c r="VE782" s="5"/>
      <c r="VF782" s="5"/>
      <c r="VG782" s="5"/>
      <c r="VH782" s="5"/>
      <c r="VI782" s="5"/>
      <c r="VJ782" s="5"/>
      <c r="VK782" s="5"/>
      <c r="VL782" s="5"/>
      <c r="VM782" s="5"/>
      <c r="VN782" s="5"/>
      <c r="VO782" s="5"/>
      <c r="VP782" s="5"/>
      <c r="VQ782" s="5"/>
      <c r="VR782" s="5"/>
      <c r="VS782" s="5"/>
      <c r="VT782" s="5"/>
      <c r="VU782" s="5"/>
      <c r="VV782" s="5"/>
      <c r="VW782" s="5"/>
      <c r="VX782" s="5"/>
      <c r="VY782" s="5"/>
      <c r="VZ782" s="5"/>
      <c r="WA782" s="5"/>
      <c r="WB782" s="5"/>
      <c r="WC782" s="5"/>
      <c r="WD782" s="5"/>
      <c r="WE782" s="5"/>
      <c r="WF782" s="5"/>
      <c r="WG782" s="5"/>
      <c r="WH782" s="5"/>
      <c r="WI782" s="5"/>
      <c r="WJ782" s="5"/>
      <c r="WK782" s="5"/>
      <c r="WL782" s="5"/>
      <c r="WM782" s="5"/>
      <c r="WN782" s="5"/>
      <c r="WO782" s="5"/>
      <c r="WP782" s="5"/>
      <c r="WQ782" s="5"/>
      <c r="WR782" s="5"/>
      <c r="WS782" s="5"/>
      <c r="WT782" s="5"/>
      <c r="WU782" s="5"/>
      <c r="WV782" s="5"/>
      <c r="WW782" s="5"/>
      <c r="WX782" s="5"/>
      <c r="WY782" s="5"/>
      <c r="WZ782" s="5"/>
      <c r="XA782" s="5"/>
      <c r="XB782" s="5"/>
      <c r="XC782" s="5"/>
      <c r="XD782" s="5"/>
      <c r="XE782" s="5"/>
      <c r="XF782" s="5"/>
      <c r="XG782" s="5"/>
      <c r="XH782" s="5"/>
      <c r="XI782" s="5"/>
      <c r="XJ782" s="5"/>
      <c r="XK782" s="5"/>
      <c r="XL782" s="5"/>
      <c r="XM782" s="5"/>
      <c r="XN782" s="5"/>
      <c r="XO782" s="5"/>
      <c r="XP782" s="5"/>
      <c r="XQ782" s="5"/>
      <c r="XR782" s="5"/>
      <c r="XS782" s="5"/>
      <c r="XT782" s="5"/>
      <c r="XU782" s="5"/>
      <c r="XV782" s="5"/>
      <c r="XW782" s="5"/>
    </row>
    <row r="783" spans="39:647" x14ac:dyDescent="0.2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5"/>
      <c r="NS783" s="5"/>
      <c r="NT783" s="5"/>
      <c r="NU783" s="5"/>
      <c r="NV783" s="5"/>
      <c r="NW783" s="5"/>
      <c r="NX783" s="5"/>
      <c r="NY783" s="5"/>
      <c r="NZ783" s="5"/>
      <c r="OA783" s="5"/>
      <c r="OB783" s="5"/>
      <c r="OC783" s="5"/>
      <c r="OD783" s="5"/>
      <c r="OE783" s="5"/>
      <c r="OF783" s="5"/>
      <c r="OG783" s="5"/>
      <c r="OH783" s="5"/>
      <c r="OI783" s="5"/>
      <c r="OJ783" s="5"/>
      <c r="OK783" s="5"/>
      <c r="OL783" s="5"/>
      <c r="OM783" s="5"/>
      <c r="ON783" s="5"/>
      <c r="OO783" s="5"/>
      <c r="OP783" s="5"/>
      <c r="OQ783" s="5"/>
      <c r="OR783" s="5"/>
      <c r="OS783" s="5"/>
      <c r="OT783" s="5"/>
      <c r="OU783" s="5"/>
      <c r="OV783" s="5"/>
      <c r="OW783" s="5"/>
      <c r="OX783" s="5"/>
      <c r="OY783" s="5"/>
      <c r="OZ783" s="5"/>
      <c r="PA783" s="5"/>
      <c r="PB783" s="5"/>
      <c r="PC783" s="5"/>
      <c r="PD783" s="5"/>
      <c r="PE783" s="5"/>
      <c r="PF783" s="5"/>
      <c r="PG783" s="5"/>
      <c r="PH783" s="5"/>
      <c r="PI783" s="5"/>
      <c r="PJ783" s="5"/>
      <c r="PK783" s="5"/>
      <c r="PL783" s="5"/>
      <c r="PM783" s="5"/>
      <c r="PN783" s="5"/>
      <c r="PO783" s="5"/>
      <c r="PP783" s="5"/>
      <c r="PQ783" s="5"/>
      <c r="PR783" s="5"/>
      <c r="PS783" s="5"/>
      <c r="PT783" s="5"/>
      <c r="PU783" s="5"/>
      <c r="PV783" s="5"/>
      <c r="PW783" s="5"/>
      <c r="PX783" s="5"/>
      <c r="PY783" s="5"/>
      <c r="PZ783" s="5"/>
      <c r="QA783" s="5"/>
      <c r="QB783" s="5"/>
      <c r="QC783" s="5"/>
      <c r="QD783" s="5"/>
      <c r="QE783" s="5"/>
      <c r="QF783" s="5"/>
      <c r="QG783" s="5"/>
      <c r="QH783" s="5"/>
      <c r="QI783" s="5"/>
      <c r="QJ783" s="5"/>
      <c r="QK783" s="5"/>
      <c r="QL783" s="5"/>
      <c r="QM783" s="5"/>
      <c r="QN783" s="5"/>
      <c r="QO783" s="5"/>
      <c r="QP783" s="5"/>
      <c r="QQ783" s="5"/>
      <c r="QR783" s="5"/>
      <c r="QS783" s="5"/>
      <c r="QT783" s="5"/>
      <c r="QU783" s="5"/>
      <c r="QV783" s="5"/>
      <c r="QW783" s="5"/>
      <c r="QX783" s="5"/>
      <c r="QY783" s="5"/>
      <c r="QZ783" s="5"/>
      <c r="RA783" s="5"/>
      <c r="RB783" s="5"/>
      <c r="RC783" s="5"/>
      <c r="RD783" s="5"/>
      <c r="RE783" s="5"/>
      <c r="RF783" s="5"/>
      <c r="RG783" s="5"/>
      <c r="RH783" s="5"/>
      <c r="RI783" s="5"/>
      <c r="RJ783" s="5"/>
      <c r="RK783" s="5"/>
      <c r="RL783" s="5"/>
      <c r="RM783" s="5"/>
      <c r="RN783" s="5"/>
      <c r="RO783" s="5"/>
      <c r="RP783" s="5"/>
      <c r="RQ783" s="5"/>
      <c r="RR783" s="5"/>
      <c r="RS783" s="5"/>
      <c r="RT783" s="5"/>
      <c r="RU783" s="5"/>
      <c r="RV783" s="5"/>
      <c r="RW783" s="5"/>
      <c r="RX783" s="5"/>
      <c r="RY783" s="5"/>
      <c r="RZ783" s="5"/>
      <c r="SA783" s="5"/>
      <c r="SB783" s="5"/>
      <c r="SC783" s="5"/>
      <c r="SD783" s="5"/>
      <c r="SE783" s="5"/>
      <c r="SF783" s="5"/>
      <c r="SG783" s="5"/>
      <c r="SH783" s="5"/>
      <c r="SI783" s="5"/>
      <c r="SJ783" s="5"/>
      <c r="SK783" s="5"/>
      <c r="SL783" s="5"/>
      <c r="SM783" s="5"/>
      <c r="SN783" s="5"/>
      <c r="SO783" s="5"/>
      <c r="SP783" s="5"/>
      <c r="SQ783" s="5"/>
      <c r="SR783" s="5"/>
      <c r="SS783" s="5"/>
      <c r="ST783" s="5"/>
      <c r="SU783" s="5"/>
      <c r="SV783" s="5"/>
      <c r="SW783" s="5"/>
      <c r="SX783" s="5"/>
      <c r="SY783" s="5"/>
      <c r="SZ783" s="5"/>
      <c r="TA783" s="5"/>
      <c r="TB783" s="5"/>
      <c r="TC783" s="5"/>
      <c r="TD783" s="5"/>
      <c r="TE783" s="5"/>
      <c r="TF783" s="5"/>
      <c r="TG783" s="5"/>
      <c r="TH783" s="5"/>
      <c r="TI783" s="5"/>
      <c r="TJ783" s="5"/>
      <c r="TK783" s="5"/>
      <c r="TL783" s="5"/>
      <c r="TM783" s="5"/>
      <c r="TN783" s="5"/>
      <c r="TO783" s="5"/>
      <c r="TP783" s="5"/>
      <c r="TQ783" s="5"/>
      <c r="TR783" s="5"/>
      <c r="TS783" s="5"/>
      <c r="TT783" s="5"/>
      <c r="TU783" s="5"/>
      <c r="TV783" s="5"/>
      <c r="TW783" s="5"/>
      <c r="TX783" s="5"/>
      <c r="TY783" s="5"/>
      <c r="TZ783" s="5"/>
      <c r="UA783" s="5"/>
      <c r="UB783" s="5"/>
      <c r="UC783" s="5"/>
      <c r="UD783" s="5"/>
      <c r="UE783" s="5"/>
      <c r="UF783" s="5"/>
      <c r="UG783" s="5"/>
      <c r="UH783" s="5"/>
      <c r="UI783" s="5"/>
      <c r="UJ783" s="5"/>
      <c r="UK783" s="5"/>
      <c r="UL783" s="5"/>
      <c r="UM783" s="5"/>
      <c r="UN783" s="5"/>
      <c r="UO783" s="5"/>
      <c r="UP783" s="5"/>
      <c r="UQ783" s="5"/>
      <c r="UR783" s="5"/>
      <c r="US783" s="5"/>
      <c r="UT783" s="5"/>
      <c r="UU783" s="5"/>
      <c r="UV783" s="5"/>
      <c r="UW783" s="5"/>
      <c r="UX783" s="5"/>
      <c r="UY783" s="5"/>
      <c r="UZ783" s="5"/>
      <c r="VA783" s="5"/>
      <c r="VB783" s="5"/>
      <c r="VC783" s="5"/>
      <c r="VD783" s="5"/>
      <c r="VE783" s="5"/>
      <c r="VF783" s="5"/>
      <c r="VG783" s="5"/>
      <c r="VH783" s="5"/>
      <c r="VI783" s="5"/>
      <c r="VJ783" s="5"/>
      <c r="VK783" s="5"/>
      <c r="VL783" s="5"/>
      <c r="VM783" s="5"/>
      <c r="VN783" s="5"/>
      <c r="VO783" s="5"/>
      <c r="VP783" s="5"/>
      <c r="VQ783" s="5"/>
      <c r="VR783" s="5"/>
      <c r="VS783" s="5"/>
      <c r="VT783" s="5"/>
      <c r="VU783" s="5"/>
      <c r="VV783" s="5"/>
      <c r="VW783" s="5"/>
      <c r="VX783" s="5"/>
      <c r="VY783" s="5"/>
      <c r="VZ783" s="5"/>
      <c r="WA783" s="5"/>
      <c r="WB783" s="5"/>
      <c r="WC783" s="5"/>
      <c r="WD783" s="5"/>
      <c r="WE783" s="5"/>
      <c r="WF783" s="5"/>
      <c r="WG783" s="5"/>
      <c r="WH783" s="5"/>
      <c r="WI783" s="5"/>
      <c r="WJ783" s="5"/>
      <c r="WK783" s="5"/>
      <c r="WL783" s="5"/>
      <c r="WM783" s="5"/>
      <c r="WN783" s="5"/>
      <c r="WO783" s="5"/>
      <c r="WP783" s="5"/>
      <c r="WQ783" s="5"/>
      <c r="WR783" s="5"/>
      <c r="WS783" s="5"/>
      <c r="WT783" s="5"/>
      <c r="WU783" s="5"/>
      <c r="WV783" s="5"/>
      <c r="WW783" s="5"/>
      <c r="WX783" s="5"/>
      <c r="WY783" s="5"/>
      <c r="WZ783" s="5"/>
      <c r="XA783" s="5"/>
      <c r="XB783" s="5"/>
      <c r="XC783" s="5"/>
      <c r="XD783" s="5"/>
      <c r="XE783" s="5"/>
      <c r="XF783" s="5"/>
      <c r="XG783" s="5"/>
      <c r="XH783" s="5"/>
      <c r="XI783" s="5"/>
      <c r="XJ783" s="5"/>
      <c r="XK783" s="5"/>
      <c r="XL783" s="5"/>
      <c r="XM783" s="5"/>
      <c r="XN783" s="5"/>
      <c r="XO783" s="5"/>
      <c r="XP783" s="5"/>
      <c r="XQ783" s="5"/>
      <c r="XR783" s="5"/>
      <c r="XS783" s="5"/>
      <c r="XT783" s="5"/>
      <c r="XU783" s="5"/>
      <c r="XV783" s="5"/>
      <c r="XW783" s="5"/>
    </row>
    <row r="784" spans="39:647" x14ac:dyDescent="0.2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5"/>
      <c r="NS784" s="5"/>
      <c r="NT784" s="5"/>
      <c r="NU784" s="5"/>
      <c r="NV784" s="5"/>
      <c r="NW784" s="5"/>
      <c r="NX784" s="5"/>
      <c r="NY784" s="5"/>
      <c r="NZ784" s="5"/>
      <c r="OA784" s="5"/>
      <c r="OB784" s="5"/>
      <c r="OC784" s="5"/>
      <c r="OD784" s="5"/>
      <c r="OE784" s="5"/>
      <c r="OF784" s="5"/>
      <c r="OG784" s="5"/>
      <c r="OH784" s="5"/>
      <c r="OI784" s="5"/>
      <c r="OJ784" s="5"/>
      <c r="OK784" s="5"/>
      <c r="OL784" s="5"/>
      <c r="OM784" s="5"/>
      <c r="ON784" s="5"/>
      <c r="OO784" s="5"/>
      <c r="OP784" s="5"/>
      <c r="OQ784" s="5"/>
      <c r="OR784" s="5"/>
      <c r="OS784" s="5"/>
      <c r="OT784" s="5"/>
      <c r="OU784" s="5"/>
      <c r="OV784" s="5"/>
      <c r="OW784" s="5"/>
      <c r="OX784" s="5"/>
      <c r="OY784" s="5"/>
      <c r="OZ784" s="5"/>
      <c r="PA784" s="5"/>
      <c r="PB784" s="5"/>
      <c r="PC784" s="5"/>
      <c r="PD784" s="5"/>
      <c r="PE784" s="5"/>
      <c r="PF784" s="5"/>
      <c r="PG784" s="5"/>
      <c r="PH784" s="5"/>
      <c r="PI784" s="5"/>
      <c r="PJ784" s="5"/>
      <c r="PK784" s="5"/>
      <c r="PL784" s="5"/>
      <c r="PM784" s="5"/>
      <c r="PN784" s="5"/>
      <c r="PO784" s="5"/>
      <c r="PP784" s="5"/>
      <c r="PQ784" s="5"/>
      <c r="PR784" s="5"/>
      <c r="PS784" s="5"/>
      <c r="PT784" s="5"/>
      <c r="PU784" s="5"/>
      <c r="PV784" s="5"/>
      <c r="PW784" s="5"/>
      <c r="PX784" s="5"/>
      <c r="PY784" s="5"/>
      <c r="PZ784" s="5"/>
      <c r="QA784" s="5"/>
      <c r="QB784" s="5"/>
      <c r="QC784" s="5"/>
      <c r="QD784" s="5"/>
      <c r="QE784" s="5"/>
      <c r="QF784" s="5"/>
      <c r="QG784" s="5"/>
      <c r="QH784" s="5"/>
      <c r="QI784" s="5"/>
      <c r="QJ784" s="5"/>
      <c r="QK784" s="5"/>
      <c r="QL784" s="5"/>
      <c r="QM784" s="5"/>
      <c r="QN784" s="5"/>
      <c r="QO784" s="5"/>
      <c r="QP784" s="5"/>
      <c r="QQ784" s="5"/>
      <c r="QR784" s="5"/>
      <c r="QS784" s="5"/>
      <c r="QT784" s="5"/>
      <c r="QU784" s="5"/>
      <c r="QV784" s="5"/>
      <c r="QW784" s="5"/>
      <c r="QX784" s="5"/>
      <c r="QY784" s="5"/>
      <c r="QZ784" s="5"/>
      <c r="RA784" s="5"/>
      <c r="RB784" s="5"/>
      <c r="RC784" s="5"/>
      <c r="RD784" s="5"/>
      <c r="RE784" s="5"/>
      <c r="RF784" s="5"/>
      <c r="RG784" s="5"/>
      <c r="RH784" s="5"/>
      <c r="RI784" s="5"/>
      <c r="RJ784" s="5"/>
      <c r="RK784" s="5"/>
      <c r="RL784" s="5"/>
      <c r="RM784" s="5"/>
      <c r="RN784" s="5"/>
      <c r="RO784" s="5"/>
      <c r="RP784" s="5"/>
      <c r="RQ784" s="5"/>
      <c r="RR784" s="5"/>
      <c r="RS784" s="5"/>
      <c r="RT784" s="5"/>
      <c r="RU784" s="5"/>
      <c r="RV784" s="5"/>
      <c r="RW784" s="5"/>
      <c r="RX784" s="5"/>
      <c r="RY784" s="5"/>
      <c r="RZ784" s="5"/>
      <c r="SA784" s="5"/>
      <c r="SB784" s="5"/>
      <c r="SC784" s="5"/>
      <c r="SD784" s="5"/>
      <c r="SE784" s="5"/>
      <c r="SF784" s="5"/>
      <c r="SG784" s="5"/>
      <c r="SH784" s="5"/>
      <c r="SI784" s="5"/>
      <c r="SJ784" s="5"/>
      <c r="SK784" s="5"/>
      <c r="SL784" s="5"/>
      <c r="SM784" s="5"/>
      <c r="SN784" s="5"/>
      <c r="SO784" s="5"/>
      <c r="SP784" s="5"/>
      <c r="SQ784" s="5"/>
      <c r="SR784" s="5"/>
      <c r="SS784" s="5"/>
      <c r="ST784" s="5"/>
      <c r="SU784" s="5"/>
      <c r="SV784" s="5"/>
      <c r="SW784" s="5"/>
      <c r="SX784" s="5"/>
      <c r="SY784" s="5"/>
      <c r="SZ784" s="5"/>
      <c r="TA784" s="5"/>
      <c r="TB784" s="5"/>
      <c r="TC784" s="5"/>
      <c r="TD784" s="5"/>
      <c r="TE784" s="5"/>
      <c r="TF784" s="5"/>
      <c r="TG784" s="5"/>
      <c r="TH784" s="5"/>
      <c r="TI784" s="5"/>
      <c r="TJ784" s="5"/>
      <c r="TK784" s="5"/>
      <c r="TL784" s="5"/>
      <c r="TM784" s="5"/>
      <c r="TN784" s="5"/>
      <c r="TO784" s="5"/>
      <c r="TP784" s="5"/>
      <c r="TQ784" s="5"/>
      <c r="TR784" s="5"/>
      <c r="TS784" s="5"/>
      <c r="TT784" s="5"/>
      <c r="TU784" s="5"/>
      <c r="TV784" s="5"/>
      <c r="TW784" s="5"/>
      <c r="TX784" s="5"/>
      <c r="TY784" s="5"/>
      <c r="TZ784" s="5"/>
      <c r="UA784" s="5"/>
      <c r="UB784" s="5"/>
      <c r="UC784" s="5"/>
      <c r="UD784" s="5"/>
      <c r="UE784" s="5"/>
      <c r="UF784" s="5"/>
      <c r="UG784" s="5"/>
      <c r="UH784" s="5"/>
      <c r="UI784" s="5"/>
      <c r="UJ784" s="5"/>
      <c r="UK784" s="5"/>
      <c r="UL784" s="5"/>
      <c r="UM784" s="5"/>
      <c r="UN784" s="5"/>
      <c r="UO784" s="5"/>
      <c r="UP784" s="5"/>
      <c r="UQ784" s="5"/>
      <c r="UR784" s="5"/>
      <c r="US784" s="5"/>
      <c r="UT784" s="5"/>
      <c r="UU784" s="5"/>
      <c r="UV784" s="5"/>
      <c r="UW784" s="5"/>
      <c r="UX784" s="5"/>
      <c r="UY784" s="5"/>
      <c r="UZ784" s="5"/>
      <c r="VA784" s="5"/>
      <c r="VB784" s="5"/>
      <c r="VC784" s="5"/>
      <c r="VD784" s="5"/>
      <c r="VE784" s="5"/>
      <c r="VF784" s="5"/>
      <c r="VG784" s="5"/>
      <c r="VH784" s="5"/>
      <c r="VI784" s="5"/>
      <c r="VJ784" s="5"/>
      <c r="VK784" s="5"/>
      <c r="VL784" s="5"/>
      <c r="VM784" s="5"/>
      <c r="VN784" s="5"/>
      <c r="VO784" s="5"/>
      <c r="VP784" s="5"/>
      <c r="VQ784" s="5"/>
      <c r="VR784" s="5"/>
      <c r="VS784" s="5"/>
      <c r="VT784" s="5"/>
      <c r="VU784" s="5"/>
      <c r="VV784" s="5"/>
      <c r="VW784" s="5"/>
      <c r="VX784" s="5"/>
      <c r="VY784" s="5"/>
      <c r="VZ784" s="5"/>
      <c r="WA784" s="5"/>
      <c r="WB784" s="5"/>
      <c r="WC784" s="5"/>
      <c r="WD784" s="5"/>
      <c r="WE784" s="5"/>
      <c r="WF784" s="5"/>
      <c r="WG784" s="5"/>
      <c r="WH784" s="5"/>
      <c r="WI784" s="5"/>
      <c r="WJ784" s="5"/>
      <c r="WK784" s="5"/>
      <c r="WL784" s="5"/>
      <c r="WM784" s="5"/>
      <c r="WN784" s="5"/>
      <c r="WO784" s="5"/>
      <c r="WP784" s="5"/>
      <c r="WQ784" s="5"/>
      <c r="WR784" s="5"/>
      <c r="WS784" s="5"/>
      <c r="WT784" s="5"/>
      <c r="WU784" s="5"/>
      <c r="WV784" s="5"/>
      <c r="WW784" s="5"/>
      <c r="WX784" s="5"/>
      <c r="WY784" s="5"/>
      <c r="WZ784" s="5"/>
      <c r="XA784" s="5"/>
      <c r="XB784" s="5"/>
      <c r="XC784" s="5"/>
      <c r="XD784" s="5"/>
      <c r="XE784" s="5"/>
      <c r="XF784" s="5"/>
      <c r="XG784" s="5"/>
      <c r="XH784" s="5"/>
      <c r="XI784" s="5"/>
      <c r="XJ784" s="5"/>
      <c r="XK784" s="5"/>
      <c r="XL784" s="5"/>
      <c r="XM784" s="5"/>
      <c r="XN784" s="5"/>
      <c r="XO784" s="5"/>
      <c r="XP784" s="5"/>
      <c r="XQ784" s="5"/>
      <c r="XR784" s="5"/>
      <c r="XS784" s="5"/>
      <c r="XT784" s="5"/>
      <c r="XU784" s="5"/>
      <c r="XV784" s="5"/>
      <c r="XW784" s="5"/>
    </row>
    <row r="785" spans="39:647" x14ac:dyDescent="0.2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5"/>
      <c r="NS785" s="5"/>
      <c r="NT785" s="5"/>
      <c r="NU785" s="5"/>
      <c r="NV785" s="5"/>
      <c r="NW785" s="5"/>
      <c r="NX785" s="5"/>
      <c r="NY785" s="5"/>
      <c r="NZ785" s="5"/>
      <c r="OA785" s="5"/>
      <c r="OB785" s="5"/>
      <c r="OC785" s="5"/>
      <c r="OD785" s="5"/>
      <c r="OE785" s="5"/>
      <c r="OF785" s="5"/>
      <c r="OG785" s="5"/>
      <c r="OH785" s="5"/>
      <c r="OI785" s="5"/>
      <c r="OJ785" s="5"/>
      <c r="OK785" s="5"/>
      <c r="OL785" s="5"/>
      <c r="OM785" s="5"/>
      <c r="ON785" s="5"/>
      <c r="OO785" s="5"/>
      <c r="OP785" s="5"/>
      <c r="OQ785" s="5"/>
      <c r="OR785" s="5"/>
      <c r="OS785" s="5"/>
      <c r="OT785" s="5"/>
      <c r="OU785" s="5"/>
      <c r="OV785" s="5"/>
      <c r="OW785" s="5"/>
      <c r="OX785" s="5"/>
      <c r="OY785" s="5"/>
      <c r="OZ785" s="5"/>
      <c r="PA785" s="5"/>
      <c r="PB785" s="5"/>
      <c r="PC785" s="5"/>
      <c r="PD785" s="5"/>
      <c r="PE785" s="5"/>
      <c r="PF785" s="5"/>
      <c r="PG785" s="5"/>
      <c r="PH785" s="5"/>
      <c r="PI785" s="5"/>
      <c r="PJ785" s="5"/>
      <c r="PK785" s="5"/>
      <c r="PL785" s="5"/>
      <c r="PM785" s="5"/>
      <c r="PN785" s="5"/>
      <c r="PO785" s="5"/>
      <c r="PP785" s="5"/>
      <c r="PQ785" s="5"/>
      <c r="PR785" s="5"/>
      <c r="PS785" s="5"/>
      <c r="PT785" s="5"/>
      <c r="PU785" s="5"/>
      <c r="PV785" s="5"/>
      <c r="PW785" s="5"/>
      <c r="PX785" s="5"/>
      <c r="PY785" s="5"/>
      <c r="PZ785" s="5"/>
      <c r="QA785" s="5"/>
      <c r="QB785" s="5"/>
      <c r="QC785" s="5"/>
      <c r="QD785" s="5"/>
      <c r="QE785" s="5"/>
      <c r="QF785" s="5"/>
      <c r="QG785" s="5"/>
      <c r="QH785" s="5"/>
      <c r="QI785" s="5"/>
      <c r="QJ785" s="5"/>
      <c r="QK785" s="5"/>
      <c r="QL785" s="5"/>
      <c r="QM785" s="5"/>
      <c r="QN785" s="5"/>
      <c r="QO785" s="5"/>
      <c r="QP785" s="5"/>
      <c r="QQ785" s="5"/>
      <c r="QR785" s="5"/>
      <c r="QS785" s="5"/>
      <c r="QT785" s="5"/>
      <c r="QU785" s="5"/>
      <c r="QV785" s="5"/>
      <c r="QW785" s="5"/>
      <c r="QX785" s="5"/>
      <c r="QY785" s="5"/>
      <c r="QZ785" s="5"/>
      <c r="RA785" s="5"/>
      <c r="RB785" s="5"/>
      <c r="RC785" s="5"/>
      <c r="RD785" s="5"/>
      <c r="RE785" s="5"/>
      <c r="RF785" s="5"/>
      <c r="RG785" s="5"/>
      <c r="RH785" s="5"/>
      <c r="RI785" s="5"/>
      <c r="RJ785" s="5"/>
      <c r="RK785" s="5"/>
      <c r="RL785" s="5"/>
      <c r="RM785" s="5"/>
      <c r="RN785" s="5"/>
      <c r="RO785" s="5"/>
      <c r="RP785" s="5"/>
      <c r="RQ785" s="5"/>
      <c r="RR785" s="5"/>
      <c r="RS785" s="5"/>
      <c r="RT785" s="5"/>
      <c r="RU785" s="5"/>
      <c r="RV785" s="5"/>
      <c r="RW785" s="5"/>
      <c r="RX785" s="5"/>
      <c r="RY785" s="5"/>
      <c r="RZ785" s="5"/>
      <c r="SA785" s="5"/>
      <c r="SB785" s="5"/>
      <c r="SC785" s="5"/>
      <c r="SD785" s="5"/>
      <c r="SE785" s="5"/>
      <c r="SF785" s="5"/>
      <c r="SG785" s="5"/>
      <c r="SH785" s="5"/>
      <c r="SI785" s="5"/>
      <c r="SJ785" s="5"/>
      <c r="SK785" s="5"/>
      <c r="SL785" s="5"/>
      <c r="SM785" s="5"/>
      <c r="SN785" s="5"/>
      <c r="SO785" s="5"/>
      <c r="SP785" s="5"/>
      <c r="SQ785" s="5"/>
      <c r="SR785" s="5"/>
      <c r="SS785" s="5"/>
      <c r="ST785" s="5"/>
      <c r="SU785" s="5"/>
      <c r="SV785" s="5"/>
      <c r="SW785" s="5"/>
      <c r="SX785" s="5"/>
      <c r="SY785" s="5"/>
      <c r="SZ785" s="5"/>
      <c r="TA785" s="5"/>
      <c r="TB785" s="5"/>
      <c r="TC785" s="5"/>
      <c r="TD785" s="5"/>
      <c r="TE785" s="5"/>
      <c r="TF785" s="5"/>
      <c r="TG785" s="5"/>
      <c r="TH785" s="5"/>
      <c r="TI785" s="5"/>
      <c r="TJ785" s="5"/>
      <c r="TK785" s="5"/>
      <c r="TL785" s="5"/>
      <c r="TM785" s="5"/>
      <c r="TN785" s="5"/>
      <c r="TO785" s="5"/>
      <c r="TP785" s="5"/>
      <c r="TQ785" s="5"/>
      <c r="TR785" s="5"/>
      <c r="TS785" s="5"/>
      <c r="TT785" s="5"/>
      <c r="TU785" s="5"/>
      <c r="TV785" s="5"/>
      <c r="TW785" s="5"/>
      <c r="TX785" s="5"/>
      <c r="TY785" s="5"/>
      <c r="TZ785" s="5"/>
      <c r="UA785" s="5"/>
      <c r="UB785" s="5"/>
      <c r="UC785" s="5"/>
      <c r="UD785" s="5"/>
      <c r="UE785" s="5"/>
      <c r="UF785" s="5"/>
      <c r="UG785" s="5"/>
      <c r="UH785" s="5"/>
      <c r="UI785" s="5"/>
      <c r="UJ785" s="5"/>
      <c r="UK785" s="5"/>
      <c r="UL785" s="5"/>
      <c r="UM785" s="5"/>
      <c r="UN785" s="5"/>
      <c r="UO785" s="5"/>
      <c r="UP785" s="5"/>
      <c r="UQ785" s="5"/>
      <c r="UR785" s="5"/>
      <c r="US785" s="5"/>
      <c r="UT785" s="5"/>
      <c r="UU785" s="5"/>
      <c r="UV785" s="5"/>
      <c r="UW785" s="5"/>
      <c r="UX785" s="5"/>
      <c r="UY785" s="5"/>
      <c r="UZ785" s="5"/>
      <c r="VA785" s="5"/>
      <c r="VB785" s="5"/>
      <c r="VC785" s="5"/>
      <c r="VD785" s="5"/>
      <c r="VE785" s="5"/>
      <c r="VF785" s="5"/>
      <c r="VG785" s="5"/>
      <c r="VH785" s="5"/>
      <c r="VI785" s="5"/>
      <c r="VJ785" s="5"/>
      <c r="VK785" s="5"/>
      <c r="VL785" s="5"/>
      <c r="VM785" s="5"/>
      <c r="VN785" s="5"/>
      <c r="VO785" s="5"/>
      <c r="VP785" s="5"/>
      <c r="VQ785" s="5"/>
      <c r="VR785" s="5"/>
      <c r="VS785" s="5"/>
      <c r="VT785" s="5"/>
      <c r="VU785" s="5"/>
      <c r="VV785" s="5"/>
      <c r="VW785" s="5"/>
      <c r="VX785" s="5"/>
      <c r="VY785" s="5"/>
      <c r="VZ785" s="5"/>
      <c r="WA785" s="5"/>
      <c r="WB785" s="5"/>
      <c r="WC785" s="5"/>
      <c r="WD785" s="5"/>
      <c r="WE785" s="5"/>
      <c r="WF785" s="5"/>
      <c r="WG785" s="5"/>
      <c r="WH785" s="5"/>
      <c r="WI785" s="5"/>
      <c r="WJ785" s="5"/>
      <c r="WK785" s="5"/>
      <c r="WL785" s="5"/>
      <c r="WM785" s="5"/>
      <c r="WN785" s="5"/>
      <c r="WO785" s="5"/>
      <c r="WP785" s="5"/>
      <c r="WQ785" s="5"/>
      <c r="WR785" s="5"/>
      <c r="WS785" s="5"/>
      <c r="WT785" s="5"/>
      <c r="WU785" s="5"/>
      <c r="WV785" s="5"/>
      <c r="WW785" s="5"/>
      <c r="WX785" s="5"/>
      <c r="WY785" s="5"/>
      <c r="WZ785" s="5"/>
      <c r="XA785" s="5"/>
      <c r="XB785" s="5"/>
      <c r="XC785" s="5"/>
      <c r="XD785" s="5"/>
      <c r="XE785" s="5"/>
      <c r="XF785" s="5"/>
      <c r="XG785" s="5"/>
      <c r="XH785" s="5"/>
      <c r="XI785" s="5"/>
      <c r="XJ785" s="5"/>
      <c r="XK785" s="5"/>
      <c r="XL785" s="5"/>
      <c r="XM785" s="5"/>
      <c r="XN785" s="5"/>
      <c r="XO785" s="5"/>
      <c r="XP785" s="5"/>
      <c r="XQ785" s="5"/>
      <c r="XR785" s="5"/>
      <c r="XS785" s="5"/>
      <c r="XT785" s="5"/>
      <c r="XU785" s="5"/>
      <c r="XV785" s="5"/>
      <c r="XW785" s="5"/>
    </row>
    <row r="786" spans="39:647" x14ac:dyDescent="0.2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5"/>
      <c r="NS786" s="5"/>
      <c r="NT786" s="5"/>
      <c r="NU786" s="5"/>
      <c r="NV786" s="5"/>
      <c r="NW786" s="5"/>
      <c r="NX786" s="5"/>
      <c r="NY786" s="5"/>
      <c r="NZ786" s="5"/>
      <c r="OA786" s="5"/>
      <c r="OB786" s="5"/>
      <c r="OC786" s="5"/>
      <c r="OD786" s="5"/>
      <c r="OE786" s="5"/>
      <c r="OF786" s="5"/>
      <c r="OG786" s="5"/>
      <c r="OH786" s="5"/>
      <c r="OI786" s="5"/>
      <c r="OJ786" s="5"/>
      <c r="OK786" s="5"/>
      <c r="OL786" s="5"/>
      <c r="OM786" s="5"/>
      <c r="ON786" s="5"/>
      <c r="OO786" s="5"/>
      <c r="OP786" s="5"/>
      <c r="OQ786" s="5"/>
      <c r="OR786" s="5"/>
      <c r="OS786" s="5"/>
      <c r="OT786" s="5"/>
      <c r="OU786" s="5"/>
      <c r="OV786" s="5"/>
      <c r="OW786" s="5"/>
      <c r="OX786" s="5"/>
      <c r="OY786" s="5"/>
      <c r="OZ786" s="5"/>
      <c r="PA786" s="5"/>
      <c r="PB786" s="5"/>
      <c r="PC786" s="5"/>
      <c r="PD786" s="5"/>
      <c r="PE786" s="5"/>
      <c r="PF786" s="5"/>
      <c r="PG786" s="5"/>
      <c r="PH786" s="5"/>
      <c r="PI786" s="5"/>
      <c r="PJ786" s="5"/>
      <c r="PK786" s="5"/>
      <c r="PL786" s="5"/>
      <c r="PM786" s="5"/>
      <c r="PN786" s="5"/>
      <c r="PO786" s="5"/>
      <c r="PP786" s="5"/>
      <c r="PQ786" s="5"/>
      <c r="PR786" s="5"/>
      <c r="PS786" s="5"/>
      <c r="PT786" s="5"/>
      <c r="PU786" s="5"/>
      <c r="PV786" s="5"/>
      <c r="PW786" s="5"/>
      <c r="PX786" s="5"/>
      <c r="PY786" s="5"/>
      <c r="PZ786" s="5"/>
      <c r="QA786" s="5"/>
      <c r="QB786" s="5"/>
      <c r="QC786" s="5"/>
      <c r="QD786" s="5"/>
      <c r="QE786" s="5"/>
      <c r="QF786" s="5"/>
      <c r="QG786" s="5"/>
      <c r="QH786" s="5"/>
      <c r="QI786" s="5"/>
      <c r="QJ786" s="5"/>
      <c r="QK786" s="5"/>
      <c r="QL786" s="5"/>
      <c r="QM786" s="5"/>
      <c r="QN786" s="5"/>
      <c r="QO786" s="5"/>
      <c r="QP786" s="5"/>
      <c r="QQ786" s="5"/>
      <c r="QR786" s="5"/>
      <c r="QS786" s="5"/>
      <c r="QT786" s="5"/>
      <c r="QU786" s="5"/>
      <c r="QV786" s="5"/>
      <c r="QW786" s="5"/>
      <c r="QX786" s="5"/>
      <c r="QY786" s="5"/>
      <c r="QZ786" s="5"/>
      <c r="RA786" s="5"/>
      <c r="RB786" s="5"/>
      <c r="RC786" s="5"/>
      <c r="RD786" s="5"/>
      <c r="RE786" s="5"/>
      <c r="RF786" s="5"/>
      <c r="RG786" s="5"/>
      <c r="RH786" s="5"/>
      <c r="RI786" s="5"/>
      <c r="RJ786" s="5"/>
      <c r="RK786" s="5"/>
      <c r="RL786" s="5"/>
      <c r="RM786" s="5"/>
      <c r="RN786" s="5"/>
      <c r="RO786" s="5"/>
      <c r="RP786" s="5"/>
      <c r="RQ786" s="5"/>
      <c r="RR786" s="5"/>
      <c r="RS786" s="5"/>
      <c r="RT786" s="5"/>
      <c r="RU786" s="5"/>
      <c r="RV786" s="5"/>
      <c r="RW786" s="5"/>
      <c r="RX786" s="5"/>
      <c r="RY786" s="5"/>
      <c r="RZ786" s="5"/>
      <c r="SA786" s="5"/>
      <c r="SB786" s="5"/>
      <c r="SC786" s="5"/>
      <c r="SD786" s="5"/>
      <c r="SE786" s="5"/>
      <c r="SF786" s="5"/>
      <c r="SG786" s="5"/>
      <c r="SH786" s="5"/>
      <c r="SI786" s="5"/>
      <c r="SJ786" s="5"/>
      <c r="SK786" s="5"/>
      <c r="SL786" s="5"/>
      <c r="SM786" s="5"/>
      <c r="SN786" s="5"/>
      <c r="SO786" s="5"/>
      <c r="SP786" s="5"/>
      <c r="SQ786" s="5"/>
      <c r="SR786" s="5"/>
      <c r="SS786" s="5"/>
      <c r="ST786" s="5"/>
      <c r="SU786" s="5"/>
      <c r="SV786" s="5"/>
      <c r="SW786" s="5"/>
      <c r="SX786" s="5"/>
      <c r="SY786" s="5"/>
      <c r="SZ786" s="5"/>
      <c r="TA786" s="5"/>
      <c r="TB786" s="5"/>
      <c r="TC786" s="5"/>
      <c r="TD786" s="5"/>
      <c r="TE786" s="5"/>
      <c r="TF786" s="5"/>
      <c r="TG786" s="5"/>
      <c r="TH786" s="5"/>
      <c r="TI786" s="5"/>
      <c r="TJ786" s="5"/>
      <c r="TK786" s="5"/>
      <c r="TL786" s="5"/>
      <c r="TM786" s="5"/>
      <c r="TN786" s="5"/>
      <c r="TO786" s="5"/>
      <c r="TP786" s="5"/>
      <c r="TQ786" s="5"/>
      <c r="TR786" s="5"/>
      <c r="TS786" s="5"/>
      <c r="TT786" s="5"/>
      <c r="TU786" s="5"/>
      <c r="TV786" s="5"/>
      <c r="TW786" s="5"/>
      <c r="TX786" s="5"/>
      <c r="TY786" s="5"/>
      <c r="TZ786" s="5"/>
      <c r="UA786" s="5"/>
      <c r="UB786" s="5"/>
      <c r="UC786" s="5"/>
      <c r="UD786" s="5"/>
      <c r="UE786" s="5"/>
      <c r="UF786" s="5"/>
      <c r="UG786" s="5"/>
      <c r="UH786" s="5"/>
      <c r="UI786" s="5"/>
      <c r="UJ786" s="5"/>
      <c r="UK786" s="5"/>
      <c r="UL786" s="5"/>
      <c r="UM786" s="5"/>
      <c r="UN786" s="5"/>
      <c r="UO786" s="5"/>
      <c r="UP786" s="5"/>
      <c r="UQ786" s="5"/>
      <c r="UR786" s="5"/>
      <c r="US786" s="5"/>
      <c r="UT786" s="5"/>
      <c r="UU786" s="5"/>
      <c r="UV786" s="5"/>
      <c r="UW786" s="5"/>
      <c r="UX786" s="5"/>
      <c r="UY786" s="5"/>
      <c r="UZ786" s="5"/>
      <c r="VA786" s="5"/>
      <c r="VB786" s="5"/>
      <c r="VC786" s="5"/>
      <c r="VD786" s="5"/>
      <c r="VE786" s="5"/>
      <c r="VF786" s="5"/>
      <c r="VG786" s="5"/>
      <c r="VH786" s="5"/>
      <c r="VI786" s="5"/>
      <c r="VJ786" s="5"/>
      <c r="VK786" s="5"/>
      <c r="VL786" s="5"/>
      <c r="VM786" s="5"/>
      <c r="VN786" s="5"/>
      <c r="VO786" s="5"/>
      <c r="VP786" s="5"/>
      <c r="VQ786" s="5"/>
      <c r="VR786" s="5"/>
      <c r="VS786" s="5"/>
      <c r="VT786" s="5"/>
      <c r="VU786" s="5"/>
      <c r="VV786" s="5"/>
      <c r="VW786" s="5"/>
      <c r="VX786" s="5"/>
      <c r="VY786" s="5"/>
      <c r="VZ786" s="5"/>
      <c r="WA786" s="5"/>
      <c r="WB786" s="5"/>
      <c r="WC786" s="5"/>
      <c r="WD786" s="5"/>
      <c r="WE786" s="5"/>
      <c r="WF786" s="5"/>
      <c r="WG786" s="5"/>
      <c r="WH786" s="5"/>
      <c r="WI786" s="5"/>
      <c r="WJ786" s="5"/>
      <c r="WK786" s="5"/>
      <c r="WL786" s="5"/>
      <c r="WM786" s="5"/>
      <c r="WN786" s="5"/>
      <c r="WO786" s="5"/>
      <c r="WP786" s="5"/>
      <c r="WQ786" s="5"/>
      <c r="WR786" s="5"/>
      <c r="WS786" s="5"/>
      <c r="WT786" s="5"/>
      <c r="WU786" s="5"/>
      <c r="WV786" s="5"/>
      <c r="WW786" s="5"/>
      <c r="WX786" s="5"/>
      <c r="WY786" s="5"/>
      <c r="WZ786" s="5"/>
      <c r="XA786" s="5"/>
      <c r="XB786" s="5"/>
      <c r="XC786" s="5"/>
      <c r="XD786" s="5"/>
      <c r="XE786" s="5"/>
      <c r="XF786" s="5"/>
      <c r="XG786" s="5"/>
      <c r="XH786" s="5"/>
      <c r="XI786" s="5"/>
      <c r="XJ786" s="5"/>
      <c r="XK786" s="5"/>
      <c r="XL786" s="5"/>
      <c r="XM786" s="5"/>
      <c r="XN786" s="5"/>
      <c r="XO786" s="5"/>
      <c r="XP786" s="5"/>
      <c r="XQ786" s="5"/>
      <c r="XR786" s="5"/>
      <c r="XS786" s="5"/>
      <c r="XT786" s="5"/>
      <c r="XU786" s="5"/>
      <c r="XV786" s="5"/>
      <c r="XW786" s="5"/>
    </row>
    <row r="787" spans="39:647" x14ac:dyDescent="0.2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5"/>
      <c r="NS787" s="5"/>
      <c r="NT787" s="5"/>
      <c r="NU787" s="5"/>
      <c r="NV787" s="5"/>
      <c r="NW787" s="5"/>
      <c r="NX787" s="5"/>
      <c r="NY787" s="5"/>
      <c r="NZ787" s="5"/>
      <c r="OA787" s="5"/>
      <c r="OB787" s="5"/>
      <c r="OC787" s="5"/>
      <c r="OD787" s="5"/>
      <c r="OE787" s="5"/>
      <c r="OF787" s="5"/>
      <c r="OG787" s="5"/>
      <c r="OH787" s="5"/>
      <c r="OI787" s="5"/>
      <c r="OJ787" s="5"/>
      <c r="OK787" s="5"/>
      <c r="OL787" s="5"/>
      <c r="OM787" s="5"/>
      <c r="ON787" s="5"/>
      <c r="OO787" s="5"/>
      <c r="OP787" s="5"/>
      <c r="OQ787" s="5"/>
      <c r="OR787" s="5"/>
      <c r="OS787" s="5"/>
      <c r="OT787" s="5"/>
      <c r="OU787" s="5"/>
      <c r="OV787" s="5"/>
      <c r="OW787" s="5"/>
      <c r="OX787" s="5"/>
      <c r="OY787" s="5"/>
      <c r="OZ787" s="5"/>
      <c r="PA787" s="5"/>
      <c r="PB787" s="5"/>
      <c r="PC787" s="5"/>
      <c r="PD787" s="5"/>
      <c r="PE787" s="5"/>
      <c r="PF787" s="5"/>
      <c r="PG787" s="5"/>
      <c r="PH787" s="5"/>
      <c r="PI787" s="5"/>
      <c r="PJ787" s="5"/>
      <c r="PK787" s="5"/>
      <c r="PL787" s="5"/>
      <c r="PM787" s="5"/>
      <c r="PN787" s="5"/>
      <c r="PO787" s="5"/>
      <c r="PP787" s="5"/>
      <c r="PQ787" s="5"/>
      <c r="PR787" s="5"/>
      <c r="PS787" s="5"/>
      <c r="PT787" s="5"/>
      <c r="PU787" s="5"/>
      <c r="PV787" s="5"/>
      <c r="PW787" s="5"/>
      <c r="PX787" s="5"/>
      <c r="PY787" s="5"/>
      <c r="PZ787" s="5"/>
      <c r="QA787" s="5"/>
      <c r="QB787" s="5"/>
      <c r="QC787" s="5"/>
      <c r="QD787" s="5"/>
      <c r="QE787" s="5"/>
      <c r="QF787" s="5"/>
      <c r="QG787" s="5"/>
      <c r="QH787" s="5"/>
      <c r="QI787" s="5"/>
      <c r="QJ787" s="5"/>
      <c r="QK787" s="5"/>
      <c r="QL787" s="5"/>
      <c r="QM787" s="5"/>
      <c r="QN787" s="5"/>
      <c r="QO787" s="5"/>
      <c r="QP787" s="5"/>
      <c r="QQ787" s="5"/>
      <c r="QR787" s="5"/>
      <c r="QS787" s="5"/>
      <c r="QT787" s="5"/>
      <c r="QU787" s="5"/>
      <c r="QV787" s="5"/>
      <c r="QW787" s="5"/>
      <c r="QX787" s="5"/>
      <c r="QY787" s="5"/>
      <c r="QZ787" s="5"/>
      <c r="RA787" s="5"/>
      <c r="RB787" s="5"/>
      <c r="RC787" s="5"/>
      <c r="RD787" s="5"/>
      <c r="RE787" s="5"/>
      <c r="RF787" s="5"/>
      <c r="RG787" s="5"/>
      <c r="RH787" s="5"/>
      <c r="RI787" s="5"/>
      <c r="RJ787" s="5"/>
      <c r="RK787" s="5"/>
      <c r="RL787" s="5"/>
      <c r="RM787" s="5"/>
      <c r="RN787" s="5"/>
      <c r="RO787" s="5"/>
      <c r="RP787" s="5"/>
      <c r="RQ787" s="5"/>
      <c r="RR787" s="5"/>
      <c r="RS787" s="5"/>
      <c r="RT787" s="5"/>
      <c r="RU787" s="5"/>
      <c r="RV787" s="5"/>
      <c r="RW787" s="5"/>
      <c r="RX787" s="5"/>
      <c r="RY787" s="5"/>
      <c r="RZ787" s="5"/>
      <c r="SA787" s="5"/>
      <c r="SB787" s="5"/>
      <c r="SC787" s="5"/>
      <c r="SD787" s="5"/>
      <c r="SE787" s="5"/>
      <c r="SF787" s="5"/>
      <c r="SG787" s="5"/>
      <c r="SH787" s="5"/>
      <c r="SI787" s="5"/>
      <c r="SJ787" s="5"/>
      <c r="SK787" s="5"/>
      <c r="SL787" s="5"/>
      <c r="SM787" s="5"/>
      <c r="SN787" s="5"/>
      <c r="SO787" s="5"/>
      <c r="SP787" s="5"/>
      <c r="SQ787" s="5"/>
      <c r="SR787" s="5"/>
      <c r="SS787" s="5"/>
      <c r="ST787" s="5"/>
      <c r="SU787" s="5"/>
      <c r="SV787" s="5"/>
      <c r="SW787" s="5"/>
      <c r="SX787" s="5"/>
      <c r="SY787" s="5"/>
      <c r="SZ787" s="5"/>
      <c r="TA787" s="5"/>
      <c r="TB787" s="5"/>
      <c r="TC787" s="5"/>
      <c r="TD787" s="5"/>
      <c r="TE787" s="5"/>
      <c r="TF787" s="5"/>
      <c r="TG787" s="5"/>
      <c r="TH787" s="5"/>
      <c r="TI787" s="5"/>
      <c r="TJ787" s="5"/>
      <c r="TK787" s="5"/>
      <c r="TL787" s="5"/>
      <c r="TM787" s="5"/>
      <c r="TN787" s="5"/>
      <c r="TO787" s="5"/>
      <c r="TP787" s="5"/>
      <c r="TQ787" s="5"/>
      <c r="TR787" s="5"/>
      <c r="TS787" s="5"/>
      <c r="TT787" s="5"/>
      <c r="TU787" s="5"/>
      <c r="TV787" s="5"/>
      <c r="TW787" s="5"/>
      <c r="TX787" s="5"/>
      <c r="TY787" s="5"/>
      <c r="TZ787" s="5"/>
      <c r="UA787" s="5"/>
      <c r="UB787" s="5"/>
      <c r="UC787" s="5"/>
      <c r="UD787" s="5"/>
      <c r="UE787" s="5"/>
      <c r="UF787" s="5"/>
      <c r="UG787" s="5"/>
      <c r="UH787" s="5"/>
      <c r="UI787" s="5"/>
      <c r="UJ787" s="5"/>
      <c r="UK787" s="5"/>
      <c r="UL787" s="5"/>
      <c r="UM787" s="5"/>
      <c r="UN787" s="5"/>
      <c r="UO787" s="5"/>
      <c r="UP787" s="5"/>
      <c r="UQ787" s="5"/>
      <c r="UR787" s="5"/>
      <c r="US787" s="5"/>
      <c r="UT787" s="5"/>
      <c r="UU787" s="5"/>
      <c r="UV787" s="5"/>
      <c r="UW787" s="5"/>
      <c r="UX787" s="5"/>
      <c r="UY787" s="5"/>
      <c r="UZ787" s="5"/>
      <c r="VA787" s="5"/>
      <c r="VB787" s="5"/>
      <c r="VC787" s="5"/>
      <c r="VD787" s="5"/>
      <c r="VE787" s="5"/>
      <c r="VF787" s="5"/>
      <c r="VG787" s="5"/>
      <c r="VH787" s="5"/>
      <c r="VI787" s="5"/>
      <c r="VJ787" s="5"/>
      <c r="VK787" s="5"/>
      <c r="VL787" s="5"/>
      <c r="VM787" s="5"/>
      <c r="VN787" s="5"/>
      <c r="VO787" s="5"/>
      <c r="VP787" s="5"/>
      <c r="VQ787" s="5"/>
      <c r="VR787" s="5"/>
      <c r="VS787" s="5"/>
      <c r="VT787" s="5"/>
      <c r="VU787" s="5"/>
      <c r="VV787" s="5"/>
      <c r="VW787" s="5"/>
      <c r="VX787" s="5"/>
      <c r="VY787" s="5"/>
      <c r="VZ787" s="5"/>
      <c r="WA787" s="5"/>
      <c r="WB787" s="5"/>
      <c r="WC787" s="5"/>
      <c r="WD787" s="5"/>
      <c r="WE787" s="5"/>
      <c r="WF787" s="5"/>
      <c r="WG787" s="5"/>
      <c r="WH787" s="5"/>
      <c r="WI787" s="5"/>
      <c r="WJ787" s="5"/>
      <c r="WK787" s="5"/>
      <c r="WL787" s="5"/>
      <c r="WM787" s="5"/>
      <c r="WN787" s="5"/>
      <c r="WO787" s="5"/>
      <c r="WP787" s="5"/>
      <c r="WQ787" s="5"/>
      <c r="WR787" s="5"/>
      <c r="WS787" s="5"/>
      <c r="WT787" s="5"/>
      <c r="WU787" s="5"/>
      <c r="WV787" s="5"/>
      <c r="WW787" s="5"/>
      <c r="WX787" s="5"/>
      <c r="WY787" s="5"/>
      <c r="WZ787" s="5"/>
      <c r="XA787" s="5"/>
      <c r="XB787" s="5"/>
      <c r="XC787" s="5"/>
      <c r="XD787" s="5"/>
      <c r="XE787" s="5"/>
      <c r="XF787" s="5"/>
      <c r="XG787" s="5"/>
      <c r="XH787" s="5"/>
      <c r="XI787" s="5"/>
      <c r="XJ787" s="5"/>
      <c r="XK787" s="5"/>
      <c r="XL787" s="5"/>
      <c r="XM787" s="5"/>
      <c r="XN787" s="5"/>
      <c r="XO787" s="5"/>
      <c r="XP787" s="5"/>
      <c r="XQ787" s="5"/>
      <c r="XR787" s="5"/>
      <c r="XS787" s="5"/>
      <c r="XT787" s="5"/>
      <c r="XU787" s="5"/>
      <c r="XV787" s="5"/>
      <c r="XW787" s="5"/>
    </row>
    <row r="788" spans="39:647" x14ac:dyDescent="0.2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5"/>
      <c r="NS788" s="5"/>
      <c r="NT788" s="5"/>
      <c r="NU788" s="5"/>
      <c r="NV788" s="5"/>
      <c r="NW788" s="5"/>
      <c r="NX788" s="5"/>
      <c r="NY788" s="5"/>
      <c r="NZ788" s="5"/>
      <c r="OA788" s="5"/>
      <c r="OB788" s="5"/>
      <c r="OC788" s="5"/>
      <c r="OD788" s="5"/>
      <c r="OE788" s="5"/>
      <c r="OF788" s="5"/>
      <c r="OG788" s="5"/>
      <c r="OH788" s="5"/>
      <c r="OI788" s="5"/>
      <c r="OJ788" s="5"/>
      <c r="OK788" s="5"/>
      <c r="OL788" s="5"/>
      <c r="OM788" s="5"/>
      <c r="ON788" s="5"/>
      <c r="OO788" s="5"/>
      <c r="OP788" s="5"/>
      <c r="OQ788" s="5"/>
      <c r="OR788" s="5"/>
      <c r="OS788" s="5"/>
      <c r="OT788" s="5"/>
      <c r="OU788" s="5"/>
      <c r="OV788" s="5"/>
      <c r="OW788" s="5"/>
      <c r="OX788" s="5"/>
      <c r="OY788" s="5"/>
      <c r="OZ788" s="5"/>
      <c r="PA788" s="5"/>
      <c r="PB788" s="5"/>
      <c r="PC788" s="5"/>
      <c r="PD788" s="5"/>
      <c r="PE788" s="5"/>
      <c r="PF788" s="5"/>
      <c r="PG788" s="5"/>
      <c r="PH788" s="5"/>
      <c r="PI788" s="5"/>
      <c r="PJ788" s="5"/>
      <c r="PK788" s="5"/>
      <c r="PL788" s="5"/>
      <c r="PM788" s="5"/>
      <c r="PN788" s="5"/>
      <c r="PO788" s="5"/>
      <c r="PP788" s="5"/>
      <c r="PQ788" s="5"/>
      <c r="PR788" s="5"/>
      <c r="PS788" s="5"/>
      <c r="PT788" s="5"/>
      <c r="PU788" s="5"/>
      <c r="PV788" s="5"/>
      <c r="PW788" s="5"/>
      <c r="PX788" s="5"/>
      <c r="PY788" s="5"/>
      <c r="PZ788" s="5"/>
      <c r="QA788" s="5"/>
      <c r="QB788" s="5"/>
      <c r="QC788" s="5"/>
      <c r="QD788" s="5"/>
      <c r="QE788" s="5"/>
      <c r="QF788" s="5"/>
      <c r="QG788" s="5"/>
      <c r="QH788" s="5"/>
      <c r="QI788" s="5"/>
      <c r="QJ788" s="5"/>
      <c r="QK788" s="5"/>
      <c r="QL788" s="5"/>
      <c r="QM788" s="5"/>
      <c r="QN788" s="5"/>
      <c r="QO788" s="5"/>
      <c r="QP788" s="5"/>
      <c r="QQ788" s="5"/>
      <c r="QR788" s="5"/>
      <c r="QS788" s="5"/>
      <c r="QT788" s="5"/>
      <c r="QU788" s="5"/>
      <c r="QV788" s="5"/>
      <c r="QW788" s="5"/>
      <c r="QX788" s="5"/>
      <c r="QY788" s="5"/>
      <c r="QZ788" s="5"/>
      <c r="RA788" s="5"/>
      <c r="RB788" s="5"/>
      <c r="RC788" s="5"/>
      <c r="RD788" s="5"/>
      <c r="RE788" s="5"/>
      <c r="RF788" s="5"/>
      <c r="RG788" s="5"/>
      <c r="RH788" s="5"/>
      <c r="RI788" s="5"/>
      <c r="RJ788" s="5"/>
      <c r="RK788" s="5"/>
      <c r="RL788" s="5"/>
      <c r="RM788" s="5"/>
      <c r="RN788" s="5"/>
      <c r="RO788" s="5"/>
      <c r="RP788" s="5"/>
      <c r="RQ788" s="5"/>
      <c r="RR788" s="5"/>
      <c r="RS788" s="5"/>
      <c r="RT788" s="5"/>
      <c r="RU788" s="5"/>
      <c r="RV788" s="5"/>
      <c r="RW788" s="5"/>
      <c r="RX788" s="5"/>
      <c r="RY788" s="5"/>
      <c r="RZ788" s="5"/>
      <c r="SA788" s="5"/>
      <c r="SB788" s="5"/>
      <c r="SC788" s="5"/>
      <c r="SD788" s="5"/>
      <c r="SE788" s="5"/>
      <c r="SF788" s="5"/>
      <c r="SG788" s="5"/>
      <c r="SH788" s="5"/>
      <c r="SI788" s="5"/>
      <c r="SJ788" s="5"/>
      <c r="SK788" s="5"/>
      <c r="SL788" s="5"/>
      <c r="SM788" s="5"/>
      <c r="SN788" s="5"/>
      <c r="SO788" s="5"/>
      <c r="SP788" s="5"/>
      <c r="SQ788" s="5"/>
      <c r="SR788" s="5"/>
      <c r="SS788" s="5"/>
      <c r="ST788" s="5"/>
      <c r="SU788" s="5"/>
      <c r="SV788" s="5"/>
      <c r="SW788" s="5"/>
      <c r="SX788" s="5"/>
      <c r="SY788" s="5"/>
      <c r="SZ788" s="5"/>
      <c r="TA788" s="5"/>
      <c r="TB788" s="5"/>
      <c r="TC788" s="5"/>
      <c r="TD788" s="5"/>
      <c r="TE788" s="5"/>
      <c r="TF788" s="5"/>
      <c r="TG788" s="5"/>
      <c r="TH788" s="5"/>
      <c r="TI788" s="5"/>
      <c r="TJ788" s="5"/>
      <c r="TK788" s="5"/>
      <c r="TL788" s="5"/>
      <c r="TM788" s="5"/>
      <c r="TN788" s="5"/>
      <c r="TO788" s="5"/>
      <c r="TP788" s="5"/>
      <c r="TQ788" s="5"/>
      <c r="TR788" s="5"/>
      <c r="TS788" s="5"/>
      <c r="TT788" s="5"/>
      <c r="TU788" s="5"/>
      <c r="TV788" s="5"/>
      <c r="TW788" s="5"/>
      <c r="TX788" s="5"/>
      <c r="TY788" s="5"/>
      <c r="TZ788" s="5"/>
      <c r="UA788" s="5"/>
      <c r="UB788" s="5"/>
      <c r="UC788" s="5"/>
      <c r="UD788" s="5"/>
      <c r="UE788" s="5"/>
      <c r="UF788" s="5"/>
      <c r="UG788" s="5"/>
      <c r="UH788" s="5"/>
      <c r="UI788" s="5"/>
      <c r="UJ788" s="5"/>
      <c r="UK788" s="5"/>
      <c r="UL788" s="5"/>
      <c r="UM788" s="5"/>
      <c r="UN788" s="5"/>
      <c r="UO788" s="5"/>
      <c r="UP788" s="5"/>
      <c r="UQ788" s="5"/>
      <c r="UR788" s="5"/>
      <c r="US788" s="5"/>
      <c r="UT788" s="5"/>
      <c r="UU788" s="5"/>
      <c r="UV788" s="5"/>
      <c r="UW788" s="5"/>
      <c r="UX788" s="5"/>
      <c r="UY788" s="5"/>
      <c r="UZ788" s="5"/>
      <c r="VA788" s="5"/>
      <c r="VB788" s="5"/>
      <c r="VC788" s="5"/>
      <c r="VD788" s="5"/>
      <c r="VE788" s="5"/>
      <c r="VF788" s="5"/>
      <c r="VG788" s="5"/>
      <c r="VH788" s="5"/>
      <c r="VI788" s="5"/>
      <c r="VJ788" s="5"/>
      <c r="VK788" s="5"/>
      <c r="VL788" s="5"/>
      <c r="VM788" s="5"/>
      <c r="VN788" s="5"/>
      <c r="VO788" s="5"/>
      <c r="VP788" s="5"/>
      <c r="VQ788" s="5"/>
      <c r="VR788" s="5"/>
      <c r="VS788" s="5"/>
      <c r="VT788" s="5"/>
      <c r="VU788" s="5"/>
      <c r="VV788" s="5"/>
      <c r="VW788" s="5"/>
      <c r="VX788" s="5"/>
      <c r="VY788" s="5"/>
      <c r="VZ788" s="5"/>
      <c r="WA788" s="5"/>
      <c r="WB788" s="5"/>
      <c r="WC788" s="5"/>
      <c r="WD788" s="5"/>
      <c r="WE788" s="5"/>
      <c r="WF788" s="5"/>
      <c r="WG788" s="5"/>
      <c r="WH788" s="5"/>
      <c r="WI788" s="5"/>
      <c r="WJ788" s="5"/>
      <c r="WK788" s="5"/>
      <c r="WL788" s="5"/>
      <c r="WM788" s="5"/>
      <c r="WN788" s="5"/>
      <c r="WO788" s="5"/>
      <c r="WP788" s="5"/>
      <c r="WQ788" s="5"/>
      <c r="WR788" s="5"/>
      <c r="WS788" s="5"/>
      <c r="WT788" s="5"/>
      <c r="WU788" s="5"/>
      <c r="WV788" s="5"/>
      <c r="WW788" s="5"/>
      <c r="WX788" s="5"/>
      <c r="WY788" s="5"/>
      <c r="WZ788" s="5"/>
      <c r="XA788" s="5"/>
      <c r="XB788" s="5"/>
      <c r="XC788" s="5"/>
      <c r="XD788" s="5"/>
      <c r="XE788" s="5"/>
      <c r="XF788" s="5"/>
      <c r="XG788" s="5"/>
      <c r="XH788" s="5"/>
      <c r="XI788" s="5"/>
      <c r="XJ788" s="5"/>
      <c r="XK788" s="5"/>
      <c r="XL788" s="5"/>
      <c r="XM788" s="5"/>
      <c r="XN788" s="5"/>
      <c r="XO788" s="5"/>
      <c r="XP788" s="5"/>
      <c r="XQ788" s="5"/>
      <c r="XR788" s="5"/>
      <c r="XS788" s="5"/>
      <c r="XT788" s="5"/>
      <c r="XU788" s="5"/>
      <c r="XV788" s="5"/>
      <c r="XW788" s="5"/>
    </row>
    <row r="789" spans="39:647" x14ac:dyDescent="0.2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5"/>
      <c r="NS789" s="5"/>
      <c r="NT789" s="5"/>
      <c r="NU789" s="5"/>
      <c r="NV789" s="5"/>
      <c r="NW789" s="5"/>
      <c r="NX789" s="5"/>
      <c r="NY789" s="5"/>
      <c r="NZ789" s="5"/>
      <c r="OA789" s="5"/>
      <c r="OB789" s="5"/>
      <c r="OC789" s="5"/>
      <c r="OD789" s="5"/>
      <c r="OE789" s="5"/>
      <c r="OF789" s="5"/>
      <c r="OG789" s="5"/>
      <c r="OH789" s="5"/>
      <c r="OI789" s="5"/>
      <c r="OJ789" s="5"/>
      <c r="OK789" s="5"/>
      <c r="OL789" s="5"/>
      <c r="OM789" s="5"/>
      <c r="ON789" s="5"/>
      <c r="OO789" s="5"/>
      <c r="OP789" s="5"/>
      <c r="OQ789" s="5"/>
      <c r="OR789" s="5"/>
      <c r="OS789" s="5"/>
      <c r="OT789" s="5"/>
      <c r="OU789" s="5"/>
      <c r="OV789" s="5"/>
      <c r="OW789" s="5"/>
      <c r="OX789" s="5"/>
      <c r="OY789" s="5"/>
      <c r="OZ789" s="5"/>
      <c r="PA789" s="5"/>
      <c r="PB789" s="5"/>
      <c r="PC789" s="5"/>
      <c r="PD789" s="5"/>
      <c r="PE789" s="5"/>
      <c r="PF789" s="5"/>
      <c r="PG789" s="5"/>
      <c r="PH789" s="5"/>
      <c r="PI789" s="5"/>
      <c r="PJ789" s="5"/>
      <c r="PK789" s="5"/>
      <c r="PL789" s="5"/>
      <c r="PM789" s="5"/>
      <c r="PN789" s="5"/>
      <c r="PO789" s="5"/>
      <c r="PP789" s="5"/>
      <c r="PQ789" s="5"/>
      <c r="PR789" s="5"/>
      <c r="PS789" s="5"/>
      <c r="PT789" s="5"/>
      <c r="PU789" s="5"/>
      <c r="PV789" s="5"/>
      <c r="PW789" s="5"/>
      <c r="PX789" s="5"/>
      <c r="PY789" s="5"/>
      <c r="PZ789" s="5"/>
      <c r="QA789" s="5"/>
      <c r="QB789" s="5"/>
      <c r="QC789" s="5"/>
      <c r="QD789" s="5"/>
      <c r="QE789" s="5"/>
      <c r="QF789" s="5"/>
      <c r="QG789" s="5"/>
      <c r="QH789" s="5"/>
      <c r="QI789" s="5"/>
      <c r="QJ789" s="5"/>
      <c r="QK789" s="5"/>
      <c r="QL789" s="5"/>
      <c r="QM789" s="5"/>
      <c r="QN789" s="5"/>
      <c r="QO789" s="5"/>
      <c r="QP789" s="5"/>
      <c r="QQ789" s="5"/>
      <c r="QR789" s="5"/>
      <c r="QS789" s="5"/>
      <c r="QT789" s="5"/>
      <c r="QU789" s="5"/>
      <c r="QV789" s="5"/>
      <c r="QW789" s="5"/>
      <c r="QX789" s="5"/>
      <c r="QY789" s="5"/>
      <c r="QZ789" s="5"/>
      <c r="RA789" s="5"/>
      <c r="RB789" s="5"/>
      <c r="RC789" s="5"/>
      <c r="RD789" s="5"/>
      <c r="RE789" s="5"/>
      <c r="RF789" s="5"/>
      <c r="RG789" s="5"/>
      <c r="RH789" s="5"/>
      <c r="RI789" s="5"/>
      <c r="RJ789" s="5"/>
      <c r="RK789" s="5"/>
      <c r="RL789" s="5"/>
      <c r="RM789" s="5"/>
      <c r="RN789" s="5"/>
      <c r="RO789" s="5"/>
      <c r="RP789" s="5"/>
      <c r="RQ789" s="5"/>
      <c r="RR789" s="5"/>
      <c r="RS789" s="5"/>
      <c r="RT789" s="5"/>
      <c r="RU789" s="5"/>
      <c r="RV789" s="5"/>
      <c r="RW789" s="5"/>
      <c r="RX789" s="5"/>
      <c r="RY789" s="5"/>
      <c r="RZ789" s="5"/>
      <c r="SA789" s="5"/>
      <c r="SB789" s="5"/>
      <c r="SC789" s="5"/>
      <c r="SD789" s="5"/>
      <c r="SE789" s="5"/>
      <c r="SF789" s="5"/>
      <c r="SG789" s="5"/>
      <c r="SH789" s="5"/>
      <c r="SI789" s="5"/>
      <c r="SJ789" s="5"/>
      <c r="SK789" s="5"/>
      <c r="SL789" s="5"/>
      <c r="SM789" s="5"/>
      <c r="SN789" s="5"/>
      <c r="SO789" s="5"/>
      <c r="SP789" s="5"/>
      <c r="SQ789" s="5"/>
      <c r="SR789" s="5"/>
      <c r="SS789" s="5"/>
      <c r="ST789" s="5"/>
      <c r="SU789" s="5"/>
      <c r="SV789" s="5"/>
      <c r="SW789" s="5"/>
      <c r="SX789" s="5"/>
      <c r="SY789" s="5"/>
      <c r="SZ789" s="5"/>
      <c r="TA789" s="5"/>
      <c r="TB789" s="5"/>
      <c r="TC789" s="5"/>
      <c r="TD789" s="5"/>
      <c r="TE789" s="5"/>
      <c r="TF789" s="5"/>
      <c r="TG789" s="5"/>
      <c r="TH789" s="5"/>
      <c r="TI789" s="5"/>
      <c r="TJ789" s="5"/>
      <c r="TK789" s="5"/>
      <c r="TL789" s="5"/>
      <c r="TM789" s="5"/>
      <c r="TN789" s="5"/>
      <c r="TO789" s="5"/>
      <c r="TP789" s="5"/>
      <c r="TQ789" s="5"/>
      <c r="TR789" s="5"/>
      <c r="TS789" s="5"/>
      <c r="TT789" s="5"/>
      <c r="TU789" s="5"/>
      <c r="TV789" s="5"/>
      <c r="TW789" s="5"/>
      <c r="TX789" s="5"/>
      <c r="TY789" s="5"/>
      <c r="TZ789" s="5"/>
      <c r="UA789" s="5"/>
      <c r="UB789" s="5"/>
      <c r="UC789" s="5"/>
      <c r="UD789" s="5"/>
      <c r="UE789" s="5"/>
      <c r="UF789" s="5"/>
      <c r="UG789" s="5"/>
      <c r="UH789" s="5"/>
      <c r="UI789" s="5"/>
      <c r="UJ789" s="5"/>
      <c r="UK789" s="5"/>
      <c r="UL789" s="5"/>
      <c r="UM789" s="5"/>
      <c r="UN789" s="5"/>
      <c r="UO789" s="5"/>
      <c r="UP789" s="5"/>
      <c r="UQ789" s="5"/>
      <c r="UR789" s="5"/>
      <c r="US789" s="5"/>
      <c r="UT789" s="5"/>
      <c r="UU789" s="5"/>
      <c r="UV789" s="5"/>
      <c r="UW789" s="5"/>
      <c r="UX789" s="5"/>
      <c r="UY789" s="5"/>
      <c r="UZ789" s="5"/>
      <c r="VA789" s="5"/>
      <c r="VB789" s="5"/>
      <c r="VC789" s="5"/>
      <c r="VD789" s="5"/>
      <c r="VE789" s="5"/>
      <c r="VF789" s="5"/>
      <c r="VG789" s="5"/>
      <c r="VH789" s="5"/>
      <c r="VI789" s="5"/>
      <c r="VJ789" s="5"/>
      <c r="VK789" s="5"/>
      <c r="VL789" s="5"/>
      <c r="VM789" s="5"/>
      <c r="VN789" s="5"/>
      <c r="VO789" s="5"/>
      <c r="VP789" s="5"/>
      <c r="VQ789" s="5"/>
      <c r="VR789" s="5"/>
      <c r="VS789" s="5"/>
      <c r="VT789" s="5"/>
      <c r="VU789" s="5"/>
      <c r="VV789" s="5"/>
      <c r="VW789" s="5"/>
      <c r="VX789" s="5"/>
      <c r="VY789" s="5"/>
      <c r="VZ789" s="5"/>
      <c r="WA789" s="5"/>
      <c r="WB789" s="5"/>
      <c r="WC789" s="5"/>
      <c r="WD789" s="5"/>
      <c r="WE789" s="5"/>
      <c r="WF789" s="5"/>
      <c r="WG789" s="5"/>
      <c r="WH789" s="5"/>
      <c r="WI789" s="5"/>
      <c r="WJ789" s="5"/>
      <c r="WK789" s="5"/>
      <c r="WL789" s="5"/>
      <c r="WM789" s="5"/>
      <c r="WN789" s="5"/>
      <c r="WO789" s="5"/>
      <c r="WP789" s="5"/>
      <c r="WQ789" s="5"/>
      <c r="WR789" s="5"/>
      <c r="WS789" s="5"/>
      <c r="WT789" s="5"/>
      <c r="WU789" s="5"/>
      <c r="WV789" s="5"/>
      <c r="WW789" s="5"/>
      <c r="WX789" s="5"/>
      <c r="WY789" s="5"/>
      <c r="WZ789" s="5"/>
      <c r="XA789" s="5"/>
      <c r="XB789" s="5"/>
      <c r="XC789" s="5"/>
      <c r="XD789" s="5"/>
      <c r="XE789" s="5"/>
      <c r="XF789" s="5"/>
      <c r="XG789" s="5"/>
      <c r="XH789" s="5"/>
      <c r="XI789" s="5"/>
      <c r="XJ789" s="5"/>
      <c r="XK789" s="5"/>
      <c r="XL789" s="5"/>
      <c r="XM789" s="5"/>
      <c r="XN789" s="5"/>
      <c r="XO789" s="5"/>
      <c r="XP789" s="5"/>
      <c r="XQ789" s="5"/>
      <c r="XR789" s="5"/>
      <c r="XS789" s="5"/>
      <c r="XT789" s="5"/>
      <c r="XU789" s="5"/>
      <c r="XV789" s="5"/>
      <c r="XW789" s="5"/>
    </row>
    <row r="790" spans="39:647" x14ac:dyDescent="0.2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5"/>
      <c r="NS790" s="5"/>
      <c r="NT790" s="5"/>
      <c r="NU790" s="5"/>
      <c r="NV790" s="5"/>
      <c r="NW790" s="5"/>
      <c r="NX790" s="5"/>
      <c r="NY790" s="5"/>
      <c r="NZ790" s="5"/>
      <c r="OA790" s="5"/>
      <c r="OB790" s="5"/>
      <c r="OC790" s="5"/>
      <c r="OD790" s="5"/>
      <c r="OE790" s="5"/>
      <c r="OF790" s="5"/>
      <c r="OG790" s="5"/>
      <c r="OH790" s="5"/>
      <c r="OI790" s="5"/>
      <c r="OJ790" s="5"/>
      <c r="OK790" s="5"/>
      <c r="OL790" s="5"/>
      <c r="OM790" s="5"/>
      <c r="ON790" s="5"/>
      <c r="OO790" s="5"/>
      <c r="OP790" s="5"/>
      <c r="OQ790" s="5"/>
      <c r="OR790" s="5"/>
      <c r="OS790" s="5"/>
      <c r="OT790" s="5"/>
      <c r="OU790" s="5"/>
      <c r="OV790" s="5"/>
      <c r="OW790" s="5"/>
      <c r="OX790" s="5"/>
      <c r="OY790" s="5"/>
      <c r="OZ790" s="5"/>
      <c r="PA790" s="5"/>
      <c r="PB790" s="5"/>
      <c r="PC790" s="5"/>
      <c r="PD790" s="5"/>
      <c r="PE790" s="5"/>
      <c r="PF790" s="5"/>
      <c r="PG790" s="5"/>
      <c r="PH790" s="5"/>
      <c r="PI790" s="5"/>
      <c r="PJ790" s="5"/>
      <c r="PK790" s="5"/>
      <c r="PL790" s="5"/>
      <c r="PM790" s="5"/>
      <c r="PN790" s="5"/>
      <c r="PO790" s="5"/>
      <c r="PP790" s="5"/>
      <c r="PQ790" s="5"/>
      <c r="PR790" s="5"/>
      <c r="PS790" s="5"/>
      <c r="PT790" s="5"/>
      <c r="PU790" s="5"/>
      <c r="PV790" s="5"/>
      <c r="PW790" s="5"/>
      <c r="PX790" s="5"/>
      <c r="PY790" s="5"/>
      <c r="PZ790" s="5"/>
      <c r="QA790" s="5"/>
      <c r="QB790" s="5"/>
      <c r="QC790" s="5"/>
      <c r="QD790" s="5"/>
      <c r="QE790" s="5"/>
      <c r="QF790" s="5"/>
      <c r="QG790" s="5"/>
      <c r="QH790" s="5"/>
      <c r="QI790" s="5"/>
      <c r="QJ790" s="5"/>
      <c r="QK790" s="5"/>
      <c r="QL790" s="5"/>
      <c r="QM790" s="5"/>
      <c r="QN790" s="5"/>
      <c r="QO790" s="5"/>
      <c r="QP790" s="5"/>
      <c r="QQ790" s="5"/>
      <c r="QR790" s="5"/>
      <c r="QS790" s="5"/>
      <c r="QT790" s="5"/>
      <c r="QU790" s="5"/>
      <c r="QV790" s="5"/>
      <c r="QW790" s="5"/>
      <c r="QX790" s="5"/>
      <c r="QY790" s="5"/>
      <c r="QZ790" s="5"/>
      <c r="RA790" s="5"/>
      <c r="RB790" s="5"/>
      <c r="RC790" s="5"/>
      <c r="RD790" s="5"/>
      <c r="RE790" s="5"/>
      <c r="RF790" s="5"/>
      <c r="RG790" s="5"/>
      <c r="RH790" s="5"/>
      <c r="RI790" s="5"/>
      <c r="RJ790" s="5"/>
      <c r="RK790" s="5"/>
      <c r="RL790" s="5"/>
      <c r="RM790" s="5"/>
      <c r="RN790" s="5"/>
      <c r="RO790" s="5"/>
      <c r="RP790" s="5"/>
      <c r="RQ790" s="5"/>
      <c r="RR790" s="5"/>
      <c r="RS790" s="5"/>
      <c r="RT790" s="5"/>
      <c r="RU790" s="5"/>
      <c r="RV790" s="5"/>
      <c r="RW790" s="5"/>
      <c r="RX790" s="5"/>
      <c r="RY790" s="5"/>
      <c r="RZ790" s="5"/>
      <c r="SA790" s="5"/>
      <c r="SB790" s="5"/>
      <c r="SC790" s="5"/>
      <c r="SD790" s="5"/>
      <c r="SE790" s="5"/>
      <c r="SF790" s="5"/>
      <c r="SG790" s="5"/>
      <c r="SH790" s="5"/>
      <c r="SI790" s="5"/>
      <c r="SJ790" s="5"/>
      <c r="SK790" s="5"/>
      <c r="SL790" s="5"/>
      <c r="SM790" s="5"/>
      <c r="SN790" s="5"/>
      <c r="SO790" s="5"/>
      <c r="SP790" s="5"/>
      <c r="SQ790" s="5"/>
      <c r="SR790" s="5"/>
      <c r="SS790" s="5"/>
      <c r="ST790" s="5"/>
      <c r="SU790" s="5"/>
      <c r="SV790" s="5"/>
      <c r="SW790" s="5"/>
      <c r="SX790" s="5"/>
      <c r="SY790" s="5"/>
      <c r="SZ790" s="5"/>
      <c r="TA790" s="5"/>
      <c r="TB790" s="5"/>
      <c r="TC790" s="5"/>
      <c r="TD790" s="5"/>
      <c r="TE790" s="5"/>
      <c r="TF790" s="5"/>
      <c r="TG790" s="5"/>
      <c r="TH790" s="5"/>
      <c r="TI790" s="5"/>
      <c r="TJ790" s="5"/>
      <c r="TK790" s="5"/>
      <c r="TL790" s="5"/>
      <c r="TM790" s="5"/>
      <c r="TN790" s="5"/>
      <c r="TO790" s="5"/>
      <c r="TP790" s="5"/>
      <c r="TQ790" s="5"/>
      <c r="TR790" s="5"/>
      <c r="TS790" s="5"/>
      <c r="TT790" s="5"/>
      <c r="TU790" s="5"/>
      <c r="TV790" s="5"/>
      <c r="TW790" s="5"/>
      <c r="TX790" s="5"/>
      <c r="TY790" s="5"/>
      <c r="TZ790" s="5"/>
      <c r="UA790" s="5"/>
      <c r="UB790" s="5"/>
      <c r="UC790" s="5"/>
      <c r="UD790" s="5"/>
      <c r="UE790" s="5"/>
      <c r="UF790" s="5"/>
      <c r="UG790" s="5"/>
      <c r="UH790" s="5"/>
      <c r="UI790" s="5"/>
      <c r="UJ790" s="5"/>
      <c r="UK790" s="5"/>
      <c r="UL790" s="5"/>
      <c r="UM790" s="5"/>
      <c r="UN790" s="5"/>
      <c r="UO790" s="5"/>
      <c r="UP790" s="5"/>
      <c r="UQ790" s="5"/>
      <c r="UR790" s="5"/>
      <c r="US790" s="5"/>
      <c r="UT790" s="5"/>
      <c r="UU790" s="5"/>
      <c r="UV790" s="5"/>
      <c r="UW790" s="5"/>
      <c r="UX790" s="5"/>
      <c r="UY790" s="5"/>
      <c r="UZ790" s="5"/>
      <c r="VA790" s="5"/>
      <c r="VB790" s="5"/>
      <c r="VC790" s="5"/>
      <c r="VD790" s="5"/>
      <c r="VE790" s="5"/>
      <c r="VF790" s="5"/>
      <c r="VG790" s="5"/>
      <c r="VH790" s="5"/>
      <c r="VI790" s="5"/>
      <c r="VJ790" s="5"/>
      <c r="VK790" s="5"/>
      <c r="VL790" s="5"/>
      <c r="VM790" s="5"/>
      <c r="VN790" s="5"/>
      <c r="VO790" s="5"/>
      <c r="VP790" s="5"/>
      <c r="VQ790" s="5"/>
      <c r="VR790" s="5"/>
      <c r="VS790" s="5"/>
      <c r="VT790" s="5"/>
      <c r="VU790" s="5"/>
      <c r="VV790" s="5"/>
      <c r="VW790" s="5"/>
      <c r="VX790" s="5"/>
      <c r="VY790" s="5"/>
      <c r="VZ790" s="5"/>
      <c r="WA790" s="5"/>
      <c r="WB790" s="5"/>
      <c r="WC790" s="5"/>
      <c r="WD790" s="5"/>
      <c r="WE790" s="5"/>
      <c r="WF790" s="5"/>
      <c r="WG790" s="5"/>
      <c r="WH790" s="5"/>
      <c r="WI790" s="5"/>
      <c r="WJ790" s="5"/>
      <c r="WK790" s="5"/>
      <c r="WL790" s="5"/>
      <c r="WM790" s="5"/>
      <c r="WN790" s="5"/>
      <c r="WO790" s="5"/>
      <c r="WP790" s="5"/>
      <c r="WQ790" s="5"/>
      <c r="WR790" s="5"/>
      <c r="WS790" s="5"/>
      <c r="WT790" s="5"/>
      <c r="WU790" s="5"/>
      <c r="WV790" s="5"/>
      <c r="WW790" s="5"/>
      <c r="WX790" s="5"/>
      <c r="WY790" s="5"/>
      <c r="WZ790" s="5"/>
      <c r="XA790" s="5"/>
      <c r="XB790" s="5"/>
      <c r="XC790" s="5"/>
      <c r="XD790" s="5"/>
      <c r="XE790" s="5"/>
      <c r="XF790" s="5"/>
      <c r="XG790" s="5"/>
      <c r="XH790" s="5"/>
      <c r="XI790" s="5"/>
      <c r="XJ790" s="5"/>
      <c r="XK790" s="5"/>
      <c r="XL790" s="5"/>
      <c r="XM790" s="5"/>
      <c r="XN790" s="5"/>
      <c r="XO790" s="5"/>
      <c r="XP790" s="5"/>
      <c r="XQ790" s="5"/>
      <c r="XR790" s="5"/>
      <c r="XS790" s="5"/>
      <c r="XT790" s="5"/>
      <c r="XU790" s="5"/>
      <c r="XV790" s="5"/>
      <c r="XW790" s="5"/>
    </row>
    <row r="791" spans="39:647" x14ac:dyDescent="0.2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5"/>
      <c r="NS791" s="5"/>
      <c r="NT791" s="5"/>
      <c r="NU791" s="5"/>
      <c r="NV791" s="5"/>
      <c r="NW791" s="5"/>
      <c r="NX791" s="5"/>
      <c r="NY791" s="5"/>
      <c r="NZ791" s="5"/>
      <c r="OA791" s="5"/>
      <c r="OB791" s="5"/>
      <c r="OC791" s="5"/>
      <c r="OD791" s="5"/>
      <c r="OE791" s="5"/>
      <c r="OF791" s="5"/>
      <c r="OG791" s="5"/>
      <c r="OH791" s="5"/>
      <c r="OI791" s="5"/>
      <c r="OJ791" s="5"/>
      <c r="OK791" s="5"/>
      <c r="OL791" s="5"/>
      <c r="OM791" s="5"/>
      <c r="ON791" s="5"/>
      <c r="OO791" s="5"/>
      <c r="OP791" s="5"/>
      <c r="OQ791" s="5"/>
      <c r="OR791" s="5"/>
      <c r="OS791" s="5"/>
      <c r="OT791" s="5"/>
      <c r="OU791" s="5"/>
      <c r="OV791" s="5"/>
      <c r="OW791" s="5"/>
      <c r="OX791" s="5"/>
      <c r="OY791" s="5"/>
      <c r="OZ791" s="5"/>
      <c r="PA791" s="5"/>
      <c r="PB791" s="5"/>
      <c r="PC791" s="5"/>
      <c r="PD791" s="5"/>
      <c r="PE791" s="5"/>
      <c r="PF791" s="5"/>
      <c r="PG791" s="5"/>
      <c r="PH791" s="5"/>
      <c r="PI791" s="5"/>
      <c r="PJ791" s="5"/>
      <c r="PK791" s="5"/>
      <c r="PL791" s="5"/>
      <c r="PM791" s="5"/>
      <c r="PN791" s="5"/>
      <c r="PO791" s="5"/>
      <c r="PP791" s="5"/>
      <c r="PQ791" s="5"/>
      <c r="PR791" s="5"/>
      <c r="PS791" s="5"/>
      <c r="PT791" s="5"/>
      <c r="PU791" s="5"/>
      <c r="PV791" s="5"/>
      <c r="PW791" s="5"/>
      <c r="PX791" s="5"/>
      <c r="PY791" s="5"/>
      <c r="PZ791" s="5"/>
      <c r="QA791" s="5"/>
      <c r="QB791" s="5"/>
      <c r="QC791" s="5"/>
      <c r="QD791" s="5"/>
      <c r="QE791" s="5"/>
      <c r="QF791" s="5"/>
      <c r="QG791" s="5"/>
      <c r="QH791" s="5"/>
      <c r="QI791" s="5"/>
      <c r="QJ791" s="5"/>
      <c r="QK791" s="5"/>
      <c r="QL791" s="5"/>
      <c r="QM791" s="5"/>
      <c r="QN791" s="5"/>
      <c r="QO791" s="5"/>
      <c r="QP791" s="5"/>
      <c r="QQ791" s="5"/>
      <c r="QR791" s="5"/>
      <c r="QS791" s="5"/>
      <c r="QT791" s="5"/>
      <c r="QU791" s="5"/>
      <c r="QV791" s="5"/>
      <c r="QW791" s="5"/>
      <c r="QX791" s="5"/>
      <c r="QY791" s="5"/>
      <c r="QZ791" s="5"/>
      <c r="RA791" s="5"/>
      <c r="RB791" s="5"/>
      <c r="RC791" s="5"/>
      <c r="RD791" s="5"/>
      <c r="RE791" s="5"/>
      <c r="RF791" s="5"/>
      <c r="RG791" s="5"/>
      <c r="RH791" s="5"/>
      <c r="RI791" s="5"/>
      <c r="RJ791" s="5"/>
      <c r="RK791" s="5"/>
      <c r="RL791" s="5"/>
      <c r="RM791" s="5"/>
      <c r="RN791" s="5"/>
      <c r="RO791" s="5"/>
      <c r="RP791" s="5"/>
      <c r="RQ791" s="5"/>
      <c r="RR791" s="5"/>
      <c r="RS791" s="5"/>
      <c r="RT791" s="5"/>
      <c r="RU791" s="5"/>
      <c r="RV791" s="5"/>
      <c r="RW791" s="5"/>
      <c r="RX791" s="5"/>
      <c r="RY791" s="5"/>
      <c r="RZ791" s="5"/>
      <c r="SA791" s="5"/>
      <c r="SB791" s="5"/>
      <c r="SC791" s="5"/>
      <c r="SD791" s="5"/>
      <c r="SE791" s="5"/>
      <c r="SF791" s="5"/>
      <c r="SG791" s="5"/>
      <c r="SH791" s="5"/>
      <c r="SI791" s="5"/>
      <c r="SJ791" s="5"/>
      <c r="SK791" s="5"/>
      <c r="SL791" s="5"/>
      <c r="SM791" s="5"/>
      <c r="SN791" s="5"/>
      <c r="SO791" s="5"/>
      <c r="SP791" s="5"/>
      <c r="SQ791" s="5"/>
      <c r="SR791" s="5"/>
      <c r="SS791" s="5"/>
      <c r="ST791" s="5"/>
      <c r="SU791" s="5"/>
      <c r="SV791" s="5"/>
      <c r="SW791" s="5"/>
      <c r="SX791" s="5"/>
      <c r="SY791" s="5"/>
      <c r="SZ791" s="5"/>
      <c r="TA791" s="5"/>
      <c r="TB791" s="5"/>
      <c r="TC791" s="5"/>
      <c r="TD791" s="5"/>
      <c r="TE791" s="5"/>
      <c r="TF791" s="5"/>
      <c r="TG791" s="5"/>
      <c r="TH791" s="5"/>
      <c r="TI791" s="5"/>
      <c r="TJ791" s="5"/>
      <c r="TK791" s="5"/>
      <c r="TL791" s="5"/>
      <c r="TM791" s="5"/>
      <c r="TN791" s="5"/>
      <c r="TO791" s="5"/>
      <c r="TP791" s="5"/>
      <c r="TQ791" s="5"/>
      <c r="TR791" s="5"/>
      <c r="TS791" s="5"/>
      <c r="TT791" s="5"/>
      <c r="TU791" s="5"/>
      <c r="TV791" s="5"/>
      <c r="TW791" s="5"/>
      <c r="TX791" s="5"/>
      <c r="TY791" s="5"/>
      <c r="TZ791" s="5"/>
      <c r="UA791" s="5"/>
      <c r="UB791" s="5"/>
      <c r="UC791" s="5"/>
      <c r="UD791" s="5"/>
      <c r="UE791" s="5"/>
      <c r="UF791" s="5"/>
      <c r="UG791" s="5"/>
      <c r="UH791" s="5"/>
      <c r="UI791" s="5"/>
      <c r="UJ791" s="5"/>
      <c r="UK791" s="5"/>
      <c r="UL791" s="5"/>
      <c r="UM791" s="5"/>
      <c r="UN791" s="5"/>
      <c r="UO791" s="5"/>
      <c r="UP791" s="5"/>
      <c r="UQ791" s="5"/>
      <c r="UR791" s="5"/>
      <c r="US791" s="5"/>
      <c r="UT791" s="5"/>
      <c r="UU791" s="5"/>
      <c r="UV791" s="5"/>
      <c r="UW791" s="5"/>
      <c r="UX791" s="5"/>
      <c r="UY791" s="5"/>
      <c r="UZ791" s="5"/>
      <c r="VA791" s="5"/>
      <c r="VB791" s="5"/>
      <c r="VC791" s="5"/>
      <c r="VD791" s="5"/>
      <c r="VE791" s="5"/>
      <c r="VF791" s="5"/>
      <c r="VG791" s="5"/>
      <c r="VH791" s="5"/>
      <c r="VI791" s="5"/>
      <c r="VJ791" s="5"/>
      <c r="VK791" s="5"/>
      <c r="VL791" s="5"/>
      <c r="VM791" s="5"/>
      <c r="VN791" s="5"/>
      <c r="VO791" s="5"/>
      <c r="VP791" s="5"/>
      <c r="VQ791" s="5"/>
      <c r="VR791" s="5"/>
      <c r="VS791" s="5"/>
      <c r="VT791" s="5"/>
      <c r="VU791" s="5"/>
      <c r="VV791" s="5"/>
      <c r="VW791" s="5"/>
      <c r="VX791" s="5"/>
      <c r="VY791" s="5"/>
      <c r="VZ791" s="5"/>
      <c r="WA791" s="5"/>
      <c r="WB791" s="5"/>
      <c r="WC791" s="5"/>
      <c r="WD791" s="5"/>
      <c r="WE791" s="5"/>
      <c r="WF791" s="5"/>
      <c r="WG791" s="5"/>
      <c r="WH791" s="5"/>
      <c r="WI791" s="5"/>
      <c r="WJ791" s="5"/>
      <c r="WK791" s="5"/>
      <c r="WL791" s="5"/>
      <c r="WM791" s="5"/>
      <c r="WN791" s="5"/>
      <c r="WO791" s="5"/>
      <c r="WP791" s="5"/>
      <c r="WQ791" s="5"/>
      <c r="WR791" s="5"/>
      <c r="WS791" s="5"/>
      <c r="WT791" s="5"/>
      <c r="WU791" s="5"/>
      <c r="WV791" s="5"/>
      <c r="WW791" s="5"/>
      <c r="WX791" s="5"/>
      <c r="WY791" s="5"/>
      <c r="WZ791" s="5"/>
      <c r="XA791" s="5"/>
      <c r="XB791" s="5"/>
      <c r="XC791" s="5"/>
      <c r="XD791" s="5"/>
      <c r="XE791" s="5"/>
      <c r="XF791" s="5"/>
      <c r="XG791" s="5"/>
      <c r="XH791" s="5"/>
      <c r="XI791" s="5"/>
      <c r="XJ791" s="5"/>
      <c r="XK791" s="5"/>
      <c r="XL791" s="5"/>
      <c r="XM791" s="5"/>
      <c r="XN791" s="5"/>
      <c r="XO791" s="5"/>
      <c r="XP791" s="5"/>
      <c r="XQ791" s="5"/>
      <c r="XR791" s="5"/>
      <c r="XS791" s="5"/>
      <c r="XT791" s="5"/>
      <c r="XU791" s="5"/>
      <c r="XV791" s="5"/>
      <c r="XW791" s="5"/>
    </row>
    <row r="792" spans="39:647" x14ac:dyDescent="0.2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5"/>
      <c r="NS792" s="5"/>
      <c r="NT792" s="5"/>
      <c r="NU792" s="5"/>
      <c r="NV792" s="5"/>
      <c r="NW792" s="5"/>
      <c r="NX792" s="5"/>
      <c r="NY792" s="5"/>
      <c r="NZ792" s="5"/>
      <c r="OA792" s="5"/>
      <c r="OB792" s="5"/>
      <c r="OC792" s="5"/>
      <c r="OD792" s="5"/>
      <c r="OE792" s="5"/>
      <c r="OF792" s="5"/>
      <c r="OG792" s="5"/>
      <c r="OH792" s="5"/>
      <c r="OI792" s="5"/>
      <c r="OJ792" s="5"/>
      <c r="OK792" s="5"/>
      <c r="OL792" s="5"/>
      <c r="OM792" s="5"/>
      <c r="ON792" s="5"/>
      <c r="OO792" s="5"/>
      <c r="OP792" s="5"/>
      <c r="OQ792" s="5"/>
      <c r="OR792" s="5"/>
      <c r="OS792" s="5"/>
      <c r="OT792" s="5"/>
      <c r="OU792" s="5"/>
      <c r="OV792" s="5"/>
      <c r="OW792" s="5"/>
      <c r="OX792" s="5"/>
      <c r="OY792" s="5"/>
      <c r="OZ792" s="5"/>
      <c r="PA792" s="5"/>
      <c r="PB792" s="5"/>
      <c r="PC792" s="5"/>
      <c r="PD792" s="5"/>
      <c r="PE792" s="5"/>
      <c r="PF792" s="5"/>
      <c r="PG792" s="5"/>
      <c r="PH792" s="5"/>
      <c r="PI792" s="5"/>
      <c r="PJ792" s="5"/>
      <c r="PK792" s="5"/>
      <c r="PL792" s="5"/>
      <c r="PM792" s="5"/>
      <c r="PN792" s="5"/>
      <c r="PO792" s="5"/>
      <c r="PP792" s="5"/>
      <c r="PQ792" s="5"/>
      <c r="PR792" s="5"/>
      <c r="PS792" s="5"/>
      <c r="PT792" s="5"/>
      <c r="PU792" s="5"/>
      <c r="PV792" s="5"/>
      <c r="PW792" s="5"/>
      <c r="PX792" s="5"/>
      <c r="PY792" s="5"/>
      <c r="PZ792" s="5"/>
      <c r="QA792" s="5"/>
      <c r="QB792" s="5"/>
      <c r="QC792" s="5"/>
      <c r="QD792" s="5"/>
      <c r="QE792" s="5"/>
      <c r="QF792" s="5"/>
      <c r="QG792" s="5"/>
      <c r="QH792" s="5"/>
      <c r="QI792" s="5"/>
      <c r="QJ792" s="5"/>
      <c r="QK792" s="5"/>
      <c r="QL792" s="5"/>
      <c r="QM792" s="5"/>
      <c r="QN792" s="5"/>
      <c r="QO792" s="5"/>
      <c r="QP792" s="5"/>
      <c r="QQ792" s="5"/>
      <c r="QR792" s="5"/>
      <c r="QS792" s="5"/>
      <c r="QT792" s="5"/>
      <c r="QU792" s="5"/>
      <c r="QV792" s="5"/>
      <c r="QW792" s="5"/>
      <c r="QX792" s="5"/>
      <c r="QY792" s="5"/>
      <c r="QZ792" s="5"/>
      <c r="RA792" s="5"/>
      <c r="RB792" s="5"/>
      <c r="RC792" s="5"/>
      <c r="RD792" s="5"/>
      <c r="RE792" s="5"/>
      <c r="RF792" s="5"/>
      <c r="RG792" s="5"/>
      <c r="RH792" s="5"/>
      <c r="RI792" s="5"/>
      <c r="RJ792" s="5"/>
      <c r="RK792" s="5"/>
      <c r="RL792" s="5"/>
      <c r="RM792" s="5"/>
      <c r="RN792" s="5"/>
      <c r="RO792" s="5"/>
      <c r="RP792" s="5"/>
      <c r="RQ792" s="5"/>
      <c r="RR792" s="5"/>
      <c r="RS792" s="5"/>
      <c r="RT792" s="5"/>
      <c r="RU792" s="5"/>
      <c r="RV792" s="5"/>
      <c r="RW792" s="5"/>
      <c r="RX792" s="5"/>
      <c r="RY792" s="5"/>
      <c r="RZ792" s="5"/>
      <c r="SA792" s="5"/>
      <c r="SB792" s="5"/>
      <c r="SC792" s="5"/>
      <c r="SD792" s="5"/>
      <c r="SE792" s="5"/>
      <c r="SF792" s="5"/>
      <c r="SG792" s="5"/>
      <c r="SH792" s="5"/>
      <c r="SI792" s="5"/>
      <c r="SJ792" s="5"/>
      <c r="SK792" s="5"/>
      <c r="SL792" s="5"/>
      <c r="SM792" s="5"/>
      <c r="SN792" s="5"/>
      <c r="SO792" s="5"/>
      <c r="SP792" s="5"/>
      <c r="SQ792" s="5"/>
      <c r="SR792" s="5"/>
      <c r="SS792" s="5"/>
      <c r="ST792" s="5"/>
      <c r="SU792" s="5"/>
      <c r="SV792" s="5"/>
      <c r="SW792" s="5"/>
      <c r="SX792" s="5"/>
      <c r="SY792" s="5"/>
      <c r="SZ792" s="5"/>
      <c r="TA792" s="5"/>
      <c r="TB792" s="5"/>
      <c r="TC792" s="5"/>
      <c r="TD792" s="5"/>
      <c r="TE792" s="5"/>
      <c r="TF792" s="5"/>
      <c r="TG792" s="5"/>
      <c r="TH792" s="5"/>
      <c r="TI792" s="5"/>
      <c r="TJ792" s="5"/>
      <c r="TK792" s="5"/>
      <c r="TL792" s="5"/>
      <c r="TM792" s="5"/>
      <c r="TN792" s="5"/>
      <c r="TO792" s="5"/>
      <c r="TP792" s="5"/>
      <c r="TQ792" s="5"/>
      <c r="TR792" s="5"/>
      <c r="TS792" s="5"/>
      <c r="TT792" s="5"/>
      <c r="TU792" s="5"/>
      <c r="TV792" s="5"/>
      <c r="TW792" s="5"/>
      <c r="TX792" s="5"/>
      <c r="TY792" s="5"/>
      <c r="TZ792" s="5"/>
      <c r="UA792" s="5"/>
      <c r="UB792" s="5"/>
      <c r="UC792" s="5"/>
      <c r="UD792" s="5"/>
      <c r="UE792" s="5"/>
      <c r="UF792" s="5"/>
      <c r="UG792" s="5"/>
      <c r="UH792" s="5"/>
      <c r="UI792" s="5"/>
      <c r="UJ792" s="5"/>
      <c r="UK792" s="5"/>
      <c r="UL792" s="5"/>
      <c r="UM792" s="5"/>
      <c r="UN792" s="5"/>
      <c r="UO792" s="5"/>
      <c r="UP792" s="5"/>
      <c r="UQ792" s="5"/>
      <c r="UR792" s="5"/>
      <c r="US792" s="5"/>
      <c r="UT792" s="5"/>
      <c r="UU792" s="5"/>
      <c r="UV792" s="5"/>
      <c r="UW792" s="5"/>
      <c r="UX792" s="5"/>
      <c r="UY792" s="5"/>
      <c r="UZ792" s="5"/>
      <c r="VA792" s="5"/>
      <c r="VB792" s="5"/>
      <c r="VC792" s="5"/>
      <c r="VD792" s="5"/>
      <c r="VE792" s="5"/>
      <c r="VF792" s="5"/>
      <c r="VG792" s="5"/>
      <c r="VH792" s="5"/>
      <c r="VI792" s="5"/>
      <c r="VJ792" s="5"/>
      <c r="VK792" s="5"/>
      <c r="VL792" s="5"/>
      <c r="VM792" s="5"/>
      <c r="VN792" s="5"/>
      <c r="VO792" s="5"/>
      <c r="VP792" s="5"/>
      <c r="VQ792" s="5"/>
      <c r="VR792" s="5"/>
      <c r="VS792" s="5"/>
      <c r="VT792" s="5"/>
      <c r="VU792" s="5"/>
      <c r="VV792" s="5"/>
      <c r="VW792" s="5"/>
      <c r="VX792" s="5"/>
      <c r="VY792" s="5"/>
      <c r="VZ792" s="5"/>
      <c r="WA792" s="5"/>
      <c r="WB792" s="5"/>
      <c r="WC792" s="5"/>
      <c r="WD792" s="5"/>
      <c r="WE792" s="5"/>
      <c r="WF792" s="5"/>
      <c r="WG792" s="5"/>
      <c r="WH792" s="5"/>
      <c r="WI792" s="5"/>
      <c r="WJ792" s="5"/>
      <c r="WK792" s="5"/>
      <c r="WL792" s="5"/>
      <c r="WM792" s="5"/>
      <c r="WN792" s="5"/>
      <c r="WO792" s="5"/>
      <c r="WP792" s="5"/>
      <c r="WQ792" s="5"/>
      <c r="WR792" s="5"/>
      <c r="WS792" s="5"/>
      <c r="WT792" s="5"/>
      <c r="WU792" s="5"/>
      <c r="WV792" s="5"/>
      <c r="WW792" s="5"/>
      <c r="WX792" s="5"/>
      <c r="WY792" s="5"/>
      <c r="WZ792" s="5"/>
      <c r="XA792" s="5"/>
      <c r="XB792" s="5"/>
      <c r="XC792" s="5"/>
      <c r="XD792" s="5"/>
      <c r="XE792" s="5"/>
      <c r="XF792" s="5"/>
      <c r="XG792" s="5"/>
      <c r="XH792" s="5"/>
      <c r="XI792" s="5"/>
      <c r="XJ792" s="5"/>
      <c r="XK792" s="5"/>
      <c r="XL792" s="5"/>
      <c r="XM792" s="5"/>
      <c r="XN792" s="5"/>
      <c r="XO792" s="5"/>
      <c r="XP792" s="5"/>
      <c r="XQ792" s="5"/>
      <c r="XR792" s="5"/>
      <c r="XS792" s="5"/>
      <c r="XT792" s="5"/>
      <c r="XU792" s="5"/>
      <c r="XV792" s="5"/>
      <c r="XW792" s="5"/>
    </row>
    <row r="793" spans="39:647" x14ac:dyDescent="0.2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5"/>
      <c r="NS793" s="5"/>
      <c r="NT793" s="5"/>
      <c r="NU793" s="5"/>
      <c r="NV793" s="5"/>
      <c r="NW793" s="5"/>
      <c r="NX793" s="5"/>
      <c r="NY793" s="5"/>
      <c r="NZ793" s="5"/>
      <c r="OA793" s="5"/>
      <c r="OB793" s="5"/>
      <c r="OC793" s="5"/>
      <c r="OD793" s="5"/>
      <c r="OE793" s="5"/>
      <c r="OF793" s="5"/>
      <c r="OG793" s="5"/>
      <c r="OH793" s="5"/>
      <c r="OI793" s="5"/>
      <c r="OJ793" s="5"/>
      <c r="OK793" s="5"/>
      <c r="OL793" s="5"/>
      <c r="OM793" s="5"/>
      <c r="ON793" s="5"/>
      <c r="OO793" s="5"/>
      <c r="OP793" s="5"/>
      <c r="OQ793" s="5"/>
      <c r="OR793" s="5"/>
      <c r="OS793" s="5"/>
      <c r="OT793" s="5"/>
      <c r="OU793" s="5"/>
      <c r="OV793" s="5"/>
      <c r="OW793" s="5"/>
      <c r="OX793" s="5"/>
      <c r="OY793" s="5"/>
      <c r="OZ793" s="5"/>
      <c r="PA793" s="5"/>
      <c r="PB793" s="5"/>
      <c r="PC793" s="5"/>
      <c r="PD793" s="5"/>
      <c r="PE793" s="5"/>
      <c r="PF793" s="5"/>
      <c r="PG793" s="5"/>
      <c r="PH793" s="5"/>
      <c r="PI793" s="5"/>
      <c r="PJ793" s="5"/>
      <c r="PK793" s="5"/>
      <c r="PL793" s="5"/>
      <c r="PM793" s="5"/>
      <c r="PN793" s="5"/>
      <c r="PO793" s="5"/>
      <c r="PP793" s="5"/>
      <c r="PQ793" s="5"/>
      <c r="PR793" s="5"/>
      <c r="PS793" s="5"/>
      <c r="PT793" s="5"/>
      <c r="PU793" s="5"/>
      <c r="PV793" s="5"/>
      <c r="PW793" s="5"/>
      <c r="PX793" s="5"/>
      <c r="PY793" s="5"/>
      <c r="PZ793" s="5"/>
      <c r="QA793" s="5"/>
      <c r="QB793" s="5"/>
      <c r="QC793" s="5"/>
      <c r="QD793" s="5"/>
      <c r="QE793" s="5"/>
      <c r="QF793" s="5"/>
      <c r="QG793" s="5"/>
      <c r="QH793" s="5"/>
      <c r="QI793" s="5"/>
      <c r="QJ793" s="5"/>
      <c r="QK793" s="5"/>
      <c r="QL793" s="5"/>
      <c r="QM793" s="5"/>
      <c r="QN793" s="5"/>
      <c r="QO793" s="5"/>
      <c r="QP793" s="5"/>
      <c r="QQ793" s="5"/>
      <c r="QR793" s="5"/>
      <c r="QS793" s="5"/>
      <c r="QT793" s="5"/>
      <c r="QU793" s="5"/>
      <c r="QV793" s="5"/>
      <c r="QW793" s="5"/>
      <c r="QX793" s="5"/>
      <c r="QY793" s="5"/>
      <c r="QZ793" s="5"/>
      <c r="RA793" s="5"/>
      <c r="RB793" s="5"/>
      <c r="RC793" s="5"/>
      <c r="RD793" s="5"/>
      <c r="RE793" s="5"/>
      <c r="RF793" s="5"/>
      <c r="RG793" s="5"/>
      <c r="RH793" s="5"/>
      <c r="RI793" s="5"/>
      <c r="RJ793" s="5"/>
      <c r="RK793" s="5"/>
      <c r="RL793" s="5"/>
      <c r="RM793" s="5"/>
      <c r="RN793" s="5"/>
      <c r="RO793" s="5"/>
      <c r="RP793" s="5"/>
      <c r="RQ793" s="5"/>
      <c r="RR793" s="5"/>
      <c r="RS793" s="5"/>
      <c r="RT793" s="5"/>
      <c r="RU793" s="5"/>
      <c r="RV793" s="5"/>
      <c r="RW793" s="5"/>
      <c r="RX793" s="5"/>
      <c r="RY793" s="5"/>
      <c r="RZ793" s="5"/>
      <c r="SA793" s="5"/>
      <c r="SB793" s="5"/>
      <c r="SC793" s="5"/>
      <c r="SD793" s="5"/>
      <c r="SE793" s="5"/>
      <c r="SF793" s="5"/>
      <c r="SG793" s="5"/>
      <c r="SH793" s="5"/>
      <c r="SI793" s="5"/>
      <c r="SJ793" s="5"/>
      <c r="SK793" s="5"/>
      <c r="SL793" s="5"/>
      <c r="SM793" s="5"/>
      <c r="SN793" s="5"/>
      <c r="SO793" s="5"/>
      <c r="SP793" s="5"/>
      <c r="SQ793" s="5"/>
      <c r="SR793" s="5"/>
      <c r="SS793" s="5"/>
      <c r="ST793" s="5"/>
      <c r="SU793" s="5"/>
      <c r="SV793" s="5"/>
      <c r="SW793" s="5"/>
      <c r="SX793" s="5"/>
      <c r="SY793" s="5"/>
      <c r="SZ793" s="5"/>
      <c r="TA793" s="5"/>
      <c r="TB793" s="5"/>
      <c r="TC793" s="5"/>
      <c r="TD793" s="5"/>
      <c r="TE793" s="5"/>
      <c r="TF793" s="5"/>
      <c r="TG793" s="5"/>
      <c r="TH793" s="5"/>
      <c r="TI793" s="5"/>
      <c r="TJ793" s="5"/>
      <c r="TK793" s="5"/>
      <c r="TL793" s="5"/>
      <c r="TM793" s="5"/>
      <c r="TN793" s="5"/>
      <c r="TO793" s="5"/>
      <c r="TP793" s="5"/>
      <c r="TQ793" s="5"/>
      <c r="TR793" s="5"/>
      <c r="TS793" s="5"/>
      <c r="TT793" s="5"/>
      <c r="TU793" s="5"/>
      <c r="TV793" s="5"/>
      <c r="TW793" s="5"/>
      <c r="TX793" s="5"/>
      <c r="TY793" s="5"/>
      <c r="TZ793" s="5"/>
      <c r="UA793" s="5"/>
      <c r="UB793" s="5"/>
      <c r="UC793" s="5"/>
      <c r="UD793" s="5"/>
      <c r="UE793" s="5"/>
      <c r="UF793" s="5"/>
      <c r="UG793" s="5"/>
      <c r="UH793" s="5"/>
      <c r="UI793" s="5"/>
      <c r="UJ793" s="5"/>
      <c r="UK793" s="5"/>
      <c r="UL793" s="5"/>
      <c r="UM793" s="5"/>
      <c r="UN793" s="5"/>
      <c r="UO793" s="5"/>
      <c r="UP793" s="5"/>
      <c r="UQ793" s="5"/>
      <c r="UR793" s="5"/>
      <c r="US793" s="5"/>
      <c r="UT793" s="5"/>
      <c r="UU793" s="5"/>
      <c r="UV793" s="5"/>
      <c r="UW793" s="5"/>
      <c r="UX793" s="5"/>
      <c r="UY793" s="5"/>
      <c r="UZ793" s="5"/>
      <c r="VA793" s="5"/>
      <c r="VB793" s="5"/>
      <c r="VC793" s="5"/>
      <c r="VD793" s="5"/>
      <c r="VE793" s="5"/>
      <c r="VF793" s="5"/>
      <c r="VG793" s="5"/>
      <c r="VH793" s="5"/>
      <c r="VI793" s="5"/>
      <c r="VJ793" s="5"/>
      <c r="VK793" s="5"/>
      <c r="VL793" s="5"/>
      <c r="VM793" s="5"/>
      <c r="VN793" s="5"/>
      <c r="VO793" s="5"/>
      <c r="VP793" s="5"/>
      <c r="VQ793" s="5"/>
      <c r="VR793" s="5"/>
      <c r="VS793" s="5"/>
      <c r="VT793" s="5"/>
      <c r="VU793" s="5"/>
      <c r="VV793" s="5"/>
      <c r="VW793" s="5"/>
      <c r="VX793" s="5"/>
      <c r="VY793" s="5"/>
      <c r="VZ793" s="5"/>
      <c r="WA793" s="5"/>
      <c r="WB793" s="5"/>
      <c r="WC793" s="5"/>
      <c r="WD793" s="5"/>
      <c r="WE793" s="5"/>
      <c r="WF793" s="5"/>
      <c r="WG793" s="5"/>
      <c r="WH793" s="5"/>
      <c r="WI793" s="5"/>
      <c r="WJ793" s="5"/>
      <c r="WK793" s="5"/>
      <c r="WL793" s="5"/>
      <c r="WM793" s="5"/>
      <c r="WN793" s="5"/>
      <c r="WO793" s="5"/>
      <c r="WP793" s="5"/>
      <c r="WQ793" s="5"/>
      <c r="WR793" s="5"/>
      <c r="WS793" s="5"/>
      <c r="WT793" s="5"/>
      <c r="WU793" s="5"/>
      <c r="WV793" s="5"/>
      <c r="WW793" s="5"/>
      <c r="WX793" s="5"/>
      <c r="WY793" s="5"/>
      <c r="WZ793" s="5"/>
      <c r="XA793" s="5"/>
      <c r="XB793" s="5"/>
      <c r="XC793" s="5"/>
      <c r="XD793" s="5"/>
      <c r="XE793" s="5"/>
      <c r="XF793" s="5"/>
      <c r="XG793" s="5"/>
      <c r="XH793" s="5"/>
      <c r="XI793" s="5"/>
      <c r="XJ793" s="5"/>
      <c r="XK793" s="5"/>
      <c r="XL793" s="5"/>
      <c r="XM793" s="5"/>
      <c r="XN793" s="5"/>
      <c r="XO793" s="5"/>
      <c r="XP793" s="5"/>
      <c r="XQ793" s="5"/>
      <c r="XR793" s="5"/>
      <c r="XS793" s="5"/>
      <c r="XT793" s="5"/>
      <c r="XU793" s="5"/>
      <c r="XV793" s="5"/>
      <c r="XW793" s="5"/>
    </row>
    <row r="794" spans="39:647" x14ac:dyDescent="0.2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5"/>
      <c r="NS794" s="5"/>
      <c r="NT794" s="5"/>
      <c r="NU794" s="5"/>
      <c r="NV794" s="5"/>
      <c r="NW794" s="5"/>
      <c r="NX794" s="5"/>
      <c r="NY794" s="5"/>
      <c r="NZ794" s="5"/>
      <c r="OA794" s="5"/>
      <c r="OB794" s="5"/>
      <c r="OC794" s="5"/>
      <c r="OD794" s="5"/>
      <c r="OE794" s="5"/>
      <c r="OF794" s="5"/>
      <c r="OG794" s="5"/>
      <c r="OH794" s="5"/>
      <c r="OI794" s="5"/>
      <c r="OJ794" s="5"/>
      <c r="OK794" s="5"/>
      <c r="OL794" s="5"/>
      <c r="OM794" s="5"/>
      <c r="ON794" s="5"/>
      <c r="OO794" s="5"/>
      <c r="OP794" s="5"/>
      <c r="OQ794" s="5"/>
      <c r="OR794" s="5"/>
      <c r="OS794" s="5"/>
      <c r="OT794" s="5"/>
      <c r="OU794" s="5"/>
      <c r="OV794" s="5"/>
      <c r="OW794" s="5"/>
      <c r="OX794" s="5"/>
      <c r="OY794" s="5"/>
      <c r="OZ794" s="5"/>
      <c r="PA794" s="5"/>
      <c r="PB794" s="5"/>
      <c r="PC794" s="5"/>
      <c r="PD794" s="5"/>
      <c r="PE794" s="5"/>
      <c r="PF794" s="5"/>
      <c r="PG794" s="5"/>
      <c r="PH794" s="5"/>
      <c r="PI794" s="5"/>
      <c r="PJ794" s="5"/>
      <c r="PK794" s="5"/>
      <c r="PL794" s="5"/>
      <c r="PM794" s="5"/>
      <c r="PN794" s="5"/>
      <c r="PO794" s="5"/>
      <c r="PP794" s="5"/>
      <c r="PQ794" s="5"/>
      <c r="PR794" s="5"/>
      <c r="PS794" s="5"/>
      <c r="PT794" s="5"/>
      <c r="PU794" s="5"/>
      <c r="PV794" s="5"/>
      <c r="PW794" s="5"/>
      <c r="PX794" s="5"/>
      <c r="PY794" s="5"/>
      <c r="PZ794" s="5"/>
      <c r="QA794" s="5"/>
      <c r="QB794" s="5"/>
      <c r="QC794" s="5"/>
      <c r="QD794" s="5"/>
      <c r="QE794" s="5"/>
      <c r="QF794" s="5"/>
      <c r="QG794" s="5"/>
      <c r="QH794" s="5"/>
      <c r="QI794" s="5"/>
      <c r="QJ794" s="5"/>
      <c r="QK794" s="5"/>
      <c r="QL794" s="5"/>
      <c r="QM794" s="5"/>
      <c r="QN794" s="5"/>
      <c r="QO794" s="5"/>
      <c r="QP794" s="5"/>
      <c r="QQ794" s="5"/>
      <c r="QR794" s="5"/>
      <c r="QS794" s="5"/>
      <c r="QT794" s="5"/>
      <c r="QU794" s="5"/>
      <c r="QV794" s="5"/>
      <c r="QW794" s="5"/>
      <c r="QX794" s="5"/>
      <c r="QY794" s="5"/>
      <c r="QZ794" s="5"/>
      <c r="RA794" s="5"/>
      <c r="RB794" s="5"/>
      <c r="RC794" s="5"/>
      <c r="RD794" s="5"/>
      <c r="RE794" s="5"/>
      <c r="RF794" s="5"/>
      <c r="RG794" s="5"/>
      <c r="RH794" s="5"/>
      <c r="RI794" s="5"/>
      <c r="RJ794" s="5"/>
      <c r="RK794" s="5"/>
      <c r="RL794" s="5"/>
      <c r="RM794" s="5"/>
      <c r="RN794" s="5"/>
      <c r="RO794" s="5"/>
      <c r="RP794" s="5"/>
      <c r="RQ794" s="5"/>
      <c r="RR794" s="5"/>
      <c r="RS794" s="5"/>
      <c r="RT794" s="5"/>
      <c r="RU794" s="5"/>
      <c r="RV794" s="5"/>
      <c r="RW794" s="5"/>
      <c r="RX794" s="5"/>
      <c r="RY794" s="5"/>
      <c r="RZ794" s="5"/>
      <c r="SA794" s="5"/>
      <c r="SB794" s="5"/>
      <c r="SC794" s="5"/>
      <c r="SD794" s="5"/>
      <c r="SE794" s="5"/>
      <c r="SF794" s="5"/>
      <c r="SG794" s="5"/>
      <c r="SH794" s="5"/>
      <c r="SI794" s="5"/>
      <c r="SJ794" s="5"/>
      <c r="SK794" s="5"/>
      <c r="SL794" s="5"/>
      <c r="SM794" s="5"/>
      <c r="SN794" s="5"/>
      <c r="SO794" s="5"/>
      <c r="SP794" s="5"/>
      <c r="SQ794" s="5"/>
      <c r="SR794" s="5"/>
      <c r="SS794" s="5"/>
      <c r="ST794" s="5"/>
      <c r="SU794" s="5"/>
      <c r="SV794" s="5"/>
      <c r="SW794" s="5"/>
      <c r="SX794" s="5"/>
      <c r="SY794" s="5"/>
      <c r="SZ794" s="5"/>
      <c r="TA794" s="5"/>
      <c r="TB794" s="5"/>
      <c r="TC794" s="5"/>
      <c r="TD794" s="5"/>
      <c r="TE794" s="5"/>
      <c r="TF794" s="5"/>
      <c r="TG794" s="5"/>
      <c r="TH794" s="5"/>
      <c r="TI794" s="5"/>
      <c r="TJ794" s="5"/>
      <c r="TK794" s="5"/>
      <c r="TL794" s="5"/>
      <c r="TM794" s="5"/>
      <c r="TN794" s="5"/>
      <c r="TO794" s="5"/>
      <c r="TP794" s="5"/>
      <c r="TQ794" s="5"/>
      <c r="TR794" s="5"/>
      <c r="TS794" s="5"/>
      <c r="TT794" s="5"/>
      <c r="TU794" s="5"/>
      <c r="TV794" s="5"/>
      <c r="TW794" s="5"/>
      <c r="TX794" s="5"/>
      <c r="TY794" s="5"/>
      <c r="TZ794" s="5"/>
      <c r="UA794" s="5"/>
      <c r="UB794" s="5"/>
      <c r="UC794" s="5"/>
      <c r="UD794" s="5"/>
      <c r="UE794" s="5"/>
      <c r="UF794" s="5"/>
      <c r="UG794" s="5"/>
      <c r="UH794" s="5"/>
      <c r="UI794" s="5"/>
      <c r="UJ794" s="5"/>
      <c r="UK794" s="5"/>
      <c r="UL794" s="5"/>
      <c r="UM794" s="5"/>
      <c r="UN794" s="5"/>
      <c r="UO794" s="5"/>
      <c r="UP794" s="5"/>
      <c r="UQ794" s="5"/>
      <c r="UR794" s="5"/>
      <c r="US794" s="5"/>
      <c r="UT794" s="5"/>
      <c r="UU794" s="5"/>
      <c r="UV794" s="5"/>
      <c r="UW794" s="5"/>
      <c r="UX794" s="5"/>
      <c r="UY794" s="5"/>
      <c r="UZ794" s="5"/>
      <c r="VA794" s="5"/>
      <c r="VB794" s="5"/>
      <c r="VC794" s="5"/>
      <c r="VD794" s="5"/>
      <c r="VE794" s="5"/>
      <c r="VF794" s="5"/>
      <c r="VG794" s="5"/>
      <c r="VH794" s="5"/>
      <c r="VI794" s="5"/>
      <c r="VJ794" s="5"/>
      <c r="VK794" s="5"/>
      <c r="VL794" s="5"/>
      <c r="VM794" s="5"/>
      <c r="VN794" s="5"/>
      <c r="VO794" s="5"/>
      <c r="VP794" s="5"/>
      <c r="VQ794" s="5"/>
      <c r="VR794" s="5"/>
      <c r="VS794" s="5"/>
      <c r="VT794" s="5"/>
      <c r="VU794" s="5"/>
      <c r="VV794" s="5"/>
      <c r="VW794" s="5"/>
      <c r="VX794" s="5"/>
      <c r="VY794" s="5"/>
      <c r="VZ794" s="5"/>
      <c r="WA794" s="5"/>
      <c r="WB794" s="5"/>
      <c r="WC794" s="5"/>
      <c r="WD794" s="5"/>
      <c r="WE794" s="5"/>
      <c r="WF794" s="5"/>
      <c r="WG794" s="5"/>
      <c r="WH794" s="5"/>
      <c r="WI794" s="5"/>
      <c r="WJ794" s="5"/>
      <c r="WK794" s="5"/>
      <c r="WL794" s="5"/>
      <c r="WM794" s="5"/>
      <c r="WN794" s="5"/>
      <c r="WO794" s="5"/>
      <c r="WP794" s="5"/>
      <c r="WQ794" s="5"/>
      <c r="WR794" s="5"/>
      <c r="WS794" s="5"/>
      <c r="WT794" s="5"/>
      <c r="WU794" s="5"/>
      <c r="WV794" s="5"/>
      <c r="WW794" s="5"/>
      <c r="WX794" s="5"/>
      <c r="WY794" s="5"/>
      <c r="WZ794" s="5"/>
      <c r="XA794" s="5"/>
      <c r="XB794" s="5"/>
      <c r="XC794" s="5"/>
      <c r="XD794" s="5"/>
      <c r="XE794" s="5"/>
      <c r="XF794" s="5"/>
      <c r="XG794" s="5"/>
      <c r="XH794" s="5"/>
      <c r="XI794" s="5"/>
      <c r="XJ794" s="5"/>
      <c r="XK794" s="5"/>
      <c r="XL794" s="5"/>
      <c r="XM794" s="5"/>
      <c r="XN794" s="5"/>
      <c r="XO794" s="5"/>
      <c r="XP794" s="5"/>
      <c r="XQ794" s="5"/>
      <c r="XR794" s="5"/>
      <c r="XS794" s="5"/>
      <c r="XT794" s="5"/>
      <c r="XU794" s="5"/>
      <c r="XV794" s="5"/>
      <c r="XW794" s="5"/>
    </row>
    <row r="795" spans="39:647" x14ac:dyDescent="0.2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5"/>
      <c r="NS795" s="5"/>
      <c r="NT795" s="5"/>
      <c r="NU795" s="5"/>
      <c r="NV795" s="5"/>
      <c r="NW795" s="5"/>
      <c r="NX795" s="5"/>
      <c r="NY795" s="5"/>
      <c r="NZ795" s="5"/>
      <c r="OA795" s="5"/>
      <c r="OB795" s="5"/>
      <c r="OC795" s="5"/>
      <c r="OD795" s="5"/>
      <c r="OE795" s="5"/>
      <c r="OF795" s="5"/>
      <c r="OG795" s="5"/>
      <c r="OH795" s="5"/>
      <c r="OI795" s="5"/>
      <c r="OJ795" s="5"/>
      <c r="OK795" s="5"/>
      <c r="OL795" s="5"/>
      <c r="OM795" s="5"/>
      <c r="ON795" s="5"/>
      <c r="OO795" s="5"/>
      <c r="OP795" s="5"/>
      <c r="OQ795" s="5"/>
      <c r="OR795" s="5"/>
      <c r="OS795" s="5"/>
      <c r="OT795" s="5"/>
      <c r="OU795" s="5"/>
      <c r="OV795" s="5"/>
      <c r="OW795" s="5"/>
      <c r="OX795" s="5"/>
      <c r="OY795" s="5"/>
      <c r="OZ795" s="5"/>
      <c r="PA795" s="5"/>
      <c r="PB795" s="5"/>
      <c r="PC795" s="5"/>
      <c r="PD795" s="5"/>
      <c r="PE795" s="5"/>
      <c r="PF795" s="5"/>
      <c r="PG795" s="5"/>
      <c r="PH795" s="5"/>
      <c r="PI795" s="5"/>
      <c r="PJ795" s="5"/>
      <c r="PK795" s="5"/>
      <c r="PL795" s="5"/>
      <c r="PM795" s="5"/>
      <c r="PN795" s="5"/>
      <c r="PO795" s="5"/>
      <c r="PP795" s="5"/>
      <c r="PQ795" s="5"/>
      <c r="PR795" s="5"/>
      <c r="PS795" s="5"/>
      <c r="PT795" s="5"/>
      <c r="PU795" s="5"/>
      <c r="PV795" s="5"/>
      <c r="PW795" s="5"/>
      <c r="PX795" s="5"/>
      <c r="PY795" s="5"/>
      <c r="PZ795" s="5"/>
      <c r="QA795" s="5"/>
      <c r="QB795" s="5"/>
      <c r="QC795" s="5"/>
      <c r="QD795" s="5"/>
      <c r="QE795" s="5"/>
      <c r="QF795" s="5"/>
      <c r="QG795" s="5"/>
      <c r="QH795" s="5"/>
      <c r="QI795" s="5"/>
      <c r="QJ795" s="5"/>
      <c r="QK795" s="5"/>
      <c r="QL795" s="5"/>
      <c r="QM795" s="5"/>
      <c r="QN795" s="5"/>
      <c r="QO795" s="5"/>
      <c r="QP795" s="5"/>
      <c r="QQ795" s="5"/>
      <c r="QR795" s="5"/>
      <c r="QS795" s="5"/>
      <c r="QT795" s="5"/>
      <c r="QU795" s="5"/>
      <c r="QV795" s="5"/>
      <c r="QW795" s="5"/>
      <c r="QX795" s="5"/>
      <c r="QY795" s="5"/>
      <c r="QZ795" s="5"/>
      <c r="RA795" s="5"/>
      <c r="RB795" s="5"/>
      <c r="RC795" s="5"/>
      <c r="RD795" s="5"/>
      <c r="RE795" s="5"/>
      <c r="RF795" s="5"/>
      <c r="RG795" s="5"/>
      <c r="RH795" s="5"/>
      <c r="RI795" s="5"/>
      <c r="RJ795" s="5"/>
      <c r="RK795" s="5"/>
      <c r="RL795" s="5"/>
      <c r="RM795" s="5"/>
      <c r="RN795" s="5"/>
      <c r="RO795" s="5"/>
      <c r="RP795" s="5"/>
      <c r="RQ795" s="5"/>
      <c r="RR795" s="5"/>
      <c r="RS795" s="5"/>
      <c r="RT795" s="5"/>
      <c r="RU795" s="5"/>
      <c r="RV795" s="5"/>
      <c r="RW795" s="5"/>
      <c r="RX795" s="5"/>
      <c r="RY795" s="5"/>
      <c r="RZ795" s="5"/>
      <c r="SA795" s="5"/>
      <c r="SB795" s="5"/>
      <c r="SC795" s="5"/>
      <c r="SD795" s="5"/>
      <c r="SE795" s="5"/>
      <c r="SF795" s="5"/>
      <c r="SG795" s="5"/>
      <c r="SH795" s="5"/>
      <c r="SI795" s="5"/>
      <c r="SJ795" s="5"/>
      <c r="SK795" s="5"/>
      <c r="SL795" s="5"/>
      <c r="SM795" s="5"/>
      <c r="SN795" s="5"/>
      <c r="SO795" s="5"/>
      <c r="SP795" s="5"/>
      <c r="SQ795" s="5"/>
      <c r="SR795" s="5"/>
      <c r="SS795" s="5"/>
      <c r="ST795" s="5"/>
      <c r="SU795" s="5"/>
      <c r="SV795" s="5"/>
      <c r="SW795" s="5"/>
      <c r="SX795" s="5"/>
      <c r="SY795" s="5"/>
      <c r="SZ795" s="5"/>
      <c r="TA795" s="5"/>
      <c r="TB795" s="5"/>
      <c r="TC795" s="5"/>
      <c r="TD795" s="5"/>
      <c r="TE795" s="5"/>
      <c r="TF795" s="5"/>
      <c r="TG795" s="5"/>
      <c r="TH795" s="5"/>
      <c r="TI795" s="5"/>
      <c r="TJ795" s="5"/>
      <c r="TK795" s="5"/>
      <c r="TL795" s="5"/>
      <c r="TM795" s="5"/>
      <c r="TN795" s="5"/>
      <c r="TO795" s="5"/>
      <c r="TP795" s="5"/>
      <c r="TQ795" s="5"/>
      <c r="TR795" s="5"/>
      <c r="TS795" s="5"/>
      <c r="TT795" s="5"/>
      <c r="TU795" s="5"/>
      <c r="TV795" s="5"/>
      <c r="TW795" s="5"/>
      <c r="TX795" s="5"/>
      <c r="TY795" s="5"/>
      <c r="TZ795" s="5"/>
      <c r="UA795" s="5"/>
      <c r="UB795" s="5"/>
      <c r="UC795" s="5"/>
      <c r="UD795" s="5"/>
      <c r="UE795" s="5"/>
      <c r="UF795" s="5"/>
      <c r="UG795" s="5"/>
      <c r="UH795" s="5"/>
      <c r="UI795" s="5"/>
      <c r="UJ795" s="5"/>
      <c r="UK795" s="5"/>
      <c r="UL795" s="5"/>
      <c r="UM795" s="5"/>
      <c r="UN795" s="5"/>
      <c r="UO795" s="5"/>
      <c r="UP795" s="5"/>
      <c r="UQ795" s="5"/>
      <c r="UR795" s="5"/>
      <c r="US795" s="5"/>
      <c r="UT795" s="5"/>
      <c r="UU795" s="5"/>
      <c r="UV795" s="5"/>
      <c r="UW795" s="5"/>
      <c r="UX795" s="5"/>
      <c r="UY795" s="5"/>
      <c r="UZ795" s="5"/>
      <c r="VA795" s="5"/>
      <c r="VB795" s="5"/>
      <c r="VC795" s="5"/>
      <c r="VD795" s="5"/>
      <c r="VE795" s="5"/>
      <c r="VF795" s="5"/>
      <c r="VG795" s="5"/>
      <c r="VH795" s="5"/>
      <c r="VI795" s="5"/>
      <c r="VJ795" s="5"/>
      <c r="VK795" s="5"/>
      <c r="VL795" s="5"/>
      <c r="VM795" s="5"/>
      <c r="VN795" s="5"/>
      <c r="VO795" s="5"/>
      <c r="VP795" s="5"/>
      <c r="VQ795" s="5"/>
      <c r="VR795" s="5"/>
      <c r="VS795" s="5"/>
      <c r="VT795" s="5"/>
      <c r="VU795" s="5"/>
      <c r="VV795" s="5"/>
      <c r="VW795" s="5"/>
      <c r="VX795" s="5"/>
      <c r="VY795" s="5"/>
      <c r="VZ795" s="5"/>
      <c r="WA795" s="5"/>
      <c r="WB795" s="5"/>
      <c r="WC795" s="5"/>
      <c r="WD795" s="5"/>
      <c r="WE795" s="5"/>
      <c r="WF795" s="5"/>
      <c r="WG795" s="5"/>
      <c r="WH795" s="5"/>
      <c r="WI795" s="5"/>
      <c r="WJ795" s="5"/>
      <c r="WK795" s="5"/>
      <c r="WL795" s="5"/>
      <c r="WM795" s="5"/>
      <c r="WN795" s="5"/>
      <c r="WO795" s="5"/>
      <c r="WP795" s="5"/>
      <c r="WQ795" s="5"/>
      <c r="WR795" s="5"/>
      <c r="WS795" s="5"/>
      <c r="WT795" s="5"/>
      <c r="WU795" s="5"/>
      <c r="WV795" s="5"/>
      <c r="WW795" s="5"/>
      <c r="WX795" s="5"/>
      <c r="WY795" s="5"/>
      <c r="WZ795" s="5"/>
      <c r="XA795" s="5"/>
      <c r="XB795" s="5"/>
      <c r="XC795" s="5"/>
      <c r="XD795" s="5"/>
      <c r="XE795" s="5"/>
      <c r="XF795" s="5"/>
      <c r="XG795" s="5"/>
      <c r="XH795" s="5"/>
      <c r="XI795" s="5"/>
      <c r="XJ795" s="5"/>
      <c r="XK795" s="5"/>
      <c r="XL795" s="5"/>
      <c r="XM795" s="5"/>
      <c r="XN795" s="5"/>
      <c r="XO795" s="5"/>
      <c r="XP795" s="5"/>
      <c r="XQ795" s="5"/>
      <c r="XR795" s="5"/>
      <c r="XS795" s="5"/>
      <c r="XT795" s="5"/>
      <c r="XU795" s="5"/>
      <c r="XV795" s="5"/>
      <c r="XW795" s="5"/>
    </row>
    <row r="796" spans="39:647" x14ac:dyDescent="0.2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5"/>
      <c r="NS796" s="5"/>
      <c r="NT796" s="5"/>
      <c r="NU796" s="5"/>
      <c r="NV796" s="5"/>
      <c r="NW796" s="5"/>
      <c r="NX796" s="5"/>
      <c r="NY796" s="5"/>
      <c r="NZ796" s="5"/>
      <c r="OA796" s="5"/>
      <c r="OB796" s="5"/>
      <c r="OC796" s="5"/>
      <c r="OD796" s="5"/>
      <c r="OE796" s="5"/>
      <c r="OF796" s="5"/>
      <c r="OG796" s="5"/>
      <c r="OH796" s="5"/>
      <c r="OI796" s="5"/>
      <c r="OJ796" s="5"/>
      <c r="OK796" s="5"/>
      <c r="OL796" s="5"/>
      <c r="OM796" s="5"/>
      <c r="ON796" s="5"/>
      <c r="OO796" s="5"/>
      <c r="OP796" s="5"/>
      <c r="OQ796" s="5"/>
      <c r="OR796" s="5"/>
      <c r="OS796" s="5"/>
      <c r="OT796" s="5"/>
      <c r="OU796" s="5"/>
      <c r="OV796" s="5"/>
      <c r="OW796" s="5"/>
      <c r="OX796" s="5"/>
      <c r="OY796" s="5"/>
      <c r="OZ796" s="5"/>
      <c r="PA796" s="5"/>
      <c r="PB796" s="5"/>
      <c r="PC796" s="5"/>
      <c r="PD796" s="5"/>
      <c r="PE796" s="5"/>
      <c r="PF796" s="5"/>
      <c r="PG796" s="5"/>
      <c r="PH796" s="5"/>
      <c r="PI796" s="5"/>
      <c r="PJ796" s="5"/>
      <c r="PK796" s="5"/>
      <c r="PL796" s="5"/>
      <c r="PM796" s="5"/>
      <c r="PN796" s="5"/>
      <c r="PO796" s="5"/>
      <c r="PP796" s="5"/>
      <c r="PQ796" s="5"/>
      <c r="PR796" s="5"/>
      <c r="PS796" s="5"/>
      <c r="PT796" s="5"/>
      <c r="PU796" s="5"/>
      <c r="PV796" s="5"/>
      <c r="PW796" s="5"/>
      <c r="PX796" s="5"/>
      <c r="PY796" s="5"/>
      <c r="PZ796" s="5"/>
      <c r="QA796" s="5"/>
      <c r="QB796" s="5"/>
      <c r="QC796" s="5"/>
      <c r="QD796" s="5"/>
      <c r="QE796" s="5"/>
      <c r="QF796" s="5"/>
      <c r="QG796" s="5"/>
      <c r="QH796" s="5"/>
      <c r="QI796" s="5"/>
      <c r="QJ796" s="5"/>
      <c r="QK796" s="5"/>
      <c r="QL796" s="5"/>
      <c r="QM796" s="5"/>
      <c r="QN796" s="5"/>
      <c r="QO796" s="5"/>
      <c r="QP796" s="5"/>
      <c r="QQ796" s="5"/>
      <c r="QR796" s="5"/>
      <c r="QS796" s="5"/>
      <c r="QT796" s="5"/>
      <c r="QU796" s="5"/>
      <c r="QV796" s="5"/>
      <c r="QW796" s="5"/>
      <c r="QX796" s="5"/>
      <c r="QY796" s="5"/>
      <c r="QZ796" s="5"/>
      <c r="RA796" s="5"/>
      <c r="RB796" s="5"/>
      <c r="RC796" s="5"/>
      <c r="RD796" s="5"/>
      <c r="RE796" s="5"/>
      <c r="RF796" s="5"/>
      <c r="RG796" s="5"/>
      <c r="RH796" s="5"/>
      <c r="RI796" s="5"/>
      <c r="RJ796" s="5"/>
      <c r="RK796" s="5"/>
      <c r="RL796" s="5"/>
      <c r="RM796" s="5"/>
      <c r="RN796" s="5"/>
      <c r="RO796" s="5"/>
      <c r="RP796" s="5"/>
      <c r="RQ796" s="5"/>
      <c r="RR796" s="5"/>
      <c r="RS796" s="5"/>
      <c r="RT796" s="5"/>
      <c r="RU796" s="5"/>
      <c r="RV796" s="5"/>
      <c r="RW796" s="5"/>
      <c r="RX796" s="5"/>
      <c r="RY796" s="5"/>
      <c r="RZ796" s="5"/>
      <c r="SA796" s="5"/>
      <c r="SB796" s="5"/>
      <c r="SC796" s="5"/>
      <c r="SD796" s="5"/>
      <c r="SE796" s="5"/>
      <c r="SF796" s="5"/>
      <c r="SG796" s="5"/>
      <c r="SH796" s="5"/>
      <c r="SI796" s="5"/>
      <c r="SJ796" s="5"/>
      <c r="SK796" s="5"/>
      <c r="SL796" s="5"/>
      <c r="SM796" s="5"/>
      <c r="SN796" s="5"/>
      <c r="SO796" s="5"/>
      <c r="SP796" s="5"/>
      <c r="SQ796" s="5"/>
      <c r="SR796" s="5"/>
      <c r="SS796" s="5"/>
      <c r="ST796" s="5"/>
      <c r="SU796" s="5"/>
      <c r="SV796" s="5"/>
      <c r="SW796" s="5"/>
      <c r="SX796" s="5"/>
      <c r="SY796" s="5"/>
      <c r="SZ796" s="5"/>
      <c r="TA796" s="5"/>
      <c r="TB796" s="5"/>
      <c r="TC796" s="5"/>
      <c r="TD796" s="5"/>
      <c r="TE796" s="5"/>
      <c r="TF796" s="5"/>
      <c r="TG796" s="5"/>
      <c r="TH796" s="5"/>
      <c r="TI796" s="5"/>
      <c r="TJ796" s="5"/>
      <c r="TK796" s="5"/>
      <c r="TL796" s="5"/>
      <c r="TM796" s="5"/>
      <c r="TN796" s="5"/>
      <c r="TO796" s="5"/>
      <c r="TP796" s="5"/>
      <c r="TQ796" s="5"/>
      <c r="TR796" s="5"/>
      <c r="TS796" s="5"/>
      <c r="TT796" s="5"/>
      <c r="TU796" s="5"/>
      <c r="TV796" s="5"/>
      <c r="TW796" s="5"/>
      <c r="TX796" s="5"/>
      <c r="TY796" s="5"/>
      <c r="TZ796" s="5"/>
      <c r="UA796" s="5"/>
      <c r="UB796" s="5"/>
      <c r="UC796" s="5"/>
      <c r="UD796" s="5"/>
      <c r="UE796" s="5"/>
      <c r="UF796" s="5"/>
      <c r="UG796" s="5"/>
      <c r="UH796" s="5"/>
      <c r="UI796" s="5"/>
      <c r="UJ796" s="5"/>
      <c r="UK796" s="5"/>
      <c r="UL796" s="5"/>
      <c r="UM796" s="5"/>
      <c r="UN796" s="5"/>
      <c r="UO796" s="5"/>
      <c r="UP796" s="5"/>
      <c r="UQ796" s="5"/>
      <c r="UR796" s="5"/>
      <c r="US796" s="5"/>
      <c r="UT796" s="5"/>
      <c r="UU796" s="5"/>
      <c r="UV796" s="5"/>
      <c r="UW796" s="5"/>
      <c r="UX796" s="5"/>
      <c r="UY796" s="5"/>
      <c r="UZ796" s="5"/>
      <c r="VA796" s="5"/>
      <c r="VB796" s="5"/>
      <c r="VC796" s="5"/>
      <c r="VD796" s="5"/>
      <c r="VE796" s="5"/>
      <c r="VF796" s="5"/>
      <c r="VG796" s="5"/>
      <c r="VH796" s="5"/>
      <c r="VI796" s="5"/>
      <c r="VJ796" s="5"/>
      <c r="VK796" s="5"/>
      <c r="VL796" s="5"/>
      <c r="VM796" s="5"/>
      <c r="VN796" s="5"/>
      <c r="VO796" s="5"/>
      <c r="VP796" s="5"/>
      <c r="VQ796" s="5"/>
      <c r="VR796" s="5"/>
      <c r="VS796" s="5"/>
      <c r="VT796" s="5"/>
      <c r="VU796" s="5"/>
      <c r="VV796" s="5"/>
      <c r="VW796" s="5"/>
      <c r="VX796" s="5"/>
      <c r="VY796" s="5"/>
      <c r="VZ796" s="5"/>
      <c r="WA796" s="5"/>
      <c r="WB796" s="5"/>
      <c r="WC796" s="5"/>
      <c r="WD796" s="5"/>
      <c r="WE796" s="5"/>
      <c r="WF796" s="5"/>
      <c r="WG796" s="5"/>
      <c r="WH796" s="5"/>
      <c r="WI796" s="5"/>
      <c r="WJ796" s="5"/>
      <c r="WK796" s="5"/>
      <c r="WL796" s="5"/>
      <c r="WM796" s="5"/>
      <c r="WN796" s="5"/>
      <c r="WO796" s="5"/>
      <c r="WP796" s="5"/>
      <c r="WQ796" s="5"/>
      <c r="WR796" s="5"/>
      <c r="WS796" s="5"/>
      <c r="WT796" s="5"/>
      <c r="WU796" s="5"/>
      <c r="WV796" s="5"/>
      <c r="WW796" s="5"/>
      <c r="WX796" s="5"/>
      <c r="WY796" s="5"/>
      <c r="WZ796" s="5"/>
      <c r="XA796" s="5"/>
      <c r="XB796" s="5"/>
      <c r="XC796" s="5"/>
      <c r="XD796" s="5"/>
      <c r="XE796" s="5"/>
      <c r="XF796" s="5"/>
      <c r="XG796" s="5"/>
      <c r="XH796" s="5"/>
      <c r="XI796" s="5"/>
      <c r="XJ796" s="5"/>
      <c r="XK796" s="5"/>
      <c r="XL796" s="5"/>
      <c r="XM796" s="5"/>
      <c r="XN796" s="5"/>
      <c r="XO796" s="5"/>
      <c r="XP796" s="5"/>
      <c r="XQ796" s="5"/>
      <c r="XR796" s="5"/>
      <c r="XS796" s="5"/>
      <c r="XT796" s="5"/>
      <c r="XU796" s="5"/>
      <c r="XV796" s="5"/>
      <c r="XW796" s="5"/>
    </row>
    <row r="797" spans="39:647" x14ac:dyDescent="0.2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5"/>
      <c r="NS797" s="5"/>
      <c r="NT797" s="5"/>
      <c r="NU797" s="5"/>
      <c r="NV797" s="5"/>
      <c r="NW797" s="5"/>
      <c r="NX797" s="5"/>
      <c r="NY797" s="5"/>
      <c r="NZ797" s="5"/>
      <c r="OA797" s="5"/>
      <c r="OB797" s="5"/>
      <c r="OC797" s="5"/>
      <c r="OD797" s="5"/>
      <c r="OE797" s="5"/>
      <c r="OF797" s="5"/>
      <c r="OG797" s="5"/>
      <c r="OH797" s="5"/>
      <c r="OI797" s="5"/>
      <c r="OJ797" s="5"/>
      <c r="OK797" s="5"/>
      <c r="OL797" s="5"/>
      <c r="OM797" s="5"/>
      <c r="ON797" s="5"/>
      <c r="OO797" s="5"/>
      <c r="OP797" s="5"/>
      <c r="OQ797" s="5"/>
      <c r="OR797" s="5"/>
      <c r="OS797" s="5"/>
      <c r="OT797" s="5"/>
      <c r="OU797" s="5"/>
      <c r="OV797" s="5"/>
      <c r="OW797" s="5"/>
      <c r="OX797" s="5"/>
      <c r="OY797" s="5"/>
      <c r="OZ797" s="5"/>
      <c r="PA797" s="5"/>
      <c r="PB797" s="5"/>
      <c r="PC797" s="5"/>
      <c r="PD797" s="5"/>
      <c r="PE797" s="5"/>
      <c r="PF797" s="5"/>
      <c r="PG797" s="5"/>
      <c r="PH797" s="5"/>
      <c r="PI797" s="5"/>
      <c r="PJ797" s="5"/>
      <c r="PK797" s="5"/>
      <c r="PL797" s="5"/>
      <c r="PM797" s="5"/>
      <c r="PN797" s="5"/>
      <c r="PO797" s="5"/>
      <c r="PP797" s="5"/>
      <c r="PQ797" s="5"/>
      <c r="PR797" s="5"/>
      <c r="PS797" s="5"/>
      <c r="PT797" s="5"/>
      <c r="PU797" s="5"/>
      <c r="PV797" s="5"/>
      <c r="PW797" s="5"/>
      <c r="PX797" s="5"/>
      <c r="PY797" s="5"/>
      <c r="PZ797" s="5"/>
      <c r="QA797" s="5"/>
      <c r="QB797" s="5"/>
      <c r="QC797" s="5"/>
      <c r="QD797" s="5"/>
      <c r="QE797" s="5"/>
      <c r="QF797" s="5"/>
      <c r="QG797" s="5"/>
      <c r="QH797" s="5"/>
      <c r="QI797" s="5"/>
      <c r="QJ797" s="5"/>
      <c r="QK797" s="5"/>
      <c r="QL797" s="5"/>
      <c r="QM797" s="5"/>
      <c r="QN797" s="5"/>
      <c r="QO797" s="5"/>
      <c r="QP797" s="5"/>
      <c r="QQ797" s="5"/>
      <c r="QR797" s="5"/>
      <c r="QS797" s="5"/>
      <c r="QT797" s="5"/>
      <c r="QU797" s="5"/>
      <c r="QV797" s="5"/>
      <c r="QW797" s="5"/>
      <c r="QX797" s="5"/>
      <c r="QY797" s="5"/>
      <c r="QZ797" s="5"/>
      <c r="RA797" s="5"/>
      <c r="RB797" s="5"/>
      <c r="RC797" s="5"/>
      <c r="RD797" s="5"/>
      <c r="RE797" s="5"/>
      <c r="RF797" s="5"/>
      <c r="RG797" s="5"/>
      <c r="RH797" s="5"/>
      <c r="RI797" s="5"/>
      <c r="RJ797" s="5"/>
      <c r="RK797" s="5"/>
      <c r="RL797" s="5"/>
      <c r="RM797" s="5"/>
      <c r="RN797" s="5"/>
      <c r="RO797" s="5"/>
      <c r="RP797" s="5"/>
      <c r="RQ797" s="5"/>
      <c r="RR797" s="5"/>
      <c r="RS797" s="5"/>
      <c r="RT797" s="5"/>
      <c r="RU797" s="5"/>
      <c r="RV797" s="5"/>
      <c r="RW797" s="5"/>
      <c r="RX797" s="5"/>
      <c r="RY797" s="5"/>
      <c r="RZ797" s="5"/>
      <c r="SA797" s="5"/>
      <c r="SB797" s="5"/>
      <c r="SC797" s="5"/>
      <c r="SD797" s="5"/>
      <c r="SE797" s="5"/>
      <c r="SF797" s="5"/>
      <c r="SG797" s="5"/>
      <c r="SH797" s="5"/>
      <c r="SI797" s="5"/>
      <c r="SJ797" s="5"/>
      <c r="SK797" s="5"/>
      <c r="SL797" s="5"/>
      <c r="SM797" s="5"/>
      <c r="SN797" s="5"/>
      <c r="SO797" s="5"/>
      <c r="SP797" s="5"/>
      <c r="SQ797" s="5"/>
      <c r="SR797" s="5"/>
      <c r="SS797" s="5"/>
      <c r="ST797" s="5"/>
      <c r="SU797" s="5"/>
      <c r="SV797" s="5"/>
      <c r="SW797" s="5"/>
      <c r="SX797" s="5"/>
      <c r="SY797" s="5"/>
      <c r="SZ797" s="5"/>
      <c r="TA797" s="5"/>
      <c r="TB797" s="5"/>
      <c r="TC797" s="5"/>
      <c r="TD797" s="5"/>
      <c r="TE797" s="5"/>
      <c r="TF797" s="5"/>
      <c r="TG797" s="5"/>
      <c r="TH797" s="5"/>
      <c r="TI797" s="5"/>
      <c r="TJ797" s="5"/>
      <c r="TK797" s="5"/>
      <c r="TL797" s="5"/>
      <c r="TM797" s="5"/>
      <c r="TN797" s="5"/>
      <c r="TO797" s="5"/>
      <c r="TP797" s="5"/>
      <c r="TQ797" s="5"/>
      <c r="TR797" s="5"/>
      <c r="TS797" s="5"/>
      <c r="TT797" s="5"/>
      <c r="TU797" s="5"/>
      <c r="TV797" s="5"/>
      <c r="TW797" s="5"/>
      <c r="TX797" s="5"/>
      <c r="TY797" s="5"/>
      <c r="TZ797" s="5"/>
      <c r="UA797" s="5"/>
      <c r="UB797" s="5"/>
      <c r="UC797" s="5"/>
      <c r="UD797" s="5"/>
      <c r="UE797" s="5"/>
      <c r="UF797" s="5"/>
      <c r="UG797" s="5"/>
      <c r="UH797" s="5"/>
      <c r="UI797" s="5"/>
      <c r="UJ797" s="5"/>
      <c r="UK797" s="5"/>
      <c r="UL797" s="5"/>
      <c r="UM797" s="5"/>
      <c r="UN797" s="5"/>
      <c r="UO797" s="5"/>
      <c r="UP797" s="5"/>
      <c r="UQ797" s="5"/>
      <c r="UR797" s="5"/>
      <c r="US797" s="5"/>
      <c r="UT797" s="5"/>
      <c r="UU797" s="5"/>
      <c r="UV797" s="5"/>
      <c r="UW797" s="5"/>
      <c r="UX797" s="5"/>
      <c r="UY797" s="5"/>
      <c r="UZ797" s="5"/>
      <c r="VA797" s="5"/>
      <c r="VB797" s="5"/>
      <c r="VC797" s="5"/>
      <c r="VD797" s="5"/>
      <c r="VE797" s="5"/>
      <c r="VF797" s="5"/>
      <c r="VG797" s="5"/>
      <c r="VH797" s="5"/>
      <c r="VI797" s="5"/>
      <c r="VJ797" s="5"/>
      <c r="VK797" s="5"/>
      <c r="VL797" s="5"/>
      <c r="VM797" s="5"/>
      <c r="VN797" s="5"/>
      <c r="VO797" s="5"/>
      <c r="VP797" s="5"/>
      <c r="VQ797" s="5"/>
      <c r="VR797" s="5"/>
      <c r="VS797" s="5"/>
      <c r="VT797" s="5"/>
      <c r="VU797" s="5"/>
      <c r="VV797" s="5"/>
      <c r="VW797" s="5"/>
      <c r="VX797" s="5"/>
      <c r="VY797" s="5"/>
      <c r="VZ797" s="5"/>
      <c r="WA797" s="5"/>
      <c r="WB797" s="5"/>
      <c r="WC797" s="5"/>
      <c r="WD797" s="5"/>
      <c r="WE797" s="5"/>
      <c r="WF797" s="5"/>
      <c r="WG797" s="5"/>
      <c r="WH797" s="5"/>
      <c r="WI797" s="5"/>
      <c r="WJ797" s="5"/>
      <c r="WK797" s="5"/>
      <c r="WL797" s="5"/>
      <c r="WM797" s="5"/>
      <c r="WN797" s="5"/>
      <c r="WO797" s="5"/>
      <c r="WP797" s="5"/>
      <c r="WQ797" s="5"/>
      <c r="WR797" s="5"/>
      <c r="WS797" s="5"/>
      <c r="WT797" s="5"/>
      <c r="WU797" s="5"/>
      <c r="WV797" s="5"/>
      <c r="WW797" s="5"/>
      <c r="WX797" s="5"/>
      <c r="WY797" s="5"/>
      <c r="WZ797" s="5"/>
      <c r="XA797" s="5"/>
      <c r="XB797" s="5"/>
      <c r="XC797" s="5"/>
      <c r="XD797" s="5"/>
      <c r="XE797" s="5"/>
      <c r="XF797" s="5"/>
      <c r="XG797" s="5"/>
      <c r="XH797" s="5"/>
      <c r="XI797" s="5"/>
      <c r="XJ797" s="5"/>
      <c r="XK797" s="5"/>
      <c r="XL797" s="5"/>
      <c r="XM797" s="5"/>
      <c r="XN797" s="5"/>
      <c r="XO797" s="5"/>
      <c r="XP797" s="5"/>
      <c r="XQ797" s="5"/>
      <c r="XR797" s="5"/>
      <c r="XS797" s="5"/>
      <c r="XT797" s="5"/>
      <c r="XU797" s="5"/>
      <c r="XV797" s="5"/>
      <c r="XW797" s="5"/>
    </row>
    <row r="798" spans="39:647" x14ac:dyDescent="0.2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5"/>
      <c r="NS798" s="5"/>
      <c r="NT798" s="5"/>
      <c r="NU798" s="5"/>
      <c r="NV798" s="5"/>
      <c r="NW798" s="5"/>
      <c r="NX798" s="5"/>
      <c r="NY798" s="5"/>
      <c r="NZ798" s="5"/>
      <c r="OA798" s="5"/>
      <c r="OB798" s="5"/>
      <c r="OC798" s="5"/>
      <c r="OD798" s="5"/>
      <c r="OE798" s="5"/>
      <c r="OF798" s="5"/>
      <c r="OG798" s="5"/>
      <c r="OH798" s="5"/>
      <c r="OI798" s="5"/>
      <c r="OJ798" s="5"/>
      <c r="OK798" s="5"/>
      <c r="OL798" s="5"/>
      <c r="OM798" s="5"/>
      <c r="ON798" s="5"/>
      <c r="OO798" s="5"/>
      <c r="OP798" s="5"/>
      <c r="OQ798" s="5"/>
      <c r="OR798" s="5"/>
      <c r="OS798" s="5"/>
      <c r="OT798" s="5"/>
      <c r="OU798" s="5"/>
      <c r="OV798" s="5"/>
      <c r="OW798" s="5"/>
      <c r="OX798" s="5"/>
      <c r="OY798" s="5"/>
      <c r="OZ798" s="5"/>
      <c r="PA798" s="5"/>
      <c r="PB798" s="5"/>
      <c r="PC798" s="5"/>
      <c r="PD798" s="5"/>
      <c r="PE798" s="5"/>
      <c r="PF798" s="5"/>
      <c r="PG798" s="5"/>
      <c r="PH798" s="5"/>
      <c r="PI798" s="5"/>
      <c r="PJ798" s="5"/>
      <c r="PK798" s="5"/>
      <c r="PL798" s="5"/>
      <c r="PM798" s="5"/>
      <c r="PN798" s="5"/>
      <c r="PO798" s="5"/>
      <c r="PP798" s="5"/>
      <c r="PQ798" s="5"/>
      <c r="PR798" s="5"/>
      <c r="PS798" s="5"/>
      <c r="PT798" s="5"/>
      <c r="PU798" s="5"/>
      <c r="PV798" s="5"/>
      <c r="PW798" s="5"/>
      <c r="PX798" s="5"/>
      <c r="PY798" s="5"/>
      <c r="PZ798" s="5"/>
      <c r="QA798" s="5"/>
      <c r="QB798" s="5"/>
      <c r="QC798" s="5"/>
      <c r="QD798" s="5"/>
      <c r="QE798" s="5"/>
      <c r="QF798" s="5"/>
      <c r="QG798" s="5"/>
      <c r="QH798" s="5"/>
      <c r="QI798" s="5"/>
      <c r="QJ798" s="5"/>
      <c r="QK798" s="5"/>
      <c r="QL798" s="5"/>
      <c r="QM798" s="5"/>
      <c r="QN798" s="5"/>
      <c r="QO798" s="5"/>
      <c r="QP798" s="5"/>
      <c r="QQ798" s="5"/>
      <c r="QR798" s="5"/>
      <c r="QS798" s="5"/>
      <c r="QT798" s="5"/>
      <c r="QU798" s="5"/>
      <c r="QV798" s="5"/>
      <c r="QW798" s="5"/>
      <c r="QX798" s="5"/>
      <c r="QY798" s="5"/>
      <c r="QZ798" s="5"/>
      <c r="RA798" s="5"/>
      <c r="RB798" s="5"/>
      <c r="RC798" s="5"/>
      <c r="RD798" s="5"/>
      <c r="RE798" s="5"/>
      <c r="RF798" s="5"/>
      <c r="RG798" s="5"/>
      <c r="RH798" s="5"/>
      <c r="RI798" s="5"/>
      <c r="RJ798" s="5"/>
      <c r="RK798" s="5"/>
      <c r="RL798" s="5"/>
      <c r="RM798" s="5"/>
      <c r="RN798" s="5"/>
      <c r="RO798" s="5"/>
      <c r="RP798" s="5"/>
      <c r="RQ798" s="5"/>
      <c r="RR798" s="5"/>
      <c r="RS798" s="5"/>
      <c r="RT798" s="5"/>
      <c r="RU798" s="5"/>
      <c r="RV798" s="5"/>
      <c r="RW798" s="5"/>
      <c r="RX798" s="5"/>
      <c r="RY798" s="5"/>
      <c r="RZ798" s="5"/>
      <c r="SA798" s="5"/>
      <c r="SB798" s="5"/>
      <c r="SC798" s="5"/>
      <c r="SD798" s="5"/>
      <c r="SE798" s="5"/>
      <c r="SF798" s="5"/>
      <c r="SG798" s="5"/>
      <c r="SH798" s="5"/>
      <c r="SI798" s="5"/>
      <c r="SJ798" s="5"/>
      <c r="SK798" s="5"/>
      <c r="SL798" s="5"/>
      <c r="SM798" s="5"/>
      <c r="SN798" s="5"/>
      <c r="SO798" s="5"/>
      <c r="SP798" s="5"/>
      <c r="SQ798" s="5"/>
      <c r="SR798" s="5"/>
      <c r="SS798" s="5"/>
      <c r="ST798" s="5"/>
      <c r="SU798" s="5"/>
      <c r="SV798" s="5"/>
      <c r="SW798" s="5"/>
      <c r="SX798" s="5"/>
      <c r="SY798" s="5"/>
      <c r="SZ798" s="5"/>
      <c r="TA798" s="5"/>
      <c r="TB798" s="5"/>
      <c r="TC798" s="5"/>
      <c r="TD798" s="5"/>
      <c r="TE798" s="5"/>
      <c r="TF798" s="5"/>
      <c r="TG798" s="5"/>
      <c r="TH798" s="5"/>
      <c r="TI798" s="5"/>
      <c r="TJ798" s="5"/>
      <c r="TK798" s="5"/>
      <c r="TL798" s="5"/>
      <c r="TM798" s="5"/>
      <c r="TN798" s="5"/>
      <c r="TO798" s="5"/>
      <c r="TP798" s="5"/>
      <c r="TQ798" s="5"/>
      <c r="TR798" s="5"/>
      <c r="TS798" s="5"/>
      <c r="TT798" s="5"/>
      <c r="TU798" s="5"/>
      <c r="TV798" s="5"/>
      <c r="TW798" s="5"/>
      <c r="TX798" s="5"/>
      <c r="TY798" s="5"/>
      <c r="TZ798" s="5"/>
      <c r="UA798" s="5"/>
      <c r="UB798" s="5"/>
      <c r="UC798" s="5"/>
      <c r="UD798" s="5"/>
      <c r="UE798" s="5"/>
      <c r="UF798" s="5"/>
      <c r="UG798" s="5"/>
      <c r="UH798" s="5"/>
      <c r="UI798" s="5"/>
      <c r="UJ798" s="5"/>
      <c r="UK798" s="5"/>
      <c r="UL798" s="5"/>
      <c r="UM798" s="5"/>
      <c r="UN798" s="5"/>
      <c r="UO798" s="5"/>
      <c r="UP798" s="5"/>
      <c r="UQ798" s="5"/>
      <c r="UR798" s="5"/>
      <c r="US798" s="5"/>
      <c r="UT798" s="5"/>
      <c r="UU798" s="5"/>
      <c r="UV798" s="5"/>
      <c r="UW798" s="5"/>
      <c r="UX798" s="5"/>
      <c r="UY798" s="5"/>
      <c r="UZ798" s="5"/>
      <c r="VA798" s="5"/>
      <c r="VB798" s="5"/>
      <c r="VC798" s="5"/>
      <c r="VD798" s="5"/>
      <c r="VE798" s="5"/>
      <c r="VF798" s="5"/>
      <c r="VG798" s="5"/>
      <c r="VH798" s="5"/>
      <c r="VI798" s="5"/>
      <c r="VJ798" s="5"/>
      <c r="VK798" s="5"/>
      <c r="VL798" s="5"/>
      <c r="VM798" s="5"/>
      <c r="VN798" s="5"/>
      <c r="VO798" s="5"/>
      <c r="VP798" s="5"/>
      <c r="VQ798" s="5"/>
      <c r="VR798" s="5"/>
      <c r="VS798" s="5"/>
      <c r="VT798" s="5"/>
      <c r="VU798" s="5"/>
      <c r="VV798" s="5"/>
      <c r="VW798" s="5"/>
      <c r="VX798" s="5"/>
      <c r="VY798" s="5"/>
      <c r="VZ798" s="5"/>
      <c r="WA798" s="5"/>
      <c r="WB798" s="5"/>
      <c r="WC798" s="5"/>
      <c r="WD798" s="5"/>
      <c r="WE798" s="5"/>
      <c r="WF798" s="5"/>
      <c r="WG798" s="5"/>
      <c r="WH798" s="5"/>
      <c r="WI798" s="5"/>
      <c r="WJ798" s="5"/>
      <c r="WK798" s="5"/>
      <c r="WL798" s="5"/>
      <c r="WM798" s="5"/>
      <c r="WN798" s="5"/>
      <c r="WO798" s="5"/>
      <c r="WP798" s="5"/>
      <c r="WQ798" s="5"/>
      <c r="WR798" s="5"/>
      <c r="WS798" s="5"/>
      <c r="WT798" s="5"/>
      <c r="WU798" s="5"/>
      <c r="WV798" s="5"/>
      <c r="WW798" s="5"/>
      <c r="WX798" s="5"/>
      <c r="WY798" s="5"/>
      <c r="WZ798" s="5"/>
      <c r="XA798" s="5"/>
      <c r="XB798" s="5"/>
      <c r="XC798" s="5"/>
      <c r="XD798" s="5"/>
      <c r="XE798" s="5"/>
      <c r="XF798" s="5"/>
      <c r="XG798" s="5"/>
      <c r="XH798" s="5"/>
      <c r="XI798" s="5"/>
      <c r="XJ798" s="5"/>
      <c r="XK798" s="5"/>
      <c r="XL798" s="5"/>
      <c r="XM798" s="5"/>
      <c r="XN798" s="5"/>
      <c r="XO798" s="5"/>
      <c r="XP798" s="5"/>
      <c r="XQ798" s="5"/>
      <c r="XR798" s="5"/>
      <c r="XS798" s="5"/>
      <c r="XT798" s="5"/>
      <c r="XU798" s="5"/>
      <c r="XV798" s="5"/>
      <c r="XW798" s="5"/>
    </row>
    <row r="799" spans="39:647" x14ac:dyDescent="0.2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5"/>
      <c r="NS799" s="5"/>
      <c r="NT799" s="5"/>
      <c r="NU799" s="5"/>
      <c r="NV799" s="5"/>
      <c r="NW799" s="5"/>
      <c r="NX799" s="5"/>
      <c r="NY799" s="5"/>
      <c r="NZ799" s="5"/>
      <c r="OA799" s="5"/>
      <c r="OB799" s="5"/>
      <c r="OC799" s="5"/>
      <c r="OD799" s="5"/>
      <c r="OE799" s="5"/>
      <c r="OF799" s="5"/>
      <c r="OG799" s="5"/>
      <c r="OH799" s="5"/>
      <c r="OI799" s="5"/>
      <c r="OJ799" s="5"/>
      <c r="OK799" s="5"/>
      <c r="OL799" s="5"/>
      <c r="OM799" s="5"/>
      <c r="ON799" s="5"/>
      <c r="OO799" s="5"/>
      <c r="OP799" s="5"/>
      <c r="OQ799" s="5"/>
      <c r="OR799" s="5"/>
      <c r="OS799" s="5"/>
      <c r="OT799" s="5"/>
      <c r="OU799" s="5"/>
      <c r="OV799" s="5"/>
      <c r="OW799" s="5"/>
      <c r="OX799" s="5"/>
      <c r="OY799" s="5"/>
      <c r="OZ799" s="5"/>
      <c r="PA799" s="5"/>
      <c r="PB799" s="5"/>
      <c r="PC799" s="5"/>
      <c r="PD799" s="5"/>
      <c r="PE799" s="5"/>
      <c r="PF799" s="5"/>
      <c r="PG799" s="5"/>
      <c r="PH799" s="5"/>
      <c r="PI799" s="5"/>
      <c r="PJ799" s="5"/>
      <c r="PK799" s="5"/>
      <c r="PL799" s="5"/>
      <c r="PM799" s="5"/>
      <c r="PN799" s="5"/>
      <c r="PO799" s="5"/>
      <c r="PP799" s="5"/>
      <c r="PQ799" s="5"/>
      <c r="PR799" s="5"/>
      <c r="PS799" s="5"/>
      <c r="PT799" s="5"/>
      <c r="PU799" s="5"/>
      <c r="PV799" s="5"/>
      <c r="PW799" s="5"/>
      <c r="PX799" s="5"/>
      <c r="PY799" s="5"/>
      <c r="PZ799" s="5"/>
      <c r="QA799" s="5"/>
      <c r="QB799" s="5"/>
      <c r="QC799" s="5"/>
      <c r="QD799" s="5"/>
      <c r="QE799" s="5"/>
      <c r="QF799" s="5"/>
      <c r="QG799" s="5"/>
      <c r="QH799" s="5"/>
      <c r="QI799" s="5"/>
      <c r="QJ799" s="5"/>
      <c r="QK799" s="5"/>
      <c r="QL799" s="5"/>
      <c r="QM799" s="5"/>
      <c r="QN799" s="5"/>
      <c r="QO799" s="5"/>
      <c r="QP799" s="5"/>
      <c r="QQ799" s="5"/>
      <c r="QR799" s="5"/>
      <c r="QS799" s="5"/>
      <c r="QT799" s="5"/>
      <c r="QU799" s="5"/>
      <c r="QV799" s="5"/>
      <c r="QW799" s="5"/>
      <c r="QX799" s="5"/>
      <c r="QY799" s="5"/>
      <c r="QZ799" s="5"/>
      <c r="RA799" s="5"/>
      <c r="RB799" s="5"/>
      <c r="RC799" s="5"/>
      <c r="RD799" s="5"/>
      <c r="RE799" s="5"/>
      <c r="RF799" s="5"/>
      <c r="RG799" s="5"/>
      <c r="RH799" s="5"/>
      <c r="RI799" s="5"/>
      <c r="RJ799" s="5"/>
      <c r="RK799" s="5"/>
      <c r="RL799" s="5"/>
      <c r="RM799" s="5"/>
      <c r="RN799" s="5"/>
      <c r="RO799" s="5"/>
      <c r="RP799" s="5"/>
      <c r="RQ799" s="5"/>
      <c r="RR799" s="5"/>
      <c r="RS799" s="5"/>
      <c r="RT799" s="5"/>
      <c r="RU799" s="5"/>
      <c r="RV799" s="5"/>
      <c r="RW799" s="5"/>
      <c r="RX799" s="5"/>
      <c r="RY799" s="5"/>
      <c r="RZ799" s="5"/>
      <c r="SA799" s="5"/>
      <c r="SB799" s="5"/>
      <c r="SC799" s="5"/>
      <c r="SD799" s="5"/>
      <c r="SE799" s="5"/>
      <c r="SF799" s="5"/>
      <c r="SG799" s="5"/>
      <c r="SH799" s="5"/>
      <c r="SI799" s="5"/>
      <c r="SJ799" s="5"/>
      <c r="SK799" s="5"/>
      <c r="SL799" s="5"/>
      <c r="SM799" s="5"/>
      <c r="SN799" s="5"/>
      <c r="SO799" s="5"/>
      <c r="SP799" s="5"/>
      <c r="SQ799" s="5"/>
      <c r="SR799" s="5"/>
      <c r="SS799" s="5"/>
      <c r="ST799" s="5"/>
      <c r="SU799" s="5"/>
      <c r="SV799" s="5"/>
      <c r="SW799" s="5"/>
      <c r="SX799" s="5"/>
      <c r="SY799" s="5"/>
      <c r="SZ799" s="5"/>
      <c r="TA799" s="5"/>
      <c r="TB799" s="5"/>
      <c r="TC799" s="5"/>
      <c r="TD799" s="5"/>
      <c r="TE799" s="5"/>
      <c r="TF799" s="5"/>
      <c r="TG799" s="5"/>
      <c r="TH799" s="5"/>
      <c r="TI799" s="5"/>
      <c r="TJ799" s="5"/>
      <c r="TK799" s="5"/>
      <c r="TL799" s="5"/>
      <c r="TM799" s="5"/>
      <c r="TN799" s="5"/>
      <c r="TO799" s="5"/>
      <c r="TP799" s="5"/>
      <c r="TQ799" s="5"/>
      <c r="TR799" s="5"/>
      <c r="TS799" s="5"/>
      <c r="TT799" s="5"/>
      <c r="TU799" s="5"/>
      <c r="TV799" s="5"/>
      <c r="TW799" s="5"/>
      <c r="TX799" s="5"/>
      <c r="TY799" s="5"/>
      <c r="TZ799" s="5"/>
      <c r="UA799" s="5"/>
      <c r="UB799" s="5"/>
      <c r="UC799" s="5"/>
      <c r="UD799" s="5"/>
      <c r="UE799" s="5"/>
      <c r="UF799" s="5"/>
      <c r="UG799" s="5"/>
      <c r="UH799" s="5"/>
      <c r="UI799" s="5"/>
      <c r="UJ799" s="5"/>
      <c r="UK799" s="5"/>
      <c r="UL799" s="5"/>
      <c r="UM799" s="5"/>
      <c r="UN799" s="5"/>
      <c r="UO799" s="5"/>
      <c r="UP799" s="5"/>
      <c r="UQ799" s="5"/>
      <c r="UR799" s="5"/>
      <c r="US799" s="5"/>
      <c r="UT799" s="5"/>
      <c r="UU799" s="5"/>
      <c r="UV799" s="5"/>
      <c r="UW799" s="5"/>
      <c r="UX799" s="5"/>
      <c r="UY799" s="5"/>
      <c r="UZ799" s="5"/>
      <c r="VA799" s="5"/>
      <c r="VB799" s="5"/>
      <c r="VC799" s="5"/>
      <c r="VD799" s="5"/>
      <c r="VE799" s="5"/>
      <c r="VF799" s="5"/>
      <c r="VG799" s="5"/>
      <c r="VH799" s="5"/>
      <c r="VI799" s="5"/>
      <c r="VJ799" s="5"/>
      <c r="VK799" s="5"/>
      <c r="VL799" s="5"/>
      <c r="VM799" s="5"/>
      <c r="VN799" s="5"/>
      <c r="VO799" s="5"/>
      <c r="VP799" s="5"/>
      <c r="VQ799" s="5"/>
      <c r="VR799" s="5"/>
      <c r="VS799" s="5"/>
      <c r="VT799" s="5"/>
      <c r="VU799" s="5"/>
      <c r="VV799" s="5"/>
      <c r="VW799" s="5"/>
      <c r="VX799" s="5"/>
      <c r="VY799" s="5"/>
      <c r="VZ799" s="5"/>
      <c r="WA799" s="5"/>
      <c r="WB799" s="5"/>
      <c r="WC799" s="5"/>
      <c r="WD799" s="5"/>
      <c r="WE799" s="5"/>
      <c r="WF799" s="5"/>
      <c r="WG799" s="5"/>
      <c r="WH799" s="5"/>
      <c r="WI799" s="5"/>
      <c r="WJ799" s="5"/>
      <c r="WK799" s="5"/>
      <c r="WL799" s="5"/>
      <c r="WM799" s="5"/>
      <c r="WN799" s="5"/>
      <c r="WO799" s="5"/>
      <c r="WP799" s="5"/>
      <c r="WQ799" s="5"/>
      <c r="WR799" s="5"/>
      <c r="WS799" s="5"/>
      <c r="WT799" s="5"/>
      <c r="WU799" s="5"/>
      <c r="WV799" s="5"/>
      <c r="WW799" s="5"/>
      <c r="WX799" s="5"/>
      <c r="WY799" s="5"/>
      <c r="WZ799" s="5"/>
      <c r="XA799" s="5"/>
      <c r="XB799" s="5"/>
      <c r="XC799" s="5"/>
      <c r="XD799" s="5"/>
      <c r="XE799" s="5"/>
      <c r="XF799" s="5"/>
      <c r="XG799" s="5"/>
      <c r="XH799" s="5"/>
      <c r="XI799" s="5"/>
      <c r="XJ799" s="5"/>
      <c r="XK799" s="5"/>
      <c r="XL799" s="5"/>
      <c r="XM799" s="5"/>
      <c r="XN799" s="5"/>
      <c r="XO799" s="5"/>
      <c r="XP799" s="5"/>
      <c r="XQ799" s="5"/>
      <c r="XR799" s="5"/>
      <c r="XS799" s="5"/>
      <c r="XT799" s="5"/>
      <c r="XU799" s="5"/>
      <c r="XV799" s="5"/>
      <c r="XW799" s="5"/>
    </row>
    <row r="800" spans="39:647" x14ac:dyDescent="0.2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5"/>
      <c r="NS800" s="5"/>
      <c r="NT800" s="5"/>
      <c r="NU800" s="5"/>
      <c r="NV800" s="5"/>
      <c r="NW800" s="5"/>
      <c r="NX800" s="5"/>
      <c r="NY800" s="5"/>
      <c r="NZ800" s="5"/>
      <c r="OA800" s="5"/>
      <c r="OB800" s="5"/>
      <c r="OC800" s="5"/>
      <c r="OD800" s="5"/>
      <c r="OE800" s="5"/>
      <c r="OF800" s="5"/>
      <c r="OG800" s="5"/>
      <c r="OH800" s="5"/>
      <c r="OI800" s="5"/>
      <c r="OJ800" s="5"/>
      <c r="OK800" s="5"/>
      <c r="OL800" s="5"/>
      <c r="OM800" s="5"/>
      <c r="ON800" s="5"/>
      <c r="OO800" s="5"/>
      <c r="OP800" s="5"/>
      <c r="OQ800" s="5"/>
      <c r="OR800" s="5"/>
      <c r="OS800" s="5"/>
      <c r="OT800" s="5"/>
      <c r="OU800" s="5"/>
      <c r="OV800" s="5"/>
      <c r="OW800" s="5"/>
      <c r="OX800" s="5"/>
      <c r="OY800" s="5"/>
      <c r="OZ800" s="5"/>
      <c r="PA800" s="5"/>
      <c r="PB800" s="5"/>
      <c r="PC800" s="5"/>
      <c r="PD800" s="5"/>
      <c r="PE800" s="5"/>
      <c r="PF800" s="5"/>
      <c r="PG800" s="5"/>
      <c r="PH800" s="5"/>
      <c r="PI800" s="5"/>
      <c r="PJ800" s="5"/>
      <c r="PK800" s="5"/>
      <c r="PL800" s="5"/>
      <c r="PM800" s="5"/>
      <c r="PN800" s="5"/>
      <c r="PO800" s="5"/>
      <c r="PP800" s="5"/>
      <c r="PQ800" s="5"/>
      <c r="PR800" s="5"/>
      <c r="PS800" s="5"/>
      <c r="PT800" s="5"/>
      <c r="PU800" s="5"/>
      <c r="PV800" s="5"/>
      <c r="PW800" s="5"/>
      <c r="PX800" s="5"/>
      <c r="PY800" s="5"/>
      <c r="PZ800" s="5"/>
      <c r="QA800" s="5"/>
      <c r="QB800" s="5"/>
      <c r="QC800" s="5"/>
      <c r="QD800" s="5"/>
      <c r="QE800" s="5"/>
      <c r="QF800" s="5"/>
      <c r="QG800" s="5"/>
      <c r="QH800" s="5"/>
      <c r="QI800" s="5"/>
      <c r="QJ800" s="5"/>
      <c r="QK800" s="5"/>
      <c r="QL800" s="5"/>
      <c r="QM800" s="5"/>
      <c r="QN800" s="5"/>
      <c r="QO800" s="5"/>
      <c r="QP800" s="5"/>
      <c r="QQ800" s="5"/>
      <c r="QR800" s="5"/>
      <c r="QS800" s="5"/>
      <c r="QT800" s="5"/>
      <c r="QU800" s="5"/>
      <c r="QV800" s="5"/>
      <c r="QW800" s="5"/>
      <c r="QX800" s="5"/>
      <c r="QY800" s="5"/>
      <c r="QZ800" s="5"/>
      <c r="RA800" s="5"/>
      <c r="RB800" s="5"/>
      <c r="RC800" s="5"/>
      <c r="RD800" s="5"/>
      <c r="RE800" s="5"/>
      <c r="RF800" s="5"/>
      <c r="RG800" s="5"/>
      <c r="RH800" s="5"/>
      <c r="RI800" s="5"/>
      <c r="RJ800" s="5"/>
      <c r="RK800" s="5"/>
      <c r="RL800" s="5"/>
      <c r="RM800" s="5"/>
      <c r="RN800" s="5"/>
      <c r="RO800" s="5"/>
      <c r="RP800" s="5"/>
      <c r="RQ800" s="5"/>
      <c r="RR800" s="5"/>
      <c r="RS800" s="5"/>
      <c r="RT800" s="5"/>
      <c r="RU800" s="5"/>
      <c r="RV800" s="5"/>
      <c r="RW800" s="5"/>
      <c r="RX800" s="5"/>
      <c r="RY800" s="5"/>
      <c r="RZ800" s="5"/>
      <c r="SA800" s="5"/>
      <c r="SB800" s="5"/>
      <c r="SC800" s="5"/>
      <c r="SD800" s="5"/>
      <c r="SE800" s="5"/>
      <c r="SF800" s="5"/>
      <c r="SG800" s="5"/>
      <c r="SH800" s="5"/>
      <c r="SI800" s="5"/>
      <c r="SJ800" s="5"/>
      <c r="SK800" s="5"/>
      <c r="SL800" s="5"/>
      <c r="SM800" s="5"/>
      <c r="SN800" s="5"/>
      <c r="SO800" s="5"/>
      <c r="SP800" s="5"/>
      <c r="SQ800" s="5"/>
      <c r="SR800" s="5"/>
      <c r="SS800" s="5"/>
      <c r="ST800" s="5"/>
      <c r="SU800" s="5"/>
      <c r="SV800" s="5"/>
      <c r="SW800" s="5"/>
      <c r="SX800" s="5"/>
      <c r="SY800" s="5"/>
      <c r="SZ800" s="5"/>
      <c r="TA800" s="5"/>
      <c r="TB800" s="5"/>
      <c r="TC800" s="5"/>
      <c r="TD800" s="5"/>
      <c r="TE800" s="5"/>
      <c r="TF800" s="5"/>
      <c r="TG800" s="5"/>
      <c r="TH800" s="5"/>
      <c r="TI800" s="5"/>
      <c r="TJ800" s="5"/>
      <c r="TK800" s="5"/>
      <c r="TL800" s="5"/>
      <c r="TM800" s="5"/>
      <c r="TN800" s="5"/>
      <c r="TO800" s="5"/>
      <c r="TP800" s="5"/>
      <c r="TQ800" s="5"/>
      <c r="TR800" s="5"/>
      <c r="TS800" s="5"/>
      <c r="TT800" s="5"/>
      <c r="TU800" s="5"/>
      <c r="TV800" s="5"/>
      <c r="TW800" s="5"/>
      <c r="TX800" s="5"/>
      <c r="TY800" s="5"/>
      <c r="TZ800" s="5"/>
      <c r="UA800" s="5"/>
      <c r="UB800" s="5"/>
      <c r="UC800" s="5"/>
      <c r="UD800" s="5"/>
      <c r="UE800" s="5"/>
      <c r="UF800" s="5"/>
      <c r="UG800" s="5"/>
      <c r="UH800" s="5"/>
      <c r="UI800" s="5"/>
      <c r="UJ800" s="5"/>
      <c r="UK800" s="5"/>
      <c r="UL800" s="5"/>
      <c r="UM800" s="5"/>
      <c r="UN800" s="5"/>
      <c r="UO800" s="5"/>
      <c r="UP800" s="5"/>
      <c r="UQ800" s="5"/>
      <c r="UR800" s="5"/>
      <c r="US800" s="5"/>
      <c r="UT800" s="5"/>
      <c r="UU800" s="5"/>
      <c r="UV800" s="5"/>
      <c r="UW800" s="5"/>
      <c r="UX800" s="5"/>
      <c r="UY800" s="5"/>
      <c r="UZ800" s="5"/>
      <c r="VA800" s="5"/>
      <c r="VB800" s="5"/>
      <c r="VC800" s="5"/>
      <c r="VD800" s="5"/>
      <c r="VE800" s="5"/>
      <c r="VF800" s="5"/>
      <c r="VG800" s="5"/>
      <c r="VH800" s="5"/>
      <c r="VI800" s="5"/>
      <c r="VJ800" s="5"/>
      <c r="VK800" s="5"/>
      <c r="VL800" s="5"/>
      <c r="VM800" s="5"/>
      <c r="VN800" s="5"/>
      <c r="VO800" s="5"/>
      <c r="VP800" s="5"/>
      <c r="VQ800" s="5"/>
      <c r="VR800" s="5"/>
      <c r="VS800" s="5"/>
      <c r="VT800" s="5"/>
      <c r="VU800" s="5"/>
      <c r="VV800" s="5"/>
      <c r="VW800" s="5"/>
      <c r="VX800" s="5"/>
      <c r="VY800" s="5"/>
      <c r="VZ800" s="5"/>
      <c r="WA800" s="5"/>
      <c r="WB800" s="5"/>
      <c r="WC800" s="5"/>
      <c r="WD800" s="5"/>
      <c r="WE800" s="5"/>
      <c r="WF800" s="5"/>
      <c r="WG800" s="5"/>
      <c r="WH800" s="5"/>
      <c r="WI800" s="5"/>
      <c r="WJ800" s="5"/>
      <c r="WK800" s="5"/>
      <c r="WL800" s="5"/>
      <c r="WM800" s="5"/>
      <c r="WN800" s="5"/>
      <c r="WO800" s="5"/>
      <c r="WP800" s="5"/>
      <c r="WQ800" s="5"/>
      <c r="WR800" s="5"/>
      <c r="WS800" s="5"/>
      <c r="WT800" s="5"/>
      <c r="WU800" s="5"/>
      <c r="WV800" s="5"/>
      <c r="WW800" s="5"/>
      <c r="WX800" s="5"/>
      <c r="WY800" s="5"/>
      <c r="WZ800" s="5"/>
      <c r="XA800" s="5"/>
      <c r="XB800" s="5"/>
      <c r="XC800" s="5"/>
      <c r="XD800" s="5"/>
      <c r="XE800" s="5"/>
      <c r="XF800" s="5"/>
      <c r="XG800" s="5"/>
      <c r="XH800" s="5"/>
      <c r="XI800" s="5"/>
      <c r="XJ800" s="5"/>
      <c r="XK800" s="5"/>
      <c r="XL800" s="5"/>
      <c r="XM800" s="5"/>
      <c r="XN800" s="5"/>
      <c r="XO800" s="5"/>
      <c r="XP800" s="5"/>
      <c r="XQ800" s="5"/>
      <c r="XR800" s="5"/>
      <c r="XS800" s="5"/>
      <c r="XT800" s="5"/>
      <c r="XU800" s="5"/>
      <c r="XV800" s="5"/>
      <c r="XW800" s="5"/>
    </row>
    <row r="801" spans="39:647" x14ac:dyDescent="0.2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5"/>
      <c r="NS801" s="5"/>
      <c r="NT801" s="5"/>
      <c r="NU801" s="5"/>
      <c r="NV801" s="5"/>
      <c r="NW801" s="5"/>
      <c r="NX801" s="5"/>
      <c r="NY801" s="5"/>
      <c r="NZ801" s="5"/>
      <c r="OA801" s="5"/>
      <c r="OB801" s="5"/>
      <c r="OC801" s="5"/>
      <c r="OD801" s="5"/>
      <c r="OE801" s="5"/>
      <c r="OF801" s="5"/>
      <c r="OG801" s="5"/>
      <c r="OH801" s="5"/>
      <c r="OI801" s="5"/>
      <c r="OJ801" s="5"/>
      <c r="OK801" s="5"/>
      <c r="OL801" s="5"/>
      <c r="OM801" s="5"/>
      <c r="ON801" s="5"/>
      <c r="OO801" s="5"/>
      <c r="OP801" s="5"/>
      <c r="OQ801" s="5"/>
      <c r="OR801" s="5"/>
      <c r="OS801" s="5"/>
      <c r="OT801" s="5"/>
      <c r="OU801" s="5"/>
      <c r="OV801" s="5"/>
      <c r="OW801" s="5"/>
      <c r="OX801" s="5"/>
      <c r="OY801" s="5"/>
      <c r="OZ801" s="5"/>
      <c r="PA801" s="5"/>
      <c r="PB801" s="5"/>
      <c r="PC801" s="5"/>
      <c r="PD801" s="5"/>
      <c r="PE801" s="5"/>
      <c r="PF801" s="5"/>
      <c r="PG801" s="5"/>
      <c r="PH801" s="5"/>
      <c r="PI801" s="5"/>
      <c r="PJ801" s="5"/>
      <c r="PK801" s="5"/>
      <c r="PL801" s="5"/>
      <c r="PM801" s="5"/>
      <c r="PN801" s="5"/>
      <c r="PO801" s="5"/>
      <c r="PP801" s="5"/>
      <c r="PQ801" s="5"/>
      <c r="PR801" s="5"/>
      <c r="PS801" s="5"/>
      <c r="PT801" s="5"/>
      <c r="PU801" s="5"/>
      <c r="PV801" s="5"/>
      <c r="PW801" s="5"/>
      <c r="PX801" s="5"/>
      <c r="PY801" s="5"/>
      <c r="PZ801" s="5"/>
      <c r="QA801" s="5"/>
      <c r="QB801" s="5"/>
      <c r="QC801" s="5"/>
      <c r="QD801" s="5"/>
      <c r="QE801" s="5"/>
      <c r="QF801" s="5"/>
      <c r="QG801" s="5"/>
      <c r="QH801" s="5"/>
      <c r="QI801" s="5"/>
      <c r="QJ801" s="5"/>
      <c r="QK801" s="5"/>
      <c r="QL801" s="5"/>
      <c r="QM801" s="5"/>
      <c r="QN801" s="5"/>
      <c r="QO801" s="5"/>
      <c r="QP801" s="5"/>
      <c r="QQ801" s="5"/>
      <c r="QR801" s="5"/>
      <c r="QS801" s="5"/>
      <c r="QT801" s="5"/>
      <c r="QU801" s="5"/>
      <c r="QV801" s="5"/>
      <c r="QW801" s="5"/>
      <c r="QX801" s="5"/>
      <c r="QY801" s="5"/>
      <c r="QZ801" s="5"/>
      <c r="RA801" s="5"/>
      <c r="RB801" s="5"/>
      <c r="RC801" s="5"/>
      <c r="RD801" s="5"/>
      <c r="RE801" s="5"/>
      <c r="RF801" s="5"/>
      <c r="RG801" s="5"/>
      <c r="RH801" s="5"/>
      <c r="RI801" s="5"/>
      <c r="RJ801" s="5"/>
      <c r="RK801" s="5"/>
      <c r="RL801" s="5"/>
      <c r="RM801" s="5"/>
      <c r="RN801" s="5"/>
      <c r="RO801" s="5"/>
      <c r="RP801" s="5"/>
      <c r="RQ801" s="5"/>
      <c r="RR801" s="5"/>
      <c r="RS801" s="5"/>
      <c r="RT801" s="5"/>
      <c r="RU801" s="5"/>
      <c r="RV801" s="5"/>
      <c r="RW801" s="5"/>
      <c r="RX801" s="5"/>
      <c r="RY801" s="5"/>
      <c r="RZ801" s="5"/>
      <c r="SA801" s="5"/>
      <c r="SB801" s="5"/>
      <c r="SC801" s="5"/>
      <c r="SD801" s="5"/>
      <c r="SE801" s="5"/>
      <c r="SF801" s="5"/>
      <c r="SG801" s="5"/>
      <c r="SH801" s="5"/>
      <c r="SI801" s="5"/>
      <c r="SJ801" s="5"/>
      <c r="SK801" s="5"/>
      <c r="SL801" s="5"/>
      <c r="SM801" s="5"/>
      <c r="SN801" s="5"/>
      <c r="SO801" s="5"/>
      <c r="SP801" s="5"/>
      <c r="SQ801" s="5"/>
      <c r="SR801" s="5"/>
      <c r="SS801" s="5"/>
      <c r="ST801" s="5"/>
      <c r="SU801" s="5"/>
      <c r="SV801" s="5"/>
      <c r="SW801" s="5"/>
      <c r="SX801" s="5"/>
      <c r="SY801" s="5"/>
      <c r="SZ801" s="5"/>
      <c r="TA801" s="5"/>
      <c r="TB801" s="5"/>
      <c r="TC801" s="5"/>
      <c r="TD801" s="5"/>
      <c r="TE801" s="5"/>
      <c r="TF801" s="5"/>
      <c r="TG801" s="5"/>
      <c r="TH801" s="5"/>
      <c r="TI801" s="5"/>
      <c r="TJ801" s="5"/>
      <c r="TK801" s="5"/>
      <c r="TL801" s="5"/>
      <c r="TM801" s="5"/>
      <c r="TN801" s="5"/>
      <c r="TO801" s="5"/>
      <c r="TP801" s="5"/>
      <c r="TQ801" s="5"/>
      <c r="TR801" s="5"/>
      <c r="TS801" s="5"/>
      <c r="TT801" s="5"/>
      <c r="TU801" s="5"/>
      <c r="TV801" s="5"/>
      <c r="TW801" s="5"/>
      <c r="TX801" s="5"/>
      <c r="TY801" s="5"/>
      <c r="TZ801" s="5"/>
      <c r="UA801" s="5"/>
      <c r="UB801" s="5"/>
      <c r="UC801" s="5"/>
      <c r="UD801" s="5"/>
      <c r="UE801" s="5"/>
      <c r="UF801" s="5"/>
      <c r="UG801" s="5"/>
      <c r="UH801" s="5"/>
      <c r="UI801" s="5"/>
      <c r="UJ801" s="5"/>
      <c r="UK801" s="5"/>
      <c r="UL801" s="5"/>
      <c r="UM801" s="5"/>
      <c r="UN801" s="5"/>
      <c r="UO801" s="5"/>
      <c r="UP801" s="5"/>
      <c r="UQ801" s="5"/>
      <c r="UR801" s="5"/>
      <c r="US801" s="5"/>
      <c r="UT801" s="5"/>
      <c r="UU801" s="5"/>
      <c r="UV801" s="5"/>
      <c r="UW801" s="5"/>
      <c r="UX801" s="5"/>
      <c r="UY801" s="5"/>
      <c r="UZ801" s="5"/>
      <c r="VA801" s="5"/>
      <c r="VB801" s="5"/>
      <c r="VC801" s="5"/>
      <c r="VD801" s="5"/>
      <c r="VE801" s="5"/>
      <c r="VF801" s="5"/>
      <c r="VG801" s="5"/>
      <c r="VH801" s="5"/>
      <c r="VI801" s="5"/>
      <c r="VJ801" s="5"/>
      <c r="VK801" s="5"/>
      <c r="VL801" s="5"/>
      <c r="VM801" s="5"/>
      <c r="VN801" s="5"/>
      <c r="VO801" s="5"/>
      <c r="VP801" s="5"/>
      <c r="VQ801" s="5"/>
      <c r="VR801" s="5"/>
      <c r="VS801" s="5"/>
      <c r="VT801" s="5"/>
      <c r="VU801" s="5"/>
      <c r="VV801" s="5"/>
      <c r="VW801" s="5"/>
      <c r="VX801" s="5"/>
      <c r="VY801" s="5"/>
      <c r="VZ801" s="5"/>
      <c r="WA801" s="5"/>
      <c r="WB801" s="5"/>
      <c r="WC801" s="5"/>
      <c r="WD801" s="5"/>
      <c r="WE801" s="5"/>
      <c r="WF801" s="5"/>
      <c r="WG801" s="5"/>
      <c r="WH801" s="5"/>
      <c r="WI801" s="5"/>
      <c r="WJ801" s="5"/>
      <c r="WK801" s="5"/>
      <c r="WL801" s="5"/>
      <c r="WM801" s="5"/>
      <c r="WN801" s="5"/>
      <c r="WO801" s="5"/>
      <c r="WP801" s="5"/>
      <c r="WQ801" s="5"/>
      <c r="WR801" s="5"/>
      <c r="WS801" s="5"/>
      <c r="WT801" s="5"/>
      <c r="WU801" s="5"/>
      <c r="WV801" s="5"/>
      <c r="WW801" s="5"/>
      <c r="WX801" s="5"/>
      <c r="WY801" s="5"/>
      <c r="WZ801" s="5"/>
      <c r="XA801" s="5"/>
      <c r="XB801" s="5"/>
      <c r="XC801" s="5"/>
      <c r="XD801" s="5"/>
      <c r="XE801" s="5"/>
      <c r="XF801" s="5"/>
      <c r="XG801" s="5"/>
      <c r="XH801" s="5"/>
      <c r="XI801" s="5"/>
      <c r="XJ801" s="5"/>
      <c r="XK801" s="5"/>
      <c r="XL801" s="5"/>
      <c r="XM801" s="5"/>
      <c r="XN801" s="5"/>
      <c r="XO801" s="5"/>
      <c r="XP801" s="5"/>
      <c r="XQ801" s="5"/>
      <c r="XR801" s="5"/>
      <c r="XS801" s="5"/>
      <c r="XT801" s="5"/>
      <c r="XU801" s="5"/>
      <c r="XV801" s="5"/>
      <c r="XW801" s="5"/>
    </row>
    <row r="802" spans="39:647" x14ac:dyDescent="0.2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5"/>
      <c r="NS802" s="5"/>
      <c r="NT802" s="5"/>
      <c r="NU802" s="5"/>
      <c r="NV802" s="5"/>
      <c r="NW802" s="5"/>
      <c r="NX802" s="5"/>
      <c r="NY802" s="5"/>
      <c r="NZ802" s="5"/>
      <c r="OA802" s="5"/>
      <c r="OB802" s="5"/>
      <c r="OC802" s="5"/>
      <c r="OD802" s="5"/>
      <c r="OE802" s="5"/>
      <c r="OF802" s="5"/>
      <c r="OG802" s="5"/>
      <c r="OH802" s="5"/>
      <c r="OI802" s="5"/>
      <c r="OJ802" s="5"/>
      <c r="OK802" s="5"/>
      <c r="OL802" s="5"/>
      <c r="OM802" s="5"/>
      <c r="ON802" s="5"/>
      <c r="OO802" s="5"/>
      <c r="OP802" s="5"/>
      <c r="OQ802" s="5"/>
      <c r="OR802" s="5"/>
      <c r="OS802" s="5"/>
      <c r="OT802" s="5"/>
      <c r="OU802" s="5"/>
      <c r="OV802" s="5"/>
      <c r="OW802" s="5"/>
      <c r="OX802" s="5"/>
      <c r="OY802" s="5"/>
      <c r="OZ802" s="5"/>
      <c r="PA802" s="5"/>
      <c r="PB802" s="5"/>
      <c r="PC802" s="5"/>
      <c r="PD802" s="5"/>
      <c r="PE802" s="5"/>
      <c r="PF802" s="5"/>
      <c r="PG802" s="5"/>
      <c r="PH802" s="5"/>
      <c r="PI802" s="5"/>
      <c r="PJ802" s="5"/>
      <c r="PK802" s="5"/>
      <c r="PL802" s="5"/>
      <c r="PM802" s="5"/>
      <c r="PN802" s="5"/>
      <c r="PO802" s="5"/>
      <c r="PP802" s="5"/>
      <c r="PQ802" s="5"/>
      <c r="PR802" s="5"/>
      <c r="PS802" s="5"/>
      <c r="PT802" s="5"/>
      <c r="PU802" s="5"/>
      <c r="PV802" s="5"/>
      <c r="PW802" s="5"/>
      <c r="PX802" s="5"/>
      <c r="PY802" s="5"/>
      <c r="PZ802" s="5"/>
      <c r="QA802" s="5"/>
      <c r="QB802" s="5"/>
      <c r="QC802" s="5"/>
      <c r="QD802" s="5"/>
      <c r="QE802" s="5"/>
      <c r="QF802" s="5"/>
      <c r="QG802" s="5"/>
      <c r="QH802" s="5"/>
      <c r="QI802" s="5"/>
      <c r="QJ802" s="5"/>
      <c r="QK802" s="5"/>
      <c r="QL802" s="5"/>
      <c r="QM802" s="5"/>
      <c r="QN802" s="5"/>
      <c r="QO802" s="5"/>
      <c r="QP802" s="5"/>
      <c r="QQ802" s="5"/>
      <c r="QR802" s="5"/>
      <c r="QS802" s="5"/>
      <c r="QT802" s="5"/>
      <c r="QU802" s="5"/>
      <c r="QV802" s="5"/>
      <c r="QW802" s="5"/>
      <c r="QX802" s="5"/>
      <c r="QY802" s="5"/>
      <c r="QZ802" s="5"/>
      <c r="RA802" s="5"/>
      <c r="RB802" s="5"/>
      <c r="RC802" s="5"/>
      <c r="RD802" s="5"/>
      <c r="RE802" s="5"/>
      <c r="RF802" s="5"/>
      <c r="RG802" s="5"/>
      <c r="RH802" s="5"/>
      <c r="RI802" s="5"/>
      <c r="RJ802" s="5"/>
      <c r="RK802" s="5"/>
      <c r="RL802" s="5"/>
      <c r="RM802" s="5"/>
      <c r="RN802" s="5"/>
      <c r="RO802" s="5"/>
      <c r="RP802" s="5"/>
      <c r="RQ802" s="5"/>
      <c r="RR802" s="5"/>
      <c r="RS802" s="5"/>
      <c r="RT802" s="5"/>
      <c r="RU802" s="5"/>
      <c r="RV802" s="5"/>
      <c r="RW802" s="5"/>
      <c r="RX802" s="5"/>
      <c r="RY802" s="5"/>
      <c r="RZ802" s="5"/>
      <c r="SA802" s="5"/>
      <c r="SB802" s="5"/>
      <c r="SC802" s="5"/>
      <c r="SD802" s="5"/>
      <c r="SE802" s="5"/>
      <c r="SF802" s="5"/>
      <c r="SG802" s="5"/>
      <c r="SH802" s="5"/>
      <c r="SI802" s="5"/>
      <c r="SJ802" s="5"/>
      <c r="SK802" s="5"/>
      <c r="SL802" s="5"/>
      <c r="SM802" s="5"/>
      <c r="SN802" s="5"/>
      <c r="SO802" s="5"/>
      <c r="SP802" s="5"/>
      <c r="SQ802" s="5"/>
      <c r="SR802" s="5"/>
      <c r="SS802" s="5"/>
      <c r="ST802" s="5"/>
      <c r="SU802" s="5"/>
      <c r="SV802" s="5"/>
      <c r="SW802" s="5"/>
      <c r="SX802" s="5"/>
      <c r="SY802" s="5"/>
      <c r="SZ802" s="5"/>
      <c r="TA802" s="5"/>
      <c r="TB802" s="5"/>
      <c r="TC802" s="5"/>
      <c r="TD802" s="5"/>
      <c r="TE802" s="5"/>
      <c r="TF802" s="5"/>
      <c r="TG802" s="5"/>
      <c r="TH802" s="5"/>
      <c r="TI802" s="5"/>
      <c r="TJ802" s="5"/>
      <c r="TK802" s="5"/>
      <c r="TL802" s="5"/>
      <c r="TM802" s="5"/>
      <c r="TN802" s="5"/>
      <c r="TO802" s="5"/>
      <c r="TP802" s="5"/>
      <c r="TQ802" s="5"/>
      <c r="TR802" s="5"/>
      <c r="TS802" s="5"/>
      <c r="TT802" s="5"/>
      <c r="TU802" s="5"/>
      <c r="TV802" s="5"/>
      <c r="TW802" s="5"/>
      <c r="TX802" s="5"/>
      <c r="TY802" s="5"/>
      <c r="TZ802" s="5"/>
      <c r="UA802" s="5"/>
      <c r="UB802" s="5"/>
      <c r="UC802" s="5"/>
      <c r="UD802" s="5"/>
      <c r="UE802" s="5"/>
      <c r="UF802" s="5"/>
      <c r="UG802" s="5"/>
      <c r="UH802" s="5"/>
      <c r="UI802" s="5"/>
      <c r="UJ802" s="5"/>
      <c r="UK802" s="5"/>
      <c r="UL802" s="5"/>
      <c r="UM802" s="5"/>
      <c r="UN802" s="5"/>
      <c r="UO802" s="5"/>
      <c r="UP802" s="5"/>
      <c r="UQ802" s="5"/>
      <c r="UR802" s="5"/>
      <c r="US802" s="5"/>
      <c r="UT802" s="5"/>
      <c r="UU802" s="5"/>
      <c r="UV802" s="5"/>
      <c r="UW802" s="5"/>
      <c r="UX802" s="5"/>
      <c r="UY802" s="5"/>
      <c r="UZ802" s="5"/>
      <c r="VA802" s="5"/>
      <c r="VB802" s="5"/>
      <c r="VC802" s="5"/>
      <c r="VD802" s="5"/>
      <c r="VE802" s="5"/>
      <c r="VF802" s="5"/>
      <c r="VG802" s="5"/>
      <c r="VH802" s="5"/>
      <c r="VI802" s="5"/>
      <c r="VJ802" s="5"/>
      <c r="VK802" s="5"/>
      <c r="VL802" s="5"/>
      <c r="VM802" s="5"/>
      <c r="VN802" s="5"/>
      <c r="VO802" s="5"/>
      <c r="VP802" s="5"/>
      <c r="VQ802" s="5"/>
      <c r="VR802" s="5"/>
      <c r="VS802" s="5"/>
      <c r="VT802" s="5"/>
      <c r="VU802" s="5"/>
      <c r="VV802" s="5"/>
      <c r="VW802" s="5"/>
      <c r="VX802" s="5"/>
      <c r="VY802" s="5"/>
      <c r="VZ802" s="5"/>
      <c r="WA802" s="5"/>
      <c r="WB802" s="5"/>
      <c r="WC802" s="5"/>
      <c r="WD802" s="5"/>
      <c r="WE802" s="5"/>
      <c r="WF802" s="5"/>
      <c r="WG802" s="5"/>
      <c r="WH802" s="5"/>
      <c r="WI802" s="5"/>
      <c r="WJ802" s="5"/>
      <c r="WK802" s="5"/>
      <c r="WL802" s="5"/>
      <c r="WM802" s="5"/>
      <c r="WN802" s="5"/>
      <c r="WO802" s="5"/>
      <c r="WP802" s="5"/>
      <c r="WQ802" s="5"/>
      <c r="WR802" s="5"/>
      <c r="WS802" s="5"/>
      <c r="WT802" s="5"/>
      <c r="WU802" s="5"/>
      <c r="WV802" s="5"/>
      <c r="WW802" s="5"/>
      <c r="WX802" s="5"/>
      <c r="WY802" s="5"/>
      <c r="WZ802" s="5"/>
      <c r="XA802" s="5"/>
      <c r="XB802" s="5"/>
      <c r="XC802" s="5"/>
      <c r="XD802" s="5"/>
      <c r="XE802" s="5"/>
      <c r="XF802" s="5"/>
      <c r="XG802" s="5"/>
      <c r="XH802" s="5"/>
      <c r="XI802" s="5"/>
      <c r="XJ802" s="5"/>
      <c r="XK802" s="5"/>
      <c r="XL802" s="5"/>
      <c r="XM802" s="5"/>
      <c r="XN802" s="5"/>
      <c r="XO802" s="5"/>
      <c r="XP802" s="5"/>
      <c r="XQ802" s="5"/>
      <c r="XR802" s="5"/>
      <c r="XS802" s="5"/>
      <c r="XT802" s="5"/>
      <c r="XU802" s="5"/>
      <c r="XV802" s="5"/>
      <c r="XW802" s="5"/>
    </row>
    <row r="803" spans="39:647" x14ac:dyDescent="0.2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c r="PI803" s="5"/>
      <c r="PJ803" s="5"/>
      <c r="PK803" s="5"/>
      <c r="PL803" s="5"/>
      <c r="PM803" s="5"/>
      <c r="PN803" s="5"/>
      <c r="PO803" s="5"/>
      <c r="PP803" s="5"/>
      <c r="PQ803" s="5"/>
      <c r="PR803" s="5"/>
      <c r="PS803" s="5"/>
      <c r="PT803" s="5"/>
      <c r="PU803" s="5"/>
      <c r="PV803" s="5"/>
      <c r="PW803" s="5"/>
      <c r="PX803" s="5"/>
      <c r="PY803" s="5"/>
      <c r="PZ803" s="5"/>
      <c r="QA803" s="5"/>
      <c r="QB803" s="5"/>
      <c r="QC803" s="5"/>
      <c r="QD803" s="5"/>
      <c r="QE803" s="5"/>
      <c r="QF803" s="5"/>
      <c r="QG803" s="5"/>
      <c r="QH803" s="5"/>
      <c r="QI803" s="5"/>
      <c r="QJ803" s="5"/>
      <c r="QK803" s="5"/>
      <c r="QL803" s="5"/>
      <c r="QM803" s="5"/>
      <c r="QN803" s="5"/>
      <c r="QO803" s="5"/>
      <c r="QP803" s="5"/>
      <c r="QQ803" s="5"/>
      <c r="QR803" s="5"/>
      <c r="QS803" s="5"/>
      <c r="QT803" s="5"/>
      <c r="QU803" s="5"/>
      <c r="QV803" s="5"/>
      <c r="QW803" s="5"/>
      <c r="QX803" s="5"/>
      <c r="QY803" s="5"/>
      <c r="QZ803" s="5"/>
      <c r="RA803" s="5"/>
      <c r="RB803" s="5"/>
      <c r="RC803" s="5"/>
      <c r="RD803" s="5"/>
      <c r="RE803" s="5"/>
      <c r="RF803" s="5"/>
      <c r="RG803" s="5"/>
      <c r="RH803" s="5"/>
      <c r="RI803" s="5"/>
      <c r="RJ803" s="5"/>
      <c r="RK803" s="5"/>
      <c r="RL803" s="5"/>
      <c r="RM803" s="5"/>
      <c r="RN803" s="5"/>
      <c r="RO803" s="5"/>
      <c r="RP803" s="5"/>
      <c r="RQ803" s="5"/>
      <c r="RR803" s="5"/>
      <c r="RS803" s="5"/>
      <c r="RT803" s="5"/>
      <c r="RU803" s="5"/>
      <c r="RV803" s="5"/>
      <c r="RW803" s="5"/>
      <c r="RX803" s="5"/>
      <c r="RY803" s="5"/>
      <c r="RZ803" s="5"/>
      <c r="SA803" s="5"/>
      <c r="SB803" s="5"/>
      <c r="SC803" s="5"/>
      <c r="SD803" s="5"/>
      <c r="SE803" s="5"/>
      <c r="SF803" s="5"/>
      <c r="SG803" s="5"/>
      <c r="SH803" s="5"/>
      <c r="SI803" s="5"/>
      <c r="SJ803" s="5"/>
      <c r="SK803" s="5"/>
      <c r="SL803" s="5"/>
      <c r="SM803" s="5"/>
      <c r="SN803" s="5"/>
      <c r="SO803" s="5"/>
      <c r="SP803" s="5"/>
      <c r="SQ803" s="5"/>
      <c r="SR803" s="5"/>
      <c r="SS803" s="5"/>
      <c r="ST803" s="5"/>
      <c r="SU803" s="5"/>
      <c r="SV803" s="5"/>
      <c r="SW803" s="5"/>
      <c r="SX803" s="5"/>
      <c r="SY803" s="5"/>
      <c r="SZ803" s="5"/>
      <c r="TA803" s="5"/>
      <c r="TB803" s="5"/>
      <c r="TC803" s="5"/>
      <c r="TD803" s="5"/>
      <c r="TE803" s="5"/>
      <c r="TF803" s="5"/>
      <c r="TG803" s="5"/>
      <c r="TH803" s="5"/>
      <c r="TI803" s="5"/>
      <c r="TJ803" s="5"/>
      <c r="TK803" s="5"/>
      <c r="TL803" s="5"/>
      <c r="TM803" s="5"/>
      <c r="TN803" s="5"/>
      <c r="TO803" s="5"/>
      <c r="TP803" s="5"/>
      <c r="TQ803" s="5"/>
      <c r="TR803" s="5"/>
      <c r="TS803" s="5"/>
      <c r="TT803" s="5"/>
      <c r="TU803" s="5"/>
      <c r="TV803" s="5"/>
      <c r="TW803" s="5"/>
      <c r="TX803" s="5"/>
      <c r="TY803" s="5"/>
      <c r="TZ803" s="5"/>
      <c r="UA803" s="5"/>
      <c r="UB803" s="5"/>
      <c r="UC803" s="5"/>
      <c r="UD803" s="5"/>
      <c r="UE803" s="5"/>
      <c r="UF803" s="5"/>
      <c r="UG803" s="5"/>
      <c r="UH803" s="5"/>
      <c r="UI803" s="5"/>
      <c r="UJ803" s="5"/>
      <c r="UK803" s="5"/>
      <c r="UL803" s="5"/>
      <c r="UM803" s="5"/>
      <c r="UN803" s="5"/>
      <c r="UO803" s="5"/>
      <c r="UP803" s="5"/>
      <c r="UQ803" s="5"/>
      <c r="UR803" s="5"/>
      <c r="US803" s="5"/>
      <c r="UT803" s="5"/>
      <c r="UU803" s="5"/>
      <c r="UV803" s="5"/>
      <c r="UW803" s="5"/>
      <c r="UX803" s="5"/>
      <c r="UY803" s="5"/>
      <c r="UZ803" s="5"/>
      <c r="VA803" s="5"/>
      <c r="VB803" s="5"/>
      <c r="VC803" s="5"/>
      <c r="VD803" s="5"/>
      <c r="VE803" s="5"/>
      <c r="VF803" s="5"/>
      <c r="VG803" s="5"/>
      <c r="VH803" s="5"/>
      <c r="VI803" s="5"/>
      <c r="VJ803" s="5"/>
      <c r="VK803" s="5"/>
      <c r="VL803" s="5"/>
      <c r="VM803" s="5"/>
      <c r="VN803" s="5"/>
      <c r="VO803" s="5"/>
      <c r="VP803" s="5"/>
      <c r="VQ803" s="5"/>
      <c r="VR803" s="5"/>
      <c r="VS803" s="5"/>
      <c r="VT803" s="5"/>
      <c r="VU803" s="5"/>
      <c r="VV803" s="5"/>
      <c r="VW803" s="5"/>
      <c r="VX803" s="5"/>
      <c r="VY803" s="5"/>
      <c r="VZ803" s="5"/>
      <c r="WA803" s="5"/>
      <c r="WB803" s="5"/>
      <c r="WC803" s="5"/>
      <c r="WD803" s="5"/>
      <c r="WE803" s="5"/>
      <c r="WF803" s="5"/>
      <c r="WG803" s="5"/>
      <c r="WH803" s="5"/>
      <c r="WI803" s="5"/>
      <c r="WJ803" s="5"/>
      <c r="WK803" s="5"/>
      <c r="WL803" s="5"/>
      <c r="WM803" s="5"/>
      <c r="WN803" s="5"/>
      <c r="WO803" s="5"/>
      <c r="WP803" s="5"/>
      <c r="WQ803" s="5"/>
      <c r="WR803" s="5"/>
      <c r="WS803" s="5"/>
      <c r="WT803" s="5"/>
      <c r="WU803" s="5"/>
      <c r="WV803" s="5"/>
      <c r="WW803" s="5"/>
      <c r="WX803" s="5"/>
      <c r="WY803" s="5"/>
      <c r="WZ803" s="5"/>
      <c r="XA803" s="5"/>
      <c r="XB803" s="5"/>
      <c r="XC803" s="5"/>
      <c r="XD803" s="5"/>
      <c r="XE803" s="5"/>
      <c r="XF803" s="5"/>
      <c r="XG803" s="5"/>
      <c r="XH803" s="5"/>
      <c r="XI803" s="5"/>
      <c r="XJ803" s="5"/>
      <c r="XK803" s="5"/>
      <c r="XL803" s="5"/>
      <c r="XM803" s="5"/>
      <c r="XN803" s="5"/>
      <c r="XO803" s="5"/>
      <c r="XP803" s="5"/>
      <c r="XQ803" s="5"/>
      <c r="XR803" s="5"/>
      <c r="XS803" s="5"/>
      <c r="XT803" s="5"/>
      <c r="XU803" s="5"/>
      <c r="XV803" s="5"/>
      <c r="XW803" s="5"/>
    </row>
    <row r="804" spans="39:647" x14ac:dyDescent="0.2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c r="PI804" s="5"/>
      <c r="PJ804" s="5"/>
      <c r="PK804" s="5"/>
      <c r="PL804" s="5"/>
      <c r="PM804" s="5"/>
      <c r="PN804" s="5"/>
      <c r="PO804" s="5"/>
      <c r="PP804" s="5"/>
      <c r="PQ804" s="5"/>
      <c r="PR804" s="5"/>
      <c r="PS804" s="5"/>
      <c r="PT804" s="5"/>
      <c r="PU804" s="5"/>
      <c r="PV804" s="5"/>
      <c r="PW804" s="5"/>
      <c r="PX804" s="5"/>
      <c r="PY804" s="5"/>
      <c r="PZ804" s="5"/>
      <c r="QA804" s="5"/>
      <c r="QB804" s="5"/>
      <c r="QC804" s="5"/>
      <c r="QD804" s="5"/>
      <c r="QE804" s="5"/>
      <c r="QF804" s="5"/>
      <c r="QG804" s="5"/>
      <c r="QH804" s="5"/>
      <c r="QI804" s="5"/>
      <c r="QJ804" s="5"/>
      <c r="QK804" s="5"/>
      <c r="QL804" s="5"/>
      <c r="QM804" s="5"/>
      <c r="QN804" s="5"/>
      <c r="QO804" s="5"/>
      <c r="QP804" s="5"/>
      <c r="QQ804" s="5"/>
      <c r="QR804" s="5"/>
      <c r="QS804" s="5"/>
      <c r="QT804" s="5"/>
      <c r="QU804" s="5"/>
      <c r="QV804" s="5"/>
      <c r="QW804" s="5"/>
      <c r="QX804" s="5"/>
      <c r="QY804" s="5"/>
      <c r="QZ804" s="5"/>
      <c r="RA804" s="5"/>
      <c r="RB804" s="5"/>
      <c r="RC804" s="5"/>
      <c r="RD804" s="5"/>
      <c r="RE804" s="5"/>
      <c r="RF804" s="5"/>
      <c r="RG804" s="5"/>
      <c r="RH804" s="5"/>
      <c r="RI804" s="5"/>
      <c r="RJ804" s="5"/>
      <c r="RK804" s="5"/>
      <c r="RL804" s="5"/>
      <c r="RM804" s="5"/>
      <c r="RN804" s="5"/>
      <c r="RO804" s="5"/>
      <c r="RP804" s="5"/>
      <c r="RQ804" s="5"/>
      <c r="RR804" s="5"/>
      <c r="RS804" s="5"/>
      <c r="RT804" s="5"/>
      <c r="RU804" s="5"/>
      <c r="RV804" s="5"/>
      <c r="RW804" s="5"/>
      <c r="RX804" s="5"/>
      <c r="RY804" s="5"/>
      <c r="RZ804" s="5"/>
      <c r="SA804" s="5"/>
      <c r="SB804" s="5"/>
      <c r="SC804" s="5"/>
      <c r="SD804" s="5"/>
      <c r="SE804" s="5"/>
      <c r="SF804" s="5"/>
      <c r="SG804" s="5"/>
      <c r="SH804" s="5"/>
      <c r="SI804" s="5"/>
      <c r="SJ804" s="5"/>
      <c r="SK804" s="5"/>
      <c r="SL804" s="5"/>
      <c r="SM804" s="5"/>
      <c r="SN804" s="5"/>
      <c r="SO804" s="5"/>
      <c r="SP804" s="5"/>
      <c r="SQ804" s="5"/>
      <c r="SR804" s="5"/>
      <c r="SS804" s="5"/>
      <c r="ST804" s="5"/>
      <c r="SU804" s="5"/>
      <c r="SV804" s="5"/>
      <c r="SW804" s="5"/>
      <c r="SX804" s="5"/>
      <c r="SY804" s="5"/>
      <c r="SZ804" s="5"/>
      <c r="TA804" s="5"/>
      <c r="TB804" s="5"/>
      <c r="TC804" s="5"/>
      <c r="TD804" s="5"/>
      <c r="TE804" s="5"/>
      <c r="TF804" s="5"/>
      <c r="TG804" s="5"/>
      <c r="TH804" s="5"/>
      <c r="TI804" s="5"/>
      <c r="TJ804" s="5"/>
      <c r="TK804" s="5"/>
      <c r="TL804" s="5"/>
      <c r="TM804" s="5"/>
      <c r="TN804" s="5"/>
      <c r="TO804" s="5"/>
      <c r="TP804" s="5"/>
      <c r="TQ804" s="5"/>
      <c r="TR804" s="5"/>
      <c r="TS804" s="5"/>
      <c r="TT804" s="5"/>
      <c r="TU804" s="5"/>
      <c r="TV804" s="5"/>
      <c r="TW804" s="5"/>
      <c r="TX804" s="5"/>
      <c r="TY804" s="5"/>
      <c r="TZ804" s="5"/>
      <c r="UA804" s="5"/>
      <c r="UB804" s="5"/>
      <c r="UC804" s="5"/>
      <c r="UD804" s="5"/>
      <c r="UE804" s="5"/>
      <c r="UF804" s="5"/>
      <c r="UG804" s="5"/>
      <c r="UH804" s="5"/>
      <c r="UI804" s="5"/>
      <c r="UJ804" s="5"/>
      <c r="UK804" s="5"/>
      <c r="UL804" s="5"/>
      <c r="UM804" s="5"/>
      <c r="UN804" s="5"/>
      <c r="UO804" s="5"/>
      <c r="UP804" s="5"/>
      <c r="UQ804" s="5"/>
      <c r="UR804" s="5"/>
      <c r="US804" s="5"/>
      <c r="UT804" s="5"/>
      <c r="UU804" s="5"/>
      <c r="UV804" s="5"/>
      <c r="UW804" s="5"/>
      <c r="UX804" s="5"/>
      <c r="UY804" s="5"/>
      <c r="UZ804" s="5"/>
      <c r="VA804" s="5"/>
      <c r="VB804" s="5"/>
      <c r="VC804" s="5"/>
      <c r="VD804" s="5"/>
      <c r="VE804" s="5"/>
      <c r="VF804" s="5"/>
      <c r="VG804" s="5"/>
      <c r="VH804" s="5"/>
      <c r="VI804" s="5"/>
      <c r="VJ804" s="5"/>
      <c r="VK804" s="5"/>
      <c r="VL804" s="5"/>
      <c r="VM804" s="5"/>
      <c r="VN804" s="5"/>
      <c r="VO804" s="5"/>
      <c r="VP804" s="5"/>
      <c r="VQ804" s="5"/>
      <c r="VR804" s="5"/>
      <c r="VS804" s="5"/>
      <c r="VT804" s="5"/>
      <c r="VU804" s="5"/>
      <c r="VV804" s="5"/>
      <c r="VW804" s="5"/>
      <c r="VX804" s="5"/>
      <c r="VY804" s="5"/>
      <c r="VZ804" s="5"/>
      <c r="WA804" s="5"/>
      <c r="WB804" s="5"/>
      <c r="WC804" s="5"/>
      <c r="WD804" s="5"/>
      <c r="WE804" s="5"/>
      <c r="WF804" s="5"/>
      <c r="WG804" s="5"/>
      <c r="WH804" s="5"/>
      <c r="WI804" s="5"/>
      <c r="WJ804" s="5"/>
      <c r="WK804" s="5"/>
      <c r="WL804" s="5"/>
      <c r="WM804" s="5"/>
      <c r="WN804" s="5"/>
      <c r="WO804" s="5"/>
      <c r="WP804" s="5"/>
      <c r="WQ804" s="5"/>
      <c r="WR804" s="5"/>
      <c r="WS804" s="5"/>
      <c r="WT804" s="5"/>
      <c r="WU804" s="5"/>
      <c r="WV804" s="5"/>
      <c r="WW804" s="5"/>
      <c r="WX804" s="5"/>
      <c r="WY804" s="5"/>
      <c r="WZ804" s="5"/>
      <c r="XA804" s="5"/>
      <c r="XB804" s="5"/>
      <c r="XC804" s="5"/>
      <c r="XD804" s="5"/>
      <c r="XE804" s="5"/>
      <c r="XF804" s="5"/>
      <c r="XG804" s="5"/>
      <c r="XH804" s="5"/>
      <c r="XI804" s="5"/>
      <c r="XJ804" s="5"/>
      <c r="XK804" s="5"/>
      <c r="XL804" s="5"/>
      <c r="XM804" s="5"/>
      <c r="XN804" s="5"/>
      <c r="XO804" s="5"/>
      <c r="XP804" s="5"/>
      <c r="XQ804" s="5"/>
      <c r="XR804" s="5"/>
      <c r="XS804" s="5"/>
      <c r="XT804" s="5"/>
      <c r="XU804" s="5"/>
      <c r="XV804" s="5"/>
      <c r="XW804" s="5"/>
    </row>
    <row r="805" spans="39:647" x14ac:dyDescent="0.2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5"/>
      <c r="NS805" s="5"/>
      <c r="NT805" s="5"/>
      <c r="NU805" s="5"/>
      <c r="NV805" s="5"/>
      <c r="NW805" s="5"/>
      <c r="NX805" s="5"/>
      <c r="NY805" s="5"/>
      <c r="NZ805" s="5"/>
      <c r="OA805" s="5"/>
      <c r="OB805" s="5"/>
      <c r="OC805" s="5"/>
      <c r="OD805" s="5"/>
      <c r="OE805" s="5"/>
      <c r="OF805" s="5"/>
      <c r="OG805" s="5"/>
      <c r="OH805" s="5"/>
      <c r="OI805" s="5"/>
      <c r="OJ805" s="5"/>
      <c r="OK805" s="5"/>
      <c r="OL805" s="5"/>
      <c r="OM805" s="5"/>
      <c r="ON805" s="5"/>
      <c r="OO805" s="5"/>
      <c r="OP805" s="5"/>
      <c r="OQ805" s="5"/>
      <c r="OR805" s="5"/>
      <c r="OS805" s="5"/>
      <c r="OT805" s="5"/>
      <c r="OU805" s="5"/>
      <c r="OV805" s="5"/>
      <c r="OW805" s="5"/>
      <c r="OX805" s="5"/>
      <c r="OY805" s="5"/>
      <c r="OZ805" s="5"/>
      <c r="PA805" s="5"/>
      <c r="PB805" s="5"/>
      <c r="PC805" s="5"/>
      <c r="PD805" s="5"/>
      <c r="PE805" s="5"/>
      <c r="PF805" s="5"/>
      <c r="PG805" s="5"/>
      <c r="PH805" s="5"/>
      <c r="PI805" s="5"/>
      <c r="PJ805" s="5"/>
      <c r="PK805" s="5"/>
      <c r="PL805" s="5"/>
      <c r="PM805" s="5"/>
      <c r="PN805" s="5"/>
      <c r="PO805" s="5"/>
      <c r="PP805" s="5"/>
      <c r="PQ805" s="5"/>
      <c r="PR805" s="5"/>
      <c r="PS805" s="5"/>
      <c r="PT805" s="5"/>
      <c r="PU805" s="5"/>
      <c r="PV805" s="5"/>
      <c r="PW805" s="5"/>
      <c r="PX805" s="5"/>
      <c r="PY805" s="5"/>
      <c r="PZ805" s="5"/>
      <c r="QA805" s="5"/>
      <c r="QB805" s="5"/>
      <c r="QC805" s="5"/>
      <c r="QD805" s="5"/>
      <c r="QE805" s="5"/>
      <c r="QF805" s="5"/>
      <c r="QG805" s="5"/>
      <c r="QH805" s="5"/>
      <c r="QI805" s="5"/>
      <c r="QJ805" s="5"/>
      <c r="QK805" s="5"/>
      <c r="QL805" s="5"/>
      <c r="QM805" s="5"/>
      <c r="QN805" s="5"/>
      <c r="QO805" s="5"/>
      <c r="QP805" s="5"/>
      <c r="QQ805" s="5"/>
      <c r="QR805" s="5"/>
      <c r="QS805" s="5"/>
      <c r="QT805" s="5"/>
      <c r="QU805" s="5"/>
      <c r="QV805" s="5"/>
      <c r="QW805" s="5"/>
      <c r="QX805" s="5"/>
      <c r="QY805" s="5"/>
      <c r="QZ805" s="5"/>
      <c r="RA805" s="5"/>
      <c r="RB805" s="5"/>
      <c r="RC805" s="5"/>
      <c r="RD805" s="5"/>
      <c r="RE805" s="5"/>
      <c r="RF805" s="5"/>
      <c r="RG805" s="5"/>
      <c r="RH805" s="5"/>
      <c r="RI805" s="5"/>
      <c r="RJ805" s="5"/>
      <c r="RK805" s="5"/>
      <c r="RL805" s="5"/>
      <c r="RM805" s="5"/>
      <c r="RN805" s="5"/>
      <c r="RO805" s="5"/>
      <c r="RP805" s="5"/>
      <c r="RQ805" s="5"/>
      <c r="RR805" s="5"/>
      <c r="RS805" s="5"/>
      <c r="RT805" s="5"/>
      <c r="RU805" s="5"/>
      <c r="RV805" s="5"/>
      <c r="RW805" s="5"/>
      <c r="RX805" s="5"/>
      <c r="RY805" s="5"/>
      <c r="RZ805" s="5"/>
      <c r="SA805" s="5"/>
      <c r="SB805" s="5"/>
      <c r="SC805" s="5"/>
      <c r="SD805" s="5"/>
      <c r="SE805" s="5"/>
      <c r="SF805" s="5"/>
      <c r="SG805" s="5"/>
      <c r="SH805" s="5"/>
      <c r="SI805" s="5"/>
      <c r="SJ805" s="5"/>
      <c r="SK805" s="5"/>
      <c r="SL805" s="5"/>
      <c r="SM805" s="5"/>
      <c r="SN805" s="5"/>
      <c r="SO805" s="5"/>
      <c r="SP805" s="5"/>
      <c r="SQ805" s="5"/>
      <c r="SR805" s="5"/>
      <c r="SS805" s="5"/>
      <c r="ST805" s="5"/>
      <c r="SU805" s="5"/>
      <c r="SV805" s="5"/>
      <c r="SW805" s="5"/>
      <c r="SX805" s="5"/>
      <c r="SY805" s="5"/>
      <c r="SZ805" s="5"/>
      <c r="TA805" s="5"/>
      <c r="TB805" s="5"/>
      <c r="TC805" s="5"/>
      <c r="TD805" s="5"/>
      <c r="TE805" s="5"/>
      <c r="TF805" s="5"/>
      <c r="TG805" s="5"/>
      <c r="TH805" s="5"/>
      <c r="TI805" s="5"/>
      <c r="TJ805" s="5"/>
      <c r="TK805" s="5"/>
      <c r="TL805" s="5"/>
      <c r="TM805" s="5"/>
      <c r="TN805" s="5"/>
      <c r="TO805" s="5"/>
      <c r="TP805" s="5"/>
      <c r="TQ805" s="5"/>
      <c r="TR805" s="5"/>
      <c r="TS805" s="5"/>
      <c r="TT805" s="5"/>
      <c r="TU805" s="5"/>
      <c r="TV805" s="5"/>
      <c r="TW805" s="5"/>
      <c r="TX805" s="5"/>
      <c r="TY805" s="5"/>
      <c r="TZ805" s="5"/>
      <c r="UA805" s="5"/>
      <c r="UB805" s="5"/>
      <c r="UC805" s="5"/>
      <c r="UD805" s="5"/>
      <c r="UE805" s="5"/>
      <c r="UF805" s="5"/>
      <c r="UG805" s="5"/>
      <c r="UH805" s="5"/>
      <c r="UI805" s="5"/>
      <c r="UJ805" s="5"/>
      <c r="UK805" s="5"/>
      <c r="UL805" s="5"/>
      <c r="UM805" s="5"/>
      <c r="UN805" s="5"/>
      <c r="UO805" s="5"/>
      <c r="UP805" s="5"/>
      <c r="UQ805" s="5"/>
      <c r="UR805" s="5"/>
      <c r="US805" s="5"/>
      <c r="UT805" s="5"/>
      <c r="UU805" s="5"/>
      <c r="UV805" s="5"/>
      <c r="UW805" s="5"/>
      <c r="UX805" s="5"/>
      <c r="UY805" s="5"/>
      <c r="UZ805" s="5"/>
      <c r="VA805" s="5"/>
      <c r="VB805" s="5"/>
      <c r="VC805" s="5"/>
      <c r="VD805" s="5"/>
      <c r="VE805" s="5"/>
      <c r="VF805" s="5"/>
      <c r="VG805" s="5"/>
      <c r="VH805" s="5"/>
      <c r="VI805" s="5"/>
      <c r="VJ805" s="5"/>
      <c r="VK805" s="5"/>
      <c r="VL805" s="5"/>
      <c r="VM805" s="5"/>
      <c r="VN805" s="5"/>
      <c r="VO805" s="5"/>
      <c r="VP805" s="5"/>
      <c r="VQ805" s="5"/>
      <c r="VR805" s="5"/>
      <c r="VS805" s="5"/>
      <c r="VT805" s="5"/>
      <c r="VU805" s="5"/>
      <c r="VV805" s="5"/>
      <c r="VW805" s="5"/>
      <c r="VX805" s="5"/>
      <c r="VY805" s="5"/>
      <c r="VZ805" s="5"/>
      <c r="WA805" s="5"/>
      <c r="WB805" s="5"/>
      <c r="WC805" s="5"/>
      <c r="WD805" s="5"/>
      <c r="WE805" s="5"/>
      <c r="WF805" s="5"/>
      <c r="WG805" s="5"/>
      <c r="WH805" s="5"/>
      <c r="WI805" s="5"/>
      <c r="WJ805" s="5"/>
      <c r="WK805" s="5"/>
      <c r="WL805" s="5"/>
      <c r="WM805" s="5"/>
      <c r="WN805" s="5"/>
      <c r="WO805" s="5"/>
      <c r="WP805" s="5"/>
      <c r="WQ805" s="5"/>
      <c r="WR805" s="5"/>
      <c r="WS805" s="5"/>
      <c r="WT805" s="5"/>
      <c r="WU805" s="5"/>
      <c r="WV805" s="5"/>
      <c r="WW805" s="5"/>
      <c r="WX805" s="5"/>
      <c r="WY805" s="5"/>
      <c r="WZ805" s="5"/>
      <c r="XA805" s="5"/>
      <c r="XB805" s="5"/>
      <c r="XC805" s="5"/>
      <c r="XD805" s="5"/>
      <c r="XE805" s="5"/>
      <c r="XF805" s="5"/>
      <c r="XG805" s="5"/>
      <c r="XH805" s="5"/>
      <c r="XI805" s="5"/>
      <c r="XJ805" s="5"/>
      <c r="XK805" s="5"/>
      <c r="XL805" s="5"/>
      <c r="XM805" s="5"/>
      <c r="XN805" s="5"/>
      <c r="XO805" s="5"/>
      <c r="XP805" s="5"/>
      <c r="XQ805" s="5"/>
      <c r="XR805" s="5"/>
      <c r="XS805" s="5"/>
      <c r="XT805" s="5"/>
      <c r="XU805" s="5"/>
      <c r="XV805" s="5"/>
      <c r="XW805" s="5"/>
    </row>
    <row r="806" spans="39:647" x14ac:dyDescent="0.2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5"/>
      <c r="NS806" s="5"/>
      <c r="NT806" s="5"/>
      <c r="NU806" s="5"/>
      <c r="NV806" s="5"/>
      <c r="NW806" s="5"/>
      <c r="NX806" s="5"/>
      <c r="NY806" s="5"/>
      <c r="NZ806" s="5"/>
      <c r="OA806" s="5"/>
      <c r="OB806" s="5"/>
      <c r="OC806" s="5"/>
      <c r="OD806" s="5"/>
      <c r="OE806" s="5"/>
      <c r="OF806" s="5"/>
      <c r="OG806" s="5"/>
      <c r="OH806" s="5"/>
      <c r="OI806" s="5"/>
      <c r="OJ806" s="5"/>
      <c r="OK806" s="5"/>
      <c r="OL806" s="5"/>
      <c r="OM806" s="5"/>
      <c r="ON806" s="5"/>
      <c r="OO806" s="5"/>
      <c r="OP806" s="5"/>
      <c r="OQ806" s="5"/>
      <c r="OR806" s="5"/>
      <c r="OS806" s="5"/>
      <c r="OT806" s="5"/>
      <c r="OU806" s="5"/>
      <c r="OV806" s="5"/>
      <c r="OW806" s="5"/>
      <c r="OX806" s="5"/>
      <c r="OY806" s="5"/>
      <c r="OZ806" s="5"/>
      <c r="PA806" s="5"/>
      <c r="PB806" s="5"/>
      <c r="PC806" s="5"/>
      <c r="PD806" s="5"/>
      <c r="PE806" s="5"/>
      <c r="PF806" s="5"/>
      <c r="PG806" s="5"/>
      <c r="PH806" s="5"/>
      <c r="PI806" s="5"/>
      <c r="PJ806" s="5"/>
      <c r="PK806" s="5"/>
      <c r="PL806" s="5"/>
      <c r="PM806" s="5"/>
      <c r="PN806" s="5"/>
      <c r="PO806" s="5"/>
      <c r="PP806" s="5"/>
      <c r="PQ806" s="5"/>
      <c r="PR806" s="5"/>
      <c r="PS806" s="5"/>
      <c r="PT806" s="5"/>
      <c r="PU806" s="5"/>
      <c r="PV806" s="5"/>
      <c r="PW806" s="5"/>
      <c r="PX806" s="5"/>
      <c r="PY806" s="5"/>
      <c r="PZ806" s="5"/>
      <c r="QA806" s="5"/>
      <c r="QB806" s="5"/>
      <c r="QC806" s="5"/>
      <c r="QD806" s="5"/>
      <c r="QE806" s="5"/>
      <c r="QF806" s="5"/>
      <c r="QG806" s="5"/>
      <c r="QH806" s="5"/>
      <c r="QI806" s="5"/>
      <c r="QJ806" s="5"/>
      <c r="QK806" s="5"/>
      <c r="QL806" s="5"/>
      <c r="QM806" s="5"/>
      <c r="QN806" s="5"/>
      <c r="QO806" s="5"/>
      <c r="QP806" s="5"/>
      <c r="QQ806" s="5"/>
      <c r="QR806" s="5"/>
      <c r="QS806" s="5"/>
      <c r="QT806" s="5"/>
      <c r="QU806" s="5"/>
      <c r="QV806" s="5"/>
      <c r="QW806" s="5"/>
      <c r="QX806" s="5"/>
      <c r="QY806" s="5"/>
      <c r="QZ806" s="5"/>
      <c r="RA806" s="5"/>
      <c r="RB806" s="5"/>
      <c r="RC806" s="5"/>
      <c r="RD806" s="5"/>
      <c r="RE806" s="5"/>
      <c r="RF806" s="5"/>
      <c r="RG806" s="5"/>
      <c r="RH806" s="5"/>
      <c r="RI806" s="5"/>
      <c r="RJ806" s="5"/>
      <c r="RK806" s="5"/>
      <c r="RL806" s="5"/>
      <c r="RM806" s="5"/>
      <c r="RN806" s="5"/>
      <c r="RO806" s="5"/>
      <c r="RP806" s="5"/>
      <c r="RQ806" s="5"/>
      <c r="RR806" s="5"/>
      <c r="RS806" s="5"/>
      <c r="RT806" s="5"/>
      <c r="RU806" s="5"/>
      <c r="RV806" s="5"/>
      <c r="RW806" s="5"/>
      <c r="RX806" s="5"/>
      <c r="RY806" s="5"/>
      <c r="RZ806" s="5"/>
      <c r="SA806" s="5"/>
      <c r="SB806" s="5"/>
      <c r="SC806" s="5"/>
      <c r="SD806" s="5"/>
      <c r="SE806" s="5"/>
      <c r="SF806" s="5"/>
      <c r="SG806" s="5"/>
      <c r="SH806" s="5"/>
      <c r="SI806" s="5"/>
      <c r="SJ806" s="5"/>
      <c r="SK806" s="5"/>
      <c r="SL806" s="5"/>
      <c r="SM806" s="5"/>
      <c r="SN806" s="5"/>
      <c r="SO806" s="5"/>
      <c r="SP806" s="5"/>
      <c r="SQ806" s="5"/>
      <c r="SR806" s="5"/>
      <c r="SS806" s="5"/>
      <c r="ST806" s="5"/>
      <c r="SU806" s="5"/>
      <c r="SV806" s="5"/>
      <c r="SW806" s="5"/>
      <c r="SX806" s="5"/>
      <c r="SY806" s="5"/>
      <c r="SZ806" s="5"/>
      <c r="TA806" s="5"/>
      <c r="TB806" s="5"/>
      <c r="TC806" s="5"/>
      <c r="TD806" s="5"/>
      <c r="TE806" s="5"/>
      <c r="TF806" s="5"/>
      <c r="TG806" s="5"/>
      <c r="TH806" s="5"/>
      <c r="TI806" s="5"/>
      <c r="TJ806" s="5"/>
      <c r="TK806" s="5"/>
      <c r="TL806" s="5"/>
      <c r="TM806" s="5"/>
      <c r="TN806" s="5"/>
      <c r="TO806" s="5"/>
      <c r="TP806" s="5"/>
      <c r="TQ806" s="5"/>
      <c r="TR806" s="5"/>
      <c r="TS806" s="5"/>
      <c r="TT806" s="5"/>
      <c r="TU806" s="5"/>
      <c r="TV806" s="5"/>
      <c r="TW806" s="5"/>
      <c r="TX806" s="5"/>
      <c r="TY806" s="5"/>
      <c r="TZ806" s="5"/>
      <c r="UA806" s="5"/>
      <c r="UB806" s="5"/>
      <c r="UC806" s="5"/>
      <c r="UD806" s="5"/>
      <c r="UE806" s="5"/>
      <c r="UF806" s="5"/>
      <c r="UG806" s="5"/>
      <c r="UH806" s="5"/>
      <c r="UI806" s="5"/>
      <c r="UJ806" s="5"/>
      <c r="UK806" s="5"/>
      <c r="UL806" s="5"/>
      <c r="UM806" s="5"/>
      <c r="UN806" s="5"/>
      <c r="UO806" s="5"/>
      <c r="UP806" s="5"/>
      <c r="UQ806" s="5"/>
      <c r="UR806" s="5"/>
      <c r="US806" s="5"/>
      <c r="UT806" s="5"/>
      <c r="UU806" s="5"/>
      <c r="UV806" s="5"/>
      <c r="UW806" s="5"/>
      <c r="UX806" s="5"/>
      <c r="UY806" s="5"/>
      <c r="UZ806" s="5"/>
      <c r="VA806" s="5"/>
      <c r="VB806" s="5"/>
      <c r="VC806" s="5"/>
      <c r="VD806" s="5"/>
      <c r="VE806" s="5"/>
      <c r="VF806" s="5"/>
      <c r="VG806" s="5"/>
      <c r="VH806" s="5"/>
      <c r="VI806" s="5"/>
      <c r="VJ806" s="5"/>
      <c r="VK806" s="5"/>
      <c r="VL806" s="5"/>
      <c r="VM806" s="5"/>
      <c r="VN806" s="5"/>
      <c r="VO806" s="5"/>
      <c r="VP806" s="5"/>
      <c r="VQ806" s="5"/>
      <c r="VR806" s="5"/>
      <c r="VS806" s="5"/>
      <c r="VT806" s="5"/>
      <c r="VU806" s="5"/>
      <c r="VV806" s="5"/>
      <c r="VW806" s="5"/>
      <c r="VX806" s="5"/>
      <c r="VY806" s="5"/>
      <c r="VZ806" s="5"/>
      <c r="WA806" s="5"/>
      <c r="WB806" s="5"/>
      <c r="WC806" s="5"/>
      <c r="WD806" s="5"/>
      <c r="WE806" s="5"/>
      <c r="WF806" s="5"/>
      <c r="WG806" s="5"/>
      <c r="WH806" s="5"/>
      <c r="WI806" s="5"/>
      <c r="WJ806" s="5"/>
      <c r="WK806" s="5"/>
      <c r="WL806" s="5"/>
      <c r="WM806" s="5"/>
      <c r="WN806" s="5"/>
      <c r="WO806" s="5"/>
      <c r="WP806" s="5"/>
      <c r="WQ806" s="5"/>
      <c r="WR806" s="5"/>
      <c r="WS806" s="5"/>
      <c r="WT806" s="5"/>
      <c r="WU806" s="5"/>
      <c r="WV806" s="5"/>
      <c r="WW806" s="5"/>
      <c r="WX806" s="5"/>
      <c r="WY806" s="5"/>
      <c r="WZ806" s="5"/>
      <c r="XA806" s="5"/>
      <c r="XB806" s="5"/>
      <c r="XC806" s="5"/>
      <c r="XD806" s="5"/>
      <c r="XE806" s="5"/>
      <c r="XF806" s="5"/>
      <c r="XG806" s="5"/>
      <c r="XH806" s="5"/>
      <c r="XI806" s="5"/>
      <c r="XJ806" s="5"/>
      <c r="XK806" s="5"/>
      <c r="XL806" s="5"/>
      <c r="XM806" s="5"/>
      <c r="XN806" s="5"/>
      <c r="XO806" s="5"/>
      <c r="XP806" s="5"/>
      <c r="XQ806" s="5"/>
      <c r="XR806" s="5"/>
      <c r="XS806" s="5"/>
      <c r="XT806" s="5"/>
      <c r="XU806" s="5"/>
      <c r="XV806" s="5"/>
      <c r="XW806" s="5"/>
    </row>
    <row r="807" spans="39:647" x14ac:dyDescent="0.2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5"/>
      <c r="NS807" s="5"/>
      <c r="NT807" s="5"/>
      <c r="NU807" s="5"/>
      <c r="NV807" s="5"/>
      <c r="NW807" s="5"/>
      <c r="NX807" s="5"/>
      <c r="NY807" s="5"/>
      <c r="NZ807" s="5"/>
      <c r="OA807" s="5"/>
      <c r="OB807" s="5"/>
      <c r="OC807" s="5"/>
      <c r="OD807" s="5"/>
      <c r="OE807" s="5"/>
      <c r="OF807" s="5"/>
      <c r="OG807" s="5"/>
      <c r="OH807" s="5"/>
      <c r="OI807" s="5"/>
      <c r="OJ807" s="5"/>
      <c r="OK807" s="5"/>
      <c r="OL807" s="5"/>
      <c r="OM807" s="5"/>
      <c r="ON807" s="5"/>
      <c r="OO807" s="5"/>
      <c r="OP807" s="5"/>
      <c r="OQ807" s="5"/>
      <c r="OR807" s="5"/>
      <c r="OS807" s="5"/>
      <c r="OT807" s="5"/>
      <c r="OU807" s="5"/>
      <c r="OV807" s="5"/>
      <c r="OW807" s="5"/>
      <c r="OX807" s="5"/>
      <c r="OY807" s="5"/>
      <c r="OZ807" s="5"/>
      <c r="PA807" s="5"/>
      <c r="PB807" s="5"/>
      <c r="PC807" s="5"/>
      <c r="PD807" s="5"/>
      <c r="PE807" s="5"/>
      <c r="PF807" s="5"/>
      <c r="PG807" s="5"/>
      <c r="PH807" s="5"/>
      <c r="PI807" s="5"/>
      <c r="PJ807" s="5"/>
      <c r="PK807" s="5"/>
      <c r="PL807" s="5"/>
      <c r="PM807" s="5"/>
      <c r="PN807" s="5"/>
      <c r="PO807" s="5"/>
      <c r="PP807" s="5"/>
      <c r="PQ807" s="5"/>
      <c r="PR807" s="5"/>
      <c r="PS807" s="5"/>
      <c r="PT807" s="5"/>
      <c r="PU807" s="5"/>
      <c r="PV807" s="5"/>
      <c r="PW807" s="5"/>
      <c r="PX807" s="5"/>
      <c r="PY807" s="5"/>
      <c r="PZ807" s="5"/>
      <c r="QA807" s="5"/>
      <c r="QB807" s="5"/>
      <c r="QC807" s="5"/>
      <c r="QD807" s="5"/>
      <c r="QE807" s="5"/>
      <c r="QF807" s="5"/>
      <c r="QG807" s="5"/>
      <c r="QH807" s="5"/>
      <c r="QI807" s="5"/>
      <c r="QJ807" s="5"/>
      <c r="QK807" s="5"/>
      <c r="QL807" s="5"/>
      <c r="QM807" s="5"/>
      <c r="QN807" s="5"/>
      <c r="QO807" s="5"/>
      <c r="QP807" s="5"/>
      <c r="QQ807" s="5"/>
      <c r="QR807" s="5"/>
      <c r="QS807" s="5"/>
      <c r="QT807" s="5"/>
      <c r="QU807" s="5"/>
      <c r="QV807" s="5"/>
      <c r="QW807" s="5"/>
      <c r="QX807" s="5"/>
      <c r="QY807" s="5"/>
      <c r="QZ807" s="5"/>
      <c r="RA807" s="5"/>
      <c r="RB807" s="5"/>
      <c r="RC807" s="5"/>
      <c r="RD807" s="5"/>
      <c r="RE807" s="5"/>
      <c r="RF807" s="5"/>
      <c r="RG807" s="5"/>
      <c r="RH807" s="5"/>
      <c r="RI807" s="5"/>
      <c r="RJ807" s="5"/>
      <c r="RK807" s="5"/>
      <c r="RL807" s="5"/>
      <c r="RM807" s="5"/>
      <c r="RN807" s="5"/>
      <c r="RO807" s="5"/>
      <c r="RP807" s="5"/>
      <c r="RQ807" s="5"/>
      <c r="RR807" s="5"/>
      <c r="RS807" s="5"/>
      <c r="RT807" s="5"/>
      <c r="RU807" s="5"/>
      <c r="RV807" s="5"/>
      <c r="RW807" s="5"/>
      <c r="RX807" s="5"/>
      <c r="RY807" s="5"/>
      <c r="RZ807" s="5"/>
      <c r="SA807" s="5"/>
      <c r="SB807" s="5"/>
      <c r="SC807" s="5"/>
      <c r="SD807" s="5"/>
      <c r="SE807" s="5"/>
      <c r="SF807" s="5"/>
      <c r="SG807" s="5"/>
      <c r="SH807" s="5"/>
      <c r="SI807" s="5"/>
      <c r="SJ807" s="5"/>
      <c r="SK807" s="5"/>
      <c r="SL807" s="5"/>
      <c r="SM807" s="5"/>
      <c r="SN807" s="5"/>
      <c r="SO807" s="5"/>
      <c r="SP807" s="5"/>
      <c r="SQ807" s="5"/>
      <c r="SR807" s="5"/>
      <c r="SS807" s="5"/>
      <c r="ST807" s="5"/>
      <c r="SU807" s="5"/>
      <c r="SV807" s="5"/>
      <c r="SW807" s="5"/>
      <c r="SX807" s="5"/>
      <c r="SY807" s="5"/>
      <c r="SZ807" s="5"/>
      <c r="TA807" s="5"/>
      <c r="TB807" s="5"/>
      <c r="TC807" s="5"/>
      <c r="TD807" s="5"/>
      <c r="TE807" s="5"/>
      <c r="TF807" s="5"/>
      <c r="TG807" s="5"/>
      <c r="TH807" s="5"/>
      <c r="TI807" s="5"/>
      <c r="TJ807" s="5"/>
      <c r="TK807" s="5"/>
      <c r="TL807" s="5"/>
      <c r="TM807" s="5"/>
      <c r="TN807" s="5"/>
      <c r="TO807" s="5"/>
      <c r="TP807" s="5"/>
      <c r="TQ807" s="5"/>
      <c r="TR807" s="5"/>
      <c r="TS807" s="5"/>
      <c r="TT807" s="5"/>
      <c r="TU807" s="5"/>
      <c r="TV807" s="5"/>
      <c r="TW807" s="5"/>
      <c r="TX807" s="5"/>
      <c r="TY807" s="5"/>
      <c r="TZ807" s="5"/>
      <c r="UA807" s="5"/>
      <c r="UB807" s="5"/>
      <c r="UC807" s="5"/>
      <c r="UD807" s="5"/>
      <c r="UE807" s="5"/>
      <c r="UF807" s="5"/>
      <c r="UG807" s="5"/>
      <c r="UH807" s="5"/>
      <c r="UI807" s="5"/>
      <c r="UJ807" s="5"/>
      <c r="UK807" s="5"/>
      <c r="UL807" s="5"/>
      <c r="UM807" s="5"/>
      <c r="UN807" s="5"/>
      <c r="UO807" s="5"/>
      <c r="UP807" s="5"/>
      <c r="UQ807" s="5"/>
      <c r="UR807" s="5"/>
      <c r="US807" s="5"/>
      <c r="UT807" s="5"/>
      <c r="UU807" s="5"/>
      <c r="UV807" s="5"/>
      <c r="UW807" s="5"/>
      <c r="UX807" s="5"/>
      <c r="UY807" s="5"/>
      <c r="UZ807" s="5"/>
      <c r="VA807" s="5"/>
      <c r="VB807" s="5"/>
      <c r="VC807" s="5"/>
      <c r="VD807" s="5"/>
      <c r="VE807" s="5"/>
      <c r="VF807" s="5"/>
      <c r="VG807" s="5"/>
      <c r="VH807" s="5"/>
      <c r="VI807" s="5"/>
      <c r="VJ807" s="5"/>
      <c r="VK807" s="5"/>
      <c r="VL807" s="5"/>
      <c r="VM807" s="5"/>
      <c r="VN807" s="5"/>
      <c r="VO807" s="5"/>
      <c r="VP807" s="5"/>
      <c r="VQ807" s="5"/>
      <c r="VR807" s="5"/>
      <c r="VS807" s="5"/>
      <c r="VT807" s="5"/>
      <c r="VU807" s="5"/>
      <c r="VV807" s="5"/>
      <c r="VW807" s="5"/>
      <c r="VX807" s="5"/>
      <c r="VY807" s="5"/>
      <c r="VZ807" s="5"/>
      <c r="WA807" s="5"/>
      <c r="WB807" s="5"/>
      <c r="WC807" s="5"/>
      <c r="WD807" s="5"/>
      <c r="WE807" s="5"/>
      <c r="WF807" s="5"/>
      <c r="WG807" s="5"/>
      <c r="WH807" s="5"/>
      <c r="WI807" s="5"/>
      <c r="WJ807" s="5"/>
      <c r="WK807" s="5"/>
      <c r="WL807" s="5"/>
      <c r="WM807" s="5"/>
      <c r="WN807" s="5"/>
      <c r="WO807" s="5"/>
      <c r="WP807" s="5"/>
      <c r="WQ807" s="5"/>
      <c r="WR807" s="5"/>
      <c r="WS807" s="5"/>
      <c r="WT807" s="5"/>
      <c r="WU807" s="5"/>
      <c r="WV807" s="5"/>
      <c r="WW807" s="5"/>
      <c r="WX807" s="5"/>
      <c r="WY807" s="5"/>
      <c r="WZ807" s="5"/>
      <c r="XA807" s="5"/>
      <c r="XB807" s="5"/>
      <c r="XC807" s="5"/>
      <c r="XD807" s="5"/>
      <c r="XE807" s="5"/>
      <c r="XF807" s="5"/>
      <c r="XG807" s="5"/>
      <c r="XH807" s="5"/>
      <c r="XI807" s="5"/>
      <c r="XJ807" s="5"/>
      <c r="XK807" s="5"/>
      <c r="XL807" s="5"/>
      <c r="XM807" s="5"/>
      <c r="XN807" s="5"/>
      <c r="XO807" s="5"/>
      <c r="XP807" s="5"/>
      <c r="XQ807" s="5"/>
      <c r="XR807" s="5"/>
      <c r="XS807" s="5"/>
      <c r="XT807" s="5"/>
      <c r="XU807" s="5"/>
      <c r="XV807" s="5"/>
      <c r="XW807" s="5"/>
    </row>
    <row r="808" spans="39:647" x14ac:dyDescent="0.2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5"/>
      <c r="NS808" s="5"/>
      <c r="NT808" s="5"/>
      <c r="NU808" s="5"/>
      <c r="NV808" s="5"/>
      <c r="NW808" s="5"/>
      <c r="NX808" s="5"/>
      <c r="NY808" s="5"/>
      <c r="NZ808" s="5"/>
      <c r="OA808" s="5"/>
      <c r="OB808" s="5"/>
      <c r="OC808" s="5"/>
      <c r="OD808" s="5"/>
      <c r="OE808" s="5"/>
      <c r="OF808" s="5"/>
      <c r="OG808" s="5"/>
      <c r="OH808" s="5"/>
      <c r="OI808" s="5"/>
      <c r="OJ808" s="5"/>
      <c r="OK808" s="5"/>
      <c r="OL808" s="5"/>
      <c r="OM808" s="5"/>
      <c r="ON808" s="5"/>
      <c r="OO808" s="5"/>
      <c r="OP808" s="5"/>
      <c r="OQ808" s="5"/>
      <c r="OR808" s="5"/>
      <c r="OS808" s="5"/>
      <c r="OT808" s="5"/>
      <c r="OU808" s="5"/>
      <c r="OV808" s="5"/>
      <c r="OW808" s="5"/>
      <c r="OX808" s="5"/>
      <c r="OY808" s="5"/>
      <c r="OZ808" s="5"/>
      <c r="PA808" s="5"/>
      <c r="PB808" s="5"/>
      <c r="PC808" s="5"/>
      <c r="PD808" s="5"/>
      <c r="PE808" s="5"/>
      <c r="PF808" s="5"/>
      <c r="PG808" s="5"/>
      <c r="PH808" s="5"/>
      <c r="PI808" s="5"/>
      <c r="PJ808" s="5"/>
      <c r="PK808" s="5"/>
      <c r="PL808" s="5"/>
      <c r="PM808" s="5"/>
      <c r="PN808" s="5"/>
      <c r="PO808" s="5"/>
      <c r="PP808" s="5"/>
      <c r="PQ808" s="5"/>
      <c r="PR808" s="5"/>
      <c r="PS808" s="5"/>
      <c r="PT808" s="5"/>
      <c r="PU808" s="5"/>
      <c r="PV808" s="5"/>
      <c r="PW808" s="5"/>
      <c r="PX808" s="5"/>
      <c r="PY808" s="5"/>
      <c r="PZ808" s="5"/>
      <c r="QA808" s="5"/>
      <c r="QB808" s="5"/>
      <c r="QC808" s="5"/>
      <c r="QD808" s="5"/>
      <c r="QE808" s="5"/>
      <c r="QF808" s="5"/>
      <c r="QG808" s="5"/>
      <c r="QH808" s="5"/>
      <c r="QI808" s="5"/>
      <c r="QJ808" s="5"/>
      <c r="QK808" s="5"/>
      <c r="QL808" s="5"/>
      <c r="QM808" s="5"/>
      <c r="QN808" s="5"/>
      <c r="QO808" s="5"/>
      <c r="QP808" s="5"/>
      <c r="QQ808" s="5"/>
      <c r="QR808" s="5"/>
      <c r="QS808" s="5"/>
      <c r="QT808" s="5"/>
      <c r="QU808" s="5"/>
      <c r="QV808" s="5"/>
      <c r="QW808" s="5"/>
      <c r="QX808" s="5"/>
      <c r="QY808" s="5"/>
      <c r="QZ808" s="5"/>
      <c r="RA808" s="5"/>
      <c r="RB808" s="5"/>
      <c r="RC808" s="5"/>
      <c r="RD808" s="5"/>
      <c r="RE808" s="5"/>
      <c r="RF808" s="5"/>
      <c r="RG808" s="5"/>
      <c r="RH808" s="5"/>
      <c r="RI808" s="5"/>
      <c r="RJ808" s="5"/>
      <c r="RK808" s="5"/>
      <c r="RL808" s="5"/>
      <c r="RM808" s="5"/>
      <c r="RN808" s="5"/>
      <c r="RO808" s="5"/>
      <c r="RP808" s="5"/>
      <c r="RQ808" s="5"/>
      <c r="RR808" s="5"/>
      <c r="RS808" s="5"/>
      <c r="RT808" s="5"/>
      <c r="RU808" s="5"/>
      <c r="RV808" s="5"/>
      <c r="RW808" s="5"/>
      <c r="RX808" s="5"/>
      <c r="RY808" s="5"/>
      <c r="RZ808" s="5"/>
      <c r="SA808" s="5"/>
      <c r="SB808" s="5"/>
      <c r="SC808" s="5"/>
      <c r="SD808" s="5"/>
      <c r="SE808" s="5"/>
      <c r="SF808" s="5"/>
      <c r="SG808" s="5"/>
      <c r="SH808" s="5"/>
      <c r="SI808" s="5"/>
      <c r="SJ808" s="5"/>
      <c r="SK808" s="5"/>
      <c r="SL808" s="5"/>
      <c r="SM808" s="5"/>
      <c r="SN808" s="5"/>
      <c r="SO808" s="5"/>
      <c r="SP808" s="5"/>
      <c r="SQ808" s="5"/>
      <c r="SR808" s="5"/>
      <c r="SS808" s="5"/>
      <c r="ST808" s="5"/>
      <c r="SU808" s="5"/>
      <c r="SV808" s="5"/>
      <c r="SW808" s="5"/>
      <c r="SX808" s="5"/>
      <c r="SY808" s="5"/>
      <c r="SZ808" s="5"/>
      <c r="TA808" s="5"/>
      <c r="TB808" s="5"/>
      <c r="TC808" s="5"/>
      <c r="TD808" s="5"/>
      <c r="TE808" s="5"/>
      <c r="TF808" s="5"/>
      <c r="TG808" s="5"/>
      <c r="TH808" s="5"/>
      <c r="TI808" s="5"/>
      <c r="TJ808" s="5"/>
      <c r="TK808" s="5"/>
      <c r="TL808" s="5"/>
      <c r="TM808" s="5"/>
      <c r="TN808" s="5"/>
      <c r="TO808" s="5"/>
      <c r="TP808" s="5"/>
      <c r="TQ808" s="5"/>
      <c r="TR808" s="5"/>
      <c r="TS808" s="5"/>
      <c r="TT808" s="5"/>
      <c r="TU808" s="5"/>
      <c r="TV808" s="5"/>
      <c r="TW808" s="5"/>
      <c r="TX808" s="5"/>
      <c r="TY808" s="5"/>
      <c r="TZ808" s="5"/>
      <c r="UA808" s="5"/>
      <c r="UB808" s="5"/>
      <c r="UC808" s="5"/>
      <c r="UD808" s="5"/>
      <c r="UE808" s="5"/>
      <c r="UF808" s="5"/>
      <c r="UG808" s="5"/>
      <c r="UH808" s="5"/>
      <c r="UI808" s="5"/>
      <c r="UJ808" s="5"/>
      <c r="UK808" s="5"/>
      <c r="UL808" s="5"/>
      <c r="UM808" s="5"/>
      <c r="UN808" s="5"/>
      <c r="UO808" s="5"/>
      <c r="UP808" s="5"/>
      <c r="UQ808" s="5"/>
      <c r="UR808" s="5"/>
      <c r="US808" s="5"/>
      <c r="UT808" s="5"/>
      <c r="UU808" s="5"/>
      <c r="UV808" s="5"/>
      <c r="UW808" s="5"/>
      <c r="UX808" s="5"/>
      <c r="UY808" s="5"/>
      <c r="UZ808" s="5"/>
      <c r="VA808" s="5"/>
      <c r="VB808" s="5"/>
      <c r="VC808" s="5"/>
      <c r="VD808" s="5"/>
      <c r="VE808" s="5"/>
      <c r="VF808" s="5"/>
      <c r="VG808" s="5"/>
      <c r="VH808" s="5"/>
      <c r="VI808" s="5"/>
      <c r="VJ808" s="5"/>
      <c r="VK808" s="5"/>
      <c r="VL808" s="5"/>
      <c r="VM808" s="5"/>
      <c r="VN808" s="5"/>
      <c r="VO808" s="5"/>
      <c r="VP808" s="5"/>
      <c r="VQ808" s="5"/>
      <c r="VR808" s="5"/>
      <c r="VS808" s="5"/>
      <c r="VT808" s="5"/>
      <c r="VU808" s="5"/>
      <c r="VV808" s="5"/>
      <c r="VW808" s="5"/>
      <c r="VX808" s="5"/>
      <c r="VY808" s="5"/>
      <c r="VZ808" s="5"/>
      <c r="WA808" s="5"/>
      <c r="WB808" s="5"/>
      <c r="WC808" s="5"/>
      <c r="WD808" s="5"/>
      <c r="WE808" s="5"/>
      <c r="WF808" s="5"/>
      <c r="WG808" s="5"/>
      <c r="WH808" s="5"/>
      <c r="WI808" s="5"/>
      <c r="WJ808" s="5"/>
      <c r="WK808" s="5"/>
      <c r="WL808" s="5"/>
      <c r="WM808" s="5"/>
      <c r="WN808" s="5"/>
      <c r="WO808" s="5"/>
      <c r="WP808" s="5"/>
      <c r="WQ808" s="5"/>
      <c r="WR808" s="5"/>
      <c r="WS808" s="5"/>
      <c r="WT808" s="5"/>
      <c r="WU808" s="5"/>
      <c r="WV808" s="5"/>
      <c r="WW808" s="5"/>
      <c r="WX808" s="5"/>
      <c r="WY808" s="5"/>
      <c r="WZ808" s="5"/>
      <c r="XA808" s="5"/>
      <c r="XB808" s="5"/>
      <c r="XC808" s="5"/>
      <c r="XD808" s="5"/>
      <c r="XE808" s="5"/>
      <c r="XF808" s="5"/>
      <c r="XG808" s="5"/>
      <c r="XH808" s="5"/>
      <c r="XI808" s="5"/>
      <c r="XJ808" s="5"/>
      <c r="XK808" s="5"/>
      <c r="XL808" s="5"/>
      <c r="XM808" s="5"/>
      <c r="XN808" s="5"/>
      <c r="XO808" s="5"/>
      <c r="XP808" s="5"/>
      <c r="XQ808" s="5"/>
      <c r="XR808" s="5"/>
      <c r="XS808" s="5"/>
      <c r="XT808" s="5"/>
      <c r="XU808" s="5"/>
      <c r="XV808" s="5"/>
      <c r="XW808" s="5"/>
    </row>
    <row r="809" spans="39:647" x14ac:dyDescent="0.2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5"/>
      <c r="NS809" s="5"/>
      <c r="NT809" s="5"/>
      <c r="NU809" s="5"/>
      <c r="NV809" s="5"/>
      <c r="NW809" s="5"/>
      <c r="NX809" s="5"/>
      <c r="NY809" s="5"/>
      <c r="NZ809" s="5"/>
      <c r="OA809" s="5"/>
      <c r="OB809" s="5"/>
      <c r="OC809" s="5"/>
      <c r="OD809" s="5"/>
      <c r="OE809" s="5"/>
      <c r="OF809" s="5"/>
      <c r="OG809" s="5"/>
      <c r="OH809" s="5"/>
      <c r="OI809" s="5"/>
      <c r="OJ809" s="5"/>
      <c r="OK809" s="5"/>
      <c r="OL809" s="5"/>
      <c r="OM809" s="5"/>
      <c r="ON809" s="5"/>
      <c r="OO809" s="5"/>
      <c r="OP809" s="5"/>
      <c r="OQ809" s="5"/>
      <c r="OR809" s="5"/>
      <c r="OS809" s="5"/>
      <c r="OT809" s="5"/>
      <c r="OU809" s="5"/>
      <c r="OV809" s="5"/>
      <c r="OW809" s="5"/>
      <c r="OX809" s="5"/>
      <c r="OY809" s="5"/>
      <c r="OZ809" s="5"/>
      <c r="PA809" s="5"/>
      <c r="PB809" s="5"/>
      <c r="PC809" s="5"/>
      <c r="PD809" s="5"/>
      <c r="PE809" s="5"/>
      <c r="PF809" s="5"/>
      <c r="PG809" s="5"/>
      <c r="PH809" s="5"/>
      <c r="PI809" s="5"/>
      <c r="PJ809" s="5"/>
      <c r="PK809" s="5"/>
      <c r="PL809" s="5"/>
      <c r="PM809" s="5"/>
      <c r="PN809" s="5"/>
      <c r="PO809" s="5"/>
      <c r="PP809" s="5"/>
      <c r="PQ809" s="5"/>
      <c r="PR809" s="5"/>
      <c r="PS809" s="5"/>
      <c r="PT809" s="5"/>
      <c r="PU809" s="5"/>
      <c r="PV809" s="5"/>
      <c r="PW809" s="5"/>
      <c r="PX809" s="5"/>
      <c r="PY809" s="5"/>
      <c r="PZ809" s="5"/>
      <c r="QA809" s="5"/>
      <c r="QB809" s="5"/>
      <c r="QC809" s="5"/>
      <c r="QD809" s="5"/>
      <c r="QE809" s="5"/>
      <c r="QF809" s="5"/>
      <c r="QG809" s="5"/>
      <c r="QH809" s="5"/>
      <c r="QI809" s="5"/>
      <c r="QJ809" s="5"/>
      <c r="QK809" s="5"/>
      <c r="QL809" s="5"/>
      <c r="QM809" s="5"/>
      <c r="QN809" s="5"/>
      <c r="QO809" s="5"/>
      <c r="QP809" s="5"/>
      <c r="QQ809" s="5"/>
      <c r="QR809" s="5"/>
      <c r="QS809" s="5"/>
      <c r="QT809" s="5"/>
      <c r="QU809" s="5"/>
      <c r="QV809" s="5"/>
      <c r="QW809" s="5"/>
      <c r="QX809" s="5"/>
      <c r="QY809" s="5"/>
      <c r="QZ809" s="5"/>
      <c r="RA809" s="5"/>
      <c r="RB809" s="5"/>
      <c r="RC809" s="5"/>
      <c r="RD809" s="5"/>
      <c r="RE809" s="5"/>
      <c r="RF809" s="5"/>
      <c r="RG809" s="5"/>
      <c r="RH809" s="5"/>
      <c r="RI809" s="5"/>
      <c r="RJ809" s="5"/>
      <c r="RK809" s="5"/>
      <c r="RL809" s="5"/>
      <c r="RM809" s="5"/>
      <c r="RN809" s="5"/>
      <c r="RO809" s="5"/>
      <c r="RP809" s="5"/>
      <c r="RQ809" s="5"/>
      <c r="RR809" s="5"/>
      <c r="RS809" s="5"/>
      <c r="RT809" s="5"/>
      <c r="RU809" s="5"/>
      <c r="RV809" s="5"/>
      <c r="RW809" s="5"/>
      <c r="RX809" s="5"/>
      <c r="RY809" s="5"/>
      <c r="RZ809" s="5"/>
      <c r="SA809" s="5"/>
      <c r="SB809" s="5"/>
      <c r="SC809" s="5"/>
      <c r="SD809" s="5"/>
      <c r="SE809" s="5"/>
      <c r="SF809" s="5"/>
      <c r="SG809" s="5"/>
      <c r="SH809" s="5"/>
      <c r="SI809" s="5"/>
      <c r="SJ809" s="5"/>
      <c r="SK809" s="5"/>
      <c r="SL809" s="5"/>
      <c r="SM809" s="5"/>
      <c r="SN809" s="5"/>
      <c r="SO809" s="5"/>
      <c r="SP809" s="5"/>
      <c r="SQ809" s="5"/>
      <c r="SR809" s="5"/>
      <c r="SS809" s="5"/>
      <c r="ST809" s="5"/>
      <c r="SU809" s="5"/>
      <c r="SV809" s="5"/>
      <c r="SW809" s="5"/>
      <c r="SX809" s="5"/>
      <c r="SY809" s="5"/>
      <c r="SZ809" s="5"/>
      <c r="TA809" s="5"/>
      <c r="TB809" s="5"/>
      <c r="TC809" s="5"/>
      <c r="TD809" s="5"/>
      <c r="TE809" s="5"/>
      <c r="TF809" s="5"/>
      <c r="TG809" s="5"/>
      <c r="TH809" s="5"/>
      <c r="TI809" s="5"/>
      <c r="TJ809" s="5"/>
      <c r="TK809" s="5"/>
      <c r="TL809" s="5"/>
      <c r="TM809" s="5"/>
      <c r="TN809" s="5"/>
      <c r="TO809" s="5"/>
      <c r="TP809" s="5"/>
      <c r="TQ809" s="5"/>
      <c r="TR809" s="5"/>
      <c r="TS809" s="5"/>
      <c r="TT809" s="5"/>
      <c r="TU809" s="5"/>
      <c r="TV809" s="5"/>
      <c r="TW809" s="5"/>
      <c r="TX809" s="5"/>
      <c r="TY809" s="5"/>
      <c r="TZ809" s="5"/>
      <c r="UA809" s="5"/>
      <c r="UB809" s="5"/>
      <c r="UC809" s="5"/>
      <c r="UD809" s="5"/>
      <c r="UE809" s="5"/>
      <c r="UF809" s="5"/>
      <c r="UG809" s="5"/>
      <c r="UH809" s="5"/>
      <c r="UI809" s="5"/>
      <c r="UJ809" s="5"/>
      <c r="UK809" s="5"/>
      <c r="UL809" s="5"/>
      <c r="UM809" s="5"/>
      <c r="UN809" s="5"/>
      <c r="UO809" s="5"/>
      <c r="UP809" s="5"/>
      <c r="UQ809" s="5"/>
      <c r="UR809" s="5"/>
      <c r="US809" s="5"/>
      <c r="UT809" s="5"/>
      <c r="UU809" s="5"/>
      <c r="UV809" s="5"/>
      <c r="UW809" s="5"/>
      <c r="UX809" s="5"/>
      <c r="UY809" s="5"/>
      <c r="UZ809" s="5"/>
      <c r="VA809" s="5"/>
      <c r="VB809" s="5"/>
      <c r="VC809" s="5"/>
      <c r="VD809" s="5"/>
      <c r="VE809" s="5"/>
      <c r="VF809" s="5"/>
      <c r="VG809" s="5"/>
      <c r="VH809" s="5"/>
      <c r="VI809" s="5"/>
      <c r="VJ809" s="5"/>
      <c r="VK809" s="5"/>
      <c r="VL809" s="5"/>
      <c r="VM809" s="5"/>
      <c r="VN809" s="5"/>
      <c r="VO809" s="5"/>
      <c r="VP809" s="5"/>
      <c r="VQ809" s="5"/>
      <c r="VR809" s="5"/>
      <c r="VS809" s="5"/>
      <c r="VT809" s="5"/>
      <c r="VU809" s="5"/>
      <c r="VV809" s="5"/>
      <c r="VW809" s="5"/>
      <c r="VX809" s="5"/>
      <c r="VY809" s="5"/>
      <c r="VZ809" s="5"/>
      <c r="WA809" s="5"/>
      <c r="WB809" s="5"/>
      <c r="WC809" s="5"/>
      <c r="WD809" s="5"/>
      <c r="WE809" s="5"/>
      <c r="WF809" s="5"/>
      <c r="WG809" s="5"/>
      <c r="WH809" s="5"/>
      <c r="WI809" s="5"/>
      <c r="WJ809" s="5"/>
      <c r="WK809" s="5"/>
      <c r="WL809" s="5"/>
      <c r="WM809" s="5"/>
      <c r="WN809" s="5"/>
      <c r="WO809" s="5"/>
      <c r="WP809" s="5"/>
      <c r="WQ809" s="5"/>
      <c r="WR809" s="5"/>
      <c r="WS809" s="5"/>
      <c r="WT809" s="5"/>
      <c r="WU809" s="5"/>
      <c r="WV809" s="5"/>
      <c r="WW809" s="5"/>
      <c r="WX809" s="5"/>
      <c r="WY809" s="5"/>
      <c r="WZ809" s="5"/>
      <c r="XA809" s="5"/>
      <c r="XB809" s="5"/>
      <c r="XC809" s="5"/>
      <c r="XD809" s="5"/>
      <c r="XE809" s="5"/>
      <c r="XF809" s="5"/>
      <c r="XG809" s="5"/>
      <c r="XH809" s="5"/>
      <c r="XI809" s="5"/>
      <c r="XJ809" s="5"/>
      <c r="XK809" s="5"/>
      <c r="XL809" s="5"/>
      <c r="XM809" s="5"/>
      <c r="XN809" s="5"/>
      <c r="XO809" s="5"/>
      <c r="XP809" s="5"/>
      <c r="XQ809" s="5"/>
      <c r="XR809" s="5"/>
      <c r="XS809" s="5"/>
      <c r="XT809" s="5"/>
      <c r="XU809" s="5"/>
      <c r="XV809" s="5"/>
      <c r="XW809" s="5"/>
    </row>
    <row r="810" spans="39:647" x14ac:dyDescent="0.2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5"/>
      <c r="NS810" s="5"/>
      <c r="NT810" s="5"/>
      <c r="NU810" s="5"/>
      <c r="NV810" s="5"/>
      <c r="NW810" s="5"/>
      <c r="NX810" s="5"/>
      <c r="NY810" s="5"/>
      <c r="NZ810" s="5"/>
      <c r="OA810" s="5"/>
      <c r="OB810" s="5"/>
      <c r="OC810" s="5"/>
      <c r="OD810" s="5"/>
      <c r="OE810" s="5"/>
      <c r="OF810" s="5"/>
      <c r="OG810" s="5"/>
      <c r="OH810" s="5"/>
      <c r="OI810" s="5"/>
      <c r="OJ810" s="5"/>
      <c r="OK810" s="5"/>
      <c r="OL810" s="5"/>
      <c r="OM810" s="5"/>
      <c r="ON810" s="5"/>
      <c r="OO810" s="5"/>
      <c r="OP810" s="5"/>
      <c r="OQ810" s="5"/>
      <c r="OR810" s="5"/>
      <c r="OS810" s="5"/>
      <c r="OT810" s="5"/>
      <c r="OU810" s="5"/>
      <c r="OV810" s="5"/>
      <c r="OW810" s="5"/>
      <c r="OX810" s="5"/>
      <c r="OY810" s="5"/>
      <c r="OZ810" s="5"/>
      <c r="PA810" s="5"/>
      <c r="PB810" s="5"/>
      <c r="PC810" s="5"/>
      <c r="PD810" s="5"/>
      <c r="PE810" s="5"/>
      <c r="PF810" s="5"/>
      <c r="PG810" s="5"/>
      <c r="PH810" s="5"/>
      <c r="PI810" s="5"/>
      <c r="PJ810" s="5"/>
      <c r="PK810" s="5"/>
      <c r="PL810" s="5"/>
      <c r="PM810" s="5"/>
      <c r="PN810" s="5"/>
      <c r="PO810" s="5"/>
      <c r="PP810" s="5"/>
      <c r="PQ810" s="5"/>
      <c r="PR810" s="5"/>
      <c r="PS810" s="5"/>
      <c r="PT810" s="5"/>
      <c r="PU810" s="5"/>
      <c r="PV810" s="5"/>
      <c r="PW810" s="5"/>
      <c r="PX810" s="5"/>
      <c r="PY810" s="5"/>
      <c r="PZ810" s="5"/>
      <c r="QA810" s="5"/>
      <c r="QB810" s="5"/>
      <c r="QC810" s="5"/>
      <c r="QD810" s="5"/>
      <c r="QE810" s="5"/>
      <c r="QF810" s="5"/>
      <c r="QG810" s="5"/>
      <c r="QH810" s="5"/>
      <c r="QI810" s="5"/>
      <c r="QJ810" s="5"/>
      <c r="QK810" s="5"/>
      <c r="QL810" s="5"/>
      <c r="QM810" s="5"/>
      <c r="QN810" s="5"/>
      <c r="QO810" s="5"/>
      <c r="QP810" s="5"/>
      <c r="QQ810" s="5"/>
      <c r="QR810" s="5"/>
      <c r="QS810" s="5"/>
      <c r="QT810" s="5"/>
      <c r="QU810" s="5"/>
      <c r="QV810" s="5"/>
      <c r="QW810" s="5"/>
      <c r="QX810" s="5"/>
      <c r="QY810" s="5"/>
      <c r="QZ810" s="5"/>
      <c r="RA810" s="5"/>
      <c r="RB810" s="5"/>
      <c r="RC810" s="5"/>
      <c r="RD810" s="5"/>
      <c r="RE810" s="5"/>
      <c r="RF810" s="5"/>
      <c r="RG810" s="5"/>
      <c r="RH810" s="5"/>
      <c r="RI810" s="5"/>
      <c r="RJ810" s="5"/>
      <c r="RK810" s="5"/>
      <c r="RL810" s="5"/>
      <c r="RM810" s="5"/>
      <c r="RN810" s="5"/>
      <c r="RO810" s="5"/>
      <c r="RP810" s="5"/>
      <c r="RQ810" s="5"/>
      <c r="RR810" s="5"/>
      <c r="RS810" s="5"/>
      <c r="RT810" s="5"/>
      <c r="RU810" s="5"/>
      <c r="RV810" s="5"/>
      <c r="RW810" s="5"/>
      <c r="RX810" s="5"/>
      <c r="RY810" s="5"/>
      <c r="RZ810" s="5"/>
      <c r="SA810" s="5"/>
      <c r="SB810" s="5"/>
      <c r="SC810" s="5"/>
      <c r="SD810" s="5"/>
      <c r="SE810" s="5"/>
      <c r="SF810" s="5"/>
      <c r="SG810" s="5"/>
      <c r="SH810" s="5"/>
      <c r="SI810" s="5"/>
      <c r="SJ810" s="5"/>
      <c r="SK810" s="5"/>
      <c r="SL810" s="5"/>
      <c r="SM810" s="5"/>
      <c r="SN810" s="5"/>
      <c r="SO810" s="5"/>
      <c r="SP810" s="5"/>
      <c r="SQ810" s="5"/>
      <c r="SR810" s="5"/>
      <c r="SS810" s="5"/>
      <c r="ST810" s="5"/>
      <c r="SU810" s="5"/>
      <c r="SV810" s="5"/>
      <c r="SW810" s="5"/>
      <c r="SX810" s="5"/>
      <c r="SY810" s="5"/>
      <c r="SZ810" s="5"/>
      <c r="TA810" s="5"/>
      <c r="TB810" s="5"/>
      <c r="TC810" s="5"/>
      <c r="TD810" s="5"/>
      <c r="TE810" s="5"/>
      <c r="TF810" s="5"/>
      <c r="TG810" s="5"/>
      <c r="TH810" s="5"/>
      <c r="TI810" s="5"/>
      <c r="TJ810" s="5"/>
      <c r="TK810" s="5"/>
      <c r="TL810" s="5"/>
      <c r="TM810" s="5"/>
      <c r="TN810" s="5"/>
      <c r="TO810" s="5"/>
      <c r="TP810" s="5"/>
      <c r="TQ810" s="5"/>
      <c r="TR810" s="5"/>
      <c r="TS810" s="5"/>
      <c r="TT810" s="5"/>
      <c r="TU810" s="5"/>
      <c r="TV810" s="5"/>
      <c r="TW810" s="5"/>
      <c r="TX810" s="5"/>
      <c r="TY810" s="5"/>
      <c r="TZ810" s="5"/>
      <c r="UA810" s="5"/>
      <c r="UB810" s="5"/>
      <c r="UC810" s="5"/>
      <c r="UD810" s="5"/>
      <c r="UE810" s="5"/>
      <c r="UF810" s="5"/>
      <c r="UG810" s="5"/>
      <c r="UH810" s="5"/>
      <c r="UI810" s="5"/>
      <c r="UJ810" s="5"/>
      <c r="UK810" s="5"/>
      <c r="UL810" s="5"/>
      <c r="UM810" s="5"/>
      <c r="UN810" s="5"/>
      <c r="UO810" s="5"/>
      <c r="UP810" s="5"/>
      <c r="UQ810" s="5"/>
      <c r="UR810" s="5"/>
      <c r="US810" s="5"/>
      <c r="UT810" s="5"/>
      <c r="UU810" s="5"/>
      <c r="UV810" s="5"/>
      <c r="UW810" s="5"/>
      <c r="UX810" s="5"/>
      <c r="UY810" s="5"/>
      <c r="UZ810" s="5"/>
      <c r="VA810" s="5"/>
      <c r="VB810" s="5"/>
      <c r="VC810" s="5"/>
      <c r="VD810" s="5"/>
      <c r="VE810" s="5"/>
      <c r="VF810" s="5"/>
      <c r="VG810" s="5"/>
      <c r="VH810" s="5"/>
      <c r="VI810" s="5"/>
      <c r="VJ810" s="5"/>
      <c r="VK810" s="5"/>
      <c r="VL810" s="5"/>
      <c r="VM810" s="5"/>
      <c r="VN810" s="5"/>
      <c r="VO810" s="5"/>
      <c r="VP810" s="5"/>
      <c r="VQ810" s="5"/>
      <c r="VR810" s="5"/>
      <c r="VS810" s="5"/>
      <c r="VT810" s="5"/>
      <c r="VU810" s="5"/>
      <c r="VV810" s="5"/>
      <c r="VW810" s="5"/>
      <c r="VX810" s="5"/>
      <c r="VY810" s="5"/>
      <c r="VZ810" s="5"/>
      <c r="WA810" s="5"/>
      <c r="WB810" s="5"/>
      <c r="WC810" s="5"/>
      <c r="WD810" s="5"/>
      <c r="WE810" s="5"/>
      <c r="WF810" s="5"/>
      <c r="WG810" s="5"/>
      <c r="WH810" s="5"/>
      <c r="WI810" s="5"/>
      <c r="WJ810" s="5"/>
      <c r="WK810" s="5"/>
      <c r="WL810" s="5"/>
      <c r="WM810" s="5"/>
      <c r="WN810" s="5"/>
      <c r="WO810" s="5"/>
      <c r="WP810" s="5"/>
      <c r="WQ810" s="5"/>
      <c r="WR810" s="5"/>
      <c r="WS810" s="5"/>
      <c r="WT810" s="5"/>
      <c r="WU810" s="5"/>
      <c r="WV810" s="5"/>
      <c r="WW810" s="5"/>
      <c r="WX810" s="5"/>
      <c r="WY810" s="5"/>
      <c r="WZ810" s="5"/>
      <c r="XA810" s="5"/>
      <c r="XB810" s="5"/>
      <c r="XC810" s="5"/>
      <c r="XD810" s="5"/>
      <c r="XE810" s="5"/>
      <c r="XF810" s="5"/>
      <c r="XG810" s="5"/>
      <c r="XH810" s="5"/>
      <c r="XI810" s="5"/>
      <c r="XJ810" s="5"/>
      <c r="XK810" s="5"/>
      <c r="XL810" s="5"/>
      <c r="XM810" s="5"/>
      <c r="XN810" s="5"/>
      <c r="XO810" s="5"/>
      <c r="XP810" s="5"/>
      <c r="XQ810" s="5"/>
      <c r="XR810" s="5"/>
      <c r="XS810" s="5"/>
      <c r="XT810" s="5"/>
      <c r="XU810" s="5"/>
      <c r="XV810" s="5"/>
      <c r="XW810" s="5"/>
    </row>
    <row r="811" spans="39:647" x14ac:dyDescent="0.2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5"/>
      <c r="NS811" s="5"/>
      <c r="NT811" s="5"/>
      <c r="NU811" s="5"/>
      <c r="NV811" s="5"/>
      <c r="NW811" s="5"/>
      <c r="NX811" s="5"/>
      <c r="NY811" s="5"/>
      <c r="NZ811" s="5"/>
      <c r="OA811" s="5"/>
      <c r="OB811" s="5"/>
      <c r="OC811" s="5"/>
      <c r="OD811" s="5"/>
      <c r="OE811" s="5"/>
      <c r="OF811" s="5"/>
      <c r="OG811" s="5"/>
      <c r="OH811" s="5"/>
      <c r="OI811" s="5"/>
      <c r="OJ811" s="5"/>
      <c r="OK811" s="5"/>
      <c r="OL811" s="5"/>
      <c r="OM811" s="5"/>
      <c r="ON811" s="5"/>
      <c r="OO811" s="5"/>
      <c r="OP811" s="5"/>
      <c r="OQ811" s="5"/>
      <c r="OR811" s="5"/>
      <c r="OS811" s="5"/>
      <c r="OT811" s="5"/>
      <c r="OU811" s="5"/>
      <c r="OV811" s="5"/>
      <c r="OW811" s="5"/>
      <c r="OX811" s="5"/>
      <c r="OY811" s="5"/>
      <c r="OZ811" s="5"/>
      <c r="PA811" s="5"/>
      <c r="PB811" s="5"/>
      <c r="PC811" s="5"/>
      <c r="PD811" s="5"/>
      <c r="PE811" s="5"/>
      <c r="PF811" s="5"/>
      <c r="PG811" s="5"/>
      <c r="PH811" s="5"/>
      <c r="PI811" s="5"/>
      <c r="PJ811" s="5"/>
      <c r="PK811" s="5"/>
      <c r="PL811" s="5"/>
      <c r="PM811" s="5"/>
      <c r="PN811" s="5"/>
      <c r="PO811" s="5"/>
      <c r="PP811" s="5"/>
      <c r="PQ811" s="5"/>
      <c r="PR811" s="5"/>
      <c r="PS811" s="5"/>
      <c r="PT811" s="5"/>
      <c r="PU811" s="5"/>
      <c r="PV811" s="5"/>
      <c r="PW811" s="5"/>
      <c r="PX811" s="5"/>
      <c r="PY811" s="5"/>
      <c r="PZ811" s="5"/>
      <c r="QA811" s="5"/>
      <c r="QB811" s="5"/>
      <c r="QC811" s="5"/>
      <c r="QD811" s="5"/>
      <c r="QE811" s="5"/>
      <c r="QF811" s="5"/>
      <c r="QG811" s="5"/>
      <c r="QH811" s="5"/>
      <c r="QI811" s="5"/>
      <c r="QJ811" s="5"/>
      <c r="QK811" s="5"/>
      <c r="QL811" s="5"/>
      <c r="QM811" s="5"/>
      <c r="QN811" s="5"/>
      <c r="QO811" s="5"/>
      <c r="QP811" s="5"/>
      <c r="QQ811" s="5"/>
      <c r="QR811" s="5"/>
      <c r="QS811" s="5"/>
      <c r="QT811" s="5"/>
      <c r="QU811" s="5"/>
      <c r="QV811" s="5"/>
      <c r="QW811" s="5"/>
      <c r="QX811" s="5"/>
      <c r="QY811" s="5"/>
      <c r="QZ811" s="5"/>
      <c r="RA811" s="5"/>
      <c r="RB811" s="5"/>
      <c r="RC811" s="5"/>
      <c r="RD811" s="5"/>
      <c r="RE811" s="5"/>
      <c r="RF811" s="5"/>
      <c r="RG811" s="5"/>
      <c r="RH811" s="5"/>
      <c r="RI811" s="5"/>
      <c r="RJ811" s="5"/>
      <c r="RK811" s="5"/>
      <c r="RL811" s="5"/>
      <c r="RM811" s="5"/>
      <c r="RN811" s="5"/>
      <c r="RO811" s="5"/>
      <c r="RP811" s="5"/>
      <c r="RQ811" s="5"/>
      <c r="RR811" s="5"/>
      <c r="RS811" s="5"/>
      <c r="RT811" s="5"/>
      <c r="RU811" s="5"/>
      <c r="RV811" s="5"/>
      <c r="RW811" s="5"/>
      <c r="RX811" s="5"/>
      <c r="RY811" s="5"/>
      <c r="RZ811" s="5"/>
      <c r="SA811" s="5"/>
      <c r="SB811" s="5"/>
      <c r="SC811" s="5"/>
      <c r="SD811" s="5"/>
      <c r="SE811" s="5"/>
      <c r="SF811" s="5"/>
      <c r="SG811" s="5"/>
      <c r="SH811" s="5"/>
      <c r="SI811" s="5"/>
      <c r="SJ811" s="5"/>
      <c r="SK811" s="5"/>
      <c r="SL811" s="5"/>
      <c r="SM811" s="5"/>
      <c r="SN811" s="5"/>
      <c r="SO811" s="5"/>
      <c r="SP811" s="5"/>
      <c r="SQ811" s="5"/>
      <c r="SR811" s="5"/>
      <c r="SS811" s="5"/>
      <c r="ST811" s="5"/>
      <c r="SU811" s="5"/>
      <c r="SV811" s="5"/>
      <c r="SW811" s="5"/>
      <c r="SX811" s="5"/>
      <c r="SY811" s="5"/>
      <c r="SZ811" s="5"/>
      <c r="TA811" s="5"/>
      <c r="TB811" s="5"/>
      <c r="TC811" s="5"/>
      <c r="TD811" s="5"/>
      <c r="TE811" s="5"/>
      <c r="TF811" s="5"/>
      <c r="TG811" s="5"/>
      <c r="TH811" s="5"/>
      <c r="TI811" s="5"/>
      <c r="TJ811" s="5"/>
      <c r="TK811" s="5"/>
      <c r="TL811" s="5"/>
      <c r="TM811" s="5"/>
      <c r="TN811" s="5"/>
      <c r="TO811" s="5"/>
      <c r="TP811" s="5"/>
      <c r="TQ811" s="5"/>
      <c r="TR811" s="5"/>
      <c r="TS811" s="5"/>
      <c r="TT811" s="5"/>
      <c r="TU811" s="5"/>
      <c r="TV811" s="5"/>
      <c r="TW811" s="5"/>
      <c r="TX811" s="5"/>
      <c r="TY811" s="5"/>
      <c r="TZ811" s="5"/>
      <c r="UA811" s="5"/>
      <c r="UB811" s="5"/>
      <c r="UC811" s="5"/>
      <c r="UD811" s="5"/>
      <c r="UE811" s="5"/>
      <c r="UF811" s="5"/>
      <c r="UG811" s="5"/>
      <c r="UH811" s="5"/>
      <c r="UI811" s="5"/>
      <c r="UJ811" s="5"/>
      <c r="UK811" s="5"/>
      <c r="UL811" s="5"/>
      <c r="UM811" s="5"/>
      <c r="UN811" s="5"/>
      <c r="UO811" s="5"/>
      <c r="UP811" s="5"/>
      <c r="UQ811" s="5"/>
      <c r="UR811" s="5"/>
      <c r="US811" s="5"/>
      <c r="UT811" s="5"/>
      <c r="UU811" s="5"/>
      <c r="UV811" s="5"/>
      <c r="UW811" s="5"/>
      <c r="UX811" s="5"/>
      <c r="UY811" s="5"/>
      <c r="UZ811" s="5"/>
      <c r="VA811" s="5"/>
      <c r="VB811" s="5"/>
      <c r="VC811" s="5"/>
      <c r="VD811" s="5"/>
      <c r="VE811" s="5"/>
      <c r="VF811" s="5"/>
      <c r="VG811" s="5"/>
      <c r="VH811" s="5"/>
      <c r="VI811" s="5"/>
      <c r="VJ811" s="5"/>
      <c r="VK811" s="5"/>
      <c r="VL811" s="5"/>
      <c r="VM811" s="5"/>
      <c r="VN811" s="5"/>
      <c r="VO811" s="5"/>
      <c r="VP811" s="5"/>
      <c r="VQ811" s="5"/>
      <c r="VR811" s="5"/>
      <c r="VS811" s="5"/>
      <c r="VT811" s="5"/>
      <c r="VU811" s="5"/>
      <c r="VV811" s="5"/>
      <c r="VW811" s="5"/>
      <c r="VX811" s="5"/>
      <c r="VY811" s="5"/>
      <c r="VZ811" s="5"/>
      <c r="WA811" s="5"/>
      <c r="WB811" s="5"/>
      <c r="WC811" s="5"/>
      <c r="WD811" s="5"/>
      <c r="WE811" s="5"/>
      <c r="WF811" s="5"/>
      <c r="WG811" s="5"/>
      <c r="WH811" s="5"/>
      <c r="WI811" s="5"/>
      <c r="WJ811" s="5"/>
      <c r="WK811" s="5"/>
      <c r="WL811" s="5"/>
      <c r="WM811" s="5"/>
      <c r="WN811" s="5"/>
      <c r="WO811" s="5"/>
      <c r="WP811" s="5"/>
      <c r="WQ811" s="5"/>
      <c r="WR811" s="5"/>
      <c r="WS811" s="5"/>
      <c r="WT811" s="5"/>
      <c r="WU811" s="5"/>
      <c r="WV811" s="5"/>
      <c r="WW811" s="5"/>
      <c r="WX811" s="5"/>
      <c r="WY811" s="5"/>
      <c r="WZ811" s="5"/>
      <c r="XA811" s="5"/>
      <c r="XB811" s="5"/>
      <c r="XC811" s="5"/>
      <c r="XD811" s="5"/>
      <c r="XE811" s="5"/>
      <c r="XF811" s="5"/>
      <c r="XG811" s="5"/>
      <c r="XH811" s="5"/>
      <c r="XI811" s="5"/>
      <c r="XJ811" s="5"/>
      <c r="XK811" s="5"/>
      <c r="XL811" s="5"/>
      <c r="XM811" s="5"/>
      <c r="XN811" s="5"/>
      <c r="XO811" s="5"/>
      <c r="XP811" s="5"/>
      <c r="XQ811" s="5"/>
      <c r="XR811" s="5"/>
      <c r="XS811" s="5"/>
      <c r="XT811" s="5"/>
      <c r="XU811" s="5"/>
      <c r="XV811" s="5"/>
      <c r="XW811" s="5"/>
    </row>
    <row r="812" spans="39:647" x14ac:dyDescent="0.2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5"/>
      <c r="NS812" s="5"/>
      <c r="NT812" s="5"/>
      <c r="NU812" s="5"/>
      <c r="NV812" s="5"/>
      <c r="NW812" s="5"/>
      <c r="NX812" s="5"/>
      <c r="NY812" s="5"/>
      <c r="NZ812" s="5"/>
      <c r="OA812" s="5"/>
      <c r="OB812" s="5"/>
      <c r="OC812" s="5"/>
      <c r="OD812" s="5"/>
      <c r="OE812" s="5"/>
      <c r="OF812" s="5"/>
      <c r="OG812" s="5"/>
      <c r="OH812" s="5"/>
      <c r="OI812" s="5"/>
      <c r="OJ812" s="5"/>
      <c r="OK812" s="5"/>
      <c r="OL812" s="5"/>
      <c r="OM812" s="5"/>
      <c r="ON812" s="5"/>
      <c r="OO812" s="5"/>
      <c r="OP812" s="5"/>
      <c r="OQ812" s="5"/>
      <c r="OR812" s="5"/>
      <c r="OS812" s="5"/>
      <c r="OT812" s="5"/>
      <c r="OU812" s="5"/>
      <c r="OV812" s="5"/>
      <c r="OW812" s="5"/>
      <c r="OX812" s="5"/>
      <c r="OY812" s="5"/>
      <c r="OZ812" s="5"/>
      <c r="PA812" s="5"/>
      <c r="PB812" s="5"/>
      <c r="PC812" s="5"/>
      <c r="PD812" s="5"/>
      <c r="PE812" s="5"/>
      <c r="PF812" s="5"/>
      <c r="PG812" s="5"/>
      <c r="PH812" s="5"/>
      <c r="PI812" s="5"/>
      <c r="PJ812" s="5"/>
      <c r="PK812" s="5"/>
      <c r="PL812" s="5"/>
      <c r="PM812" s="5"/>
      <c r="PN812" s="5"/>
      <c r="PO812" s="5"/>
      <c r="PP812" s="5"/>
      <c r="PQ812" s="5"/>
      <c r="PR812" s="5"/>
      <c r="PS812" s="5"/>
      <c r="PT812" s="5"/>
      <c r="PU812" s="5"/>
      <c r="PV812" s="5"/>
      <c r="PW812" s="5"/>
      <c r="PX812" s="5"/>
      <c r="PY812" s="5"/>
      <c r="PZ812" s="5"/>
      <c r="QA812" s="5"/>
      <c r="QB812" s="5"/>
      <c r="QC812" s="5"/>
      <c r="QD812" s="5"/>
      <c r="QE812" s="5"/>
      <c r="QF812" s="5"/>
      <c r="QG812" s="5"/>
      <c r="QH812" s="5"/>
      <c r="QI812" s="5"/>
      <c r="QJ812" s="5"/>
      <c r="QK812" s="5"/>
      <c r="QL812" s="5"/>
      <c r="QM812" s="5"/>
      <c r="QN812" s="5"/>
      <c r="QO812" s="5"/>
      <c r="QP812" s="5"/>
      <c r="QQ812" s="5"/>
      <c r="QR812" s="5"/>
      <c r="QS812" s="5"/>
      <c r="QT812" s="5"/>
      <c r="QU812" s="5"/>
      <c r="QV812" s="5"/>
      <c r="QW812" s="5"/>
      <c r="QX812" s="5"/>
      <c r="QY812" s="5"/>
      <c r="QZ812" s="5"/>
      <c r="RA812" s="5"/>
      <c r="RB812" s="5"/>
      <c r="RC812" s="5"/>
      <c r="RD812" s="5"/>
      <c r="RE812" s="5"/>
      <c r="RF812" s="5"/>
      <c r="RG812" s="5"/>
      <c r="RH812" s="5"/>
      <c r="RI812" s="5"/>
      <c r="RJ812" s="5"/>
      <c r="RK812" s="5"/>
      <c r="RL812" s="5"/>
      <c r="RM812" s="5"/>
      <c r="RN812" s="5"/>
      <c r="RO812" s="5"/>
      <c r="RP812" s="5"/>
      <c r="RQ812" s="5"/>
      <c r="RR812" s="5"/>
      <c r="RS812" s="5"/>
      <c r="RT812" s="5"/>
      <c r="RU812" s="5"/>
      <c r="RV812" s="5"/>
      <c r="RW812" s="5"/>
      <c r="RX812" s="5"/>
      <c r="RY812" s="5"/>
      <c r="RZ812" s="5"/>
      <c r="SA812" s="5"/>
      <c r="SB812" s="5"/>
      <c r="SC812" s="5"/>
      <c r="SD812" s="5"/>
      <c r="SE812" s="5"/>
      <c r="SF812" s="5"/>
      <c r="SG812" s="5"/>
      <c r="SH812" s="5"/>
      <c r="SI812" s="5"/>
      <c r="SJ812" s="5"/>
      <c r="SK812" s="5"/>
      <c r="SL812" s="5"/>
      <c r="SM812" s="5"/>
      <c r="SN812" s="5"/>
      <c r="SO812" s="5"/>
      <c r="SP812" s="5"/>
      <c r="SQ812" s="5"/>
      <c r="SR812" s="5"/>
      <c r="SS812" s="5"/>
      <c r="ST812" s="5"/>
      <c r="SU812" s="5"/>
      <c r="SV812" s="5"/>
      <c r="SW812" s="5"/>
      <c r="SX812" s="5"/>
      <c r="SY812" s="5"/>
      <c r="SZ812" s="5"/>
      <c r="TA812" s="5"/>
      <c r="TB812" s="5"/>
      <c r="TC812" s="5"/>
      <c r="TD812" s="5"/>
      <c r="TE812" s="5"/>
      <c r="TF812" s="5"/>
      <c r="TG812" s="5"/>
      <c r="TH812" s="5"/>
      <c r="TI812" s="5"/>
      <c r="TJ812" s="5"/>
      <c r="TK812" s="5"/>
      <c r="TL812" s="5"/>
      <c r="TM812" s="5"/>
      <c r="TN812" s="5"/>
      <c r="TO812" s="5"/>
      <c r="TP812" s="5"/>
      <c r="TQ812" s="5"/>
      <c r="TR812" s="5"/>
      <c r="TS812" s="5"/>
      <c r="TT812" s="5"/>
      <c r="TU812" s="5"/>
      <c r="TV812" s="5"/>
      <c r="TW812" s="5"/>
      <c r="TX812" s="5"/>
      <c r="TY812" s="5"/>
      <c r="TZ812" s="5"/>
      <c r="UA812" s="5"/>
      <c r="UB812" s="5"/>
      <c r="UC812" s="5"/>
      <c r="UD812" s="5"/>
      <c r="UE812" s="5"/>
      <c r="UF812" s="5"/>
      <c r="UG812" s="5"/>
      <c r="UH812" s="5"/>
      <c r="UI812" s="5"/>
      <c r="UJ812" s="5"/>
      <c r="UK812" s="5"/>
      <c r="UL812" s="5"/>
      <c r="UM812" s="5"/>
      <c r="UN812" s="5"/>
      <c r="UO812" s="5"/>
      <c r="UP812" s="5"/>
      <c r="UQ812" s="5"/>
      <c r="UR812" s="5"/>
      <c r="US812" s="5"/>
      <c r="UT812" s="5"/>
      <c r="UU812" s="5"/>
      <c r="UV812" s="5"/>
      <c r="UW812" s="5"/>
      <c r="UX812" s="5"/>
      <c r="UY812" s="5"/>
      <c r="UZ812" s="5"/>
      <c r="VA812" s="5"/>
      <c r="VB812" s="5"/>
      <c r="VC812" s="5"/>
      <c r="VD812" s="5"/>
      <c r="VE812" s="5"/>
      <c r="VF812" s="5"/>
      <c r="VG812" s="5"/>
      <c r="VH812" s="5"/>
      <c r="VI812" s="5"/>
      <c r="VJ812" s="5"/>
      <c r="VK812" s="5"/>
      <c r="VL812" s="5"/>
      <c r="VM812" s="5"/>
      <c r="VN812" s="5"/>
      <c r="VO812" s="5"/>
      <c r="VP812" s="5"/>
      <c r="VQ812" s="5"/>
      <c r="VR812" s="5"/>
      <c r="VS812" s="5"/>
      <c r="VT812" s="5"/>
      <c r="VU812" s="5"/>
      <c r="VV812" s="5"/>
      <c r="VW812" s="5"/>
      <c r="VX812" s="5"/>
      <c r="VY812" s="5"/>
      <c r="VZ812" s="5"/>
      <c r="WA812" s="5"/>
      <c r="WB812" s="5"/>
      <c r="WC812" s="5"/>
      <c r="WD812" s="5"/>
      <c r="WE812" s="5"/>
      <c r="WF812" s="5"/>
      <c r="WG812" s="5"/>
      <c r="WH812" s="5"/>
      <c r="WI812" s="5"/>
      <c r="WJ812" s="5"/>
      <c r="WK812" s="5"/>
      <c r="WL812" s="5"/>
      <c r="WM812" s="5"/>
      <c r="WN812" s="5"/>
      <c r="WO812" s="5"/>
      <c r="WP812" s="5"/>
      <c r="WQ812" s="5"/>
      <c r="WR812" s="5"/>
      <c r="WS812" s="5"/>
      <c r="WT812" s="5"/>
      <c r="WU812" s="5"/>
      <c r="WV812" s="5"/>
      <c r="WW812" s="5"/>
      <c r="WX812" s="5"/>
      <c r="WY812" s="5"/>
      <c r="WZ812" s="5"/>
      <c r="XA812" s="5"/>
      <c r="XB812" s="5"/>
      <c r="XC812" s="5"/>
      <c r="XD812" s="5"/>
      <c r="XE812" s="5"/>
      <c r="XF812" s="5"/>
      <c r="XG812" s="5"/>
      <c r="XH812" s="5"/>
      <c r="XI812" s="5"/>
      <c r="XJ812" s="5"/>
      <c r="XK812" s="5"/>
      <c r="XL812" s="5"/>
      <c r="XM812" s="5"/>
      <c r="XN812" s="5"/>
      <c r="XO812" s="5"/>
      <c r="XP812" s="5"/>
      <c r="XQ812" s="5"/>
      <c r="XR812" s="5"/>
      <c r="XS812" s="5"/>
      <c r="XT812" s="5"/>
      <c r="XU812" s="5"/>
      <c r="XV812" s="5"/>
      <c r="XW812" s="5"/>
    </row>
    <row r="813" spans="39:647" x14ac:dyDescent="0.2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c r="PI813" s="5"/>
      <c r="PJ813" s="5"/>
      <c r="PK813" s="5"/>
      <c r="PL813" s="5"/>
      <c r="PM813" s="5"/>
      <c r="PN813" s="5"/>
      <c r="PO813" s="5"/>
      <c r="PP813" s="5"/>
      <c r="PQ813" s="5"/>
      <c r="PR813" s="5"/>
      <c r="PS813" s="5"/>
      <c r="PT813" s="5"/>
      <c r="PU813" s="5"/>
      <c r="PV813" s="5"/>
      <c r="PW813" s="5"/>
      <c r="PX813" s="5"/>
      <c r="PY813" s="5"/>
      <c r="PZ813" s="5"/>
      <c r="QA813" s="5"/>
      <c r="QB813" s="5"/>
      <c r="QC813" s="5"/>
      <c r="QD813" s="5"/>
      <c r="QE813" s="5"/>
      <c r="QF813" s="5"/>
      <c r="QG813" s="5"/>
      <c r="QH813" s="5"/>
      <c r="QI813" s="5"/>
      <c r="QJ813" s="5"/>
      <c r="QK813" s="5"/>
      <c r="QL813" s="5"/>
      <c r="QM813" s="5"/>
      <c r="QN813" s="5"/>
      <c r="QO813" s="5"/>
      <c r="QP813" s="5"/>
      <c r="QQ813" s="5"/>
      <c r="QR813" s="5"/>
      <c r="QS813" s="5"/>
      <c r="QT813" s="5"/>
      <c r="QU813" s="5"/>
      <c r="QV813" s="5"/>
      <c r="QW813" s="5"/>
      <c r="QX813" s="5"/>
      <c r="QY813" s="5"/>
      <c r="QZ813" s="5"/>
      <c r="RA813" s="5"/>
      <c r="RB813" s="5"/>
      <c r="RC813" s="5"/>
      <c r="RD813" s="5"/>
      <c r="RE813" s="5"/>
      <c r="RF813" s="5"/>
      <c r="RG813" s="5"/>
      <c r="RH813" s="5"/>
      <c r="RI813" s="5"/>
      <c r="RJ813" s="5"/>
      <c r="RK813" s="5"/>
      <c r="RL813" s="5"/>
      <c r="RM813" s="5"/>
      <c r="RN813" s="5"/>
      <c r="RO813" s="5"/>
      <c r="RP813" s="5"/>
      <c r="RQ813" s="5"/>
      <c r="RR813" s="5"/>
      <c r="RS813" s="5"/>
      <c r="RT813" s="5"/>
      <c r="RU813" s="5"/>
      <c r="RV813" s="5"/>
      <c r="RW813" s="5"/>
      <c r="RX813" s="5"/>
      <c r="RY813" s="5"/>
      <c r="RZ813" s="5"/>
      <c r="SA813" s="5"/>
      <c r="SB813" s="5"/>
      <c r="SC813" s="5"/>
      <c r="SD813" s="5"/>
      <c r="SE813" s="5"/>
      <c r="SF813" s="5"/>
      <c r="SG813" s="5"/>
      <c r="SH813" s="5"/>
      <c r="SI813" s="5"/>
      <c r="SJ813" s="5"/>
      <c r="SK813" s="5"/>
      <c r="SL813" s="5"/>
      <c r="SM813" s="5"/>
      <c r="SN813" s="5"/>
      <c r="SO813" s="5"/>
      <c r="SP813" s="5"/>
      <c r="SQ813" s="5"/>
      <c r="SR813" s="5"/>
      <c r="SS813" s="5"/>
      <c r="ST813" s="5"/>
      <c r="SU813" s="5"/>
      <c r="SV813" s="5"/>
      <c r="SW813" s="5"/>
      <c r="SX813" s="5"/>
      <c r="SY813" s="5"/>
      <c r="SZ813" s="5"/>
      <c r="TA813" s="5"/>
      <c r="TB813" s="5"/>
      <c r="TC813" s="5"/>
      <c r="TD813" s="5"/>
      <c r="TE813" s="5"/>
      <c r="TF813" s="5"/>
      <c r="TG813" s="5"/>
      <c r="TH813" s="5"/>
      <c r="TI813" s="5"/>
      <c r="TJ813" s="5"/>
      <c r="TK813" s="5"/>
      <c r="TL813" s="5"/>
      <c r="TM813" s="5"/>
      <c r="TN813" s="5"/>
      <c r="TO813" s="5"/>
      <c r="TP813" s="5"/>
      <c r="TQ813" s="5"/>
      <c r="TR813" s="5"/>
      <c r="TS813" s="5"/>
      <c r="TT813" s="5"/>
      <c r="TU813" s="5"/>
      <c r="TV813" s="5"/>
      <c r="TW813" s="5"/>
      <c r="TX813" s="5"/>
      <c r="TY813" s="5"/>
      <c r="TZ813" s="5"/>
      <c r="UA813" s="5"/>
      <c r="UB813" s="5"/>
      <c r="UC813" s="5"/>
      <c r="UD813" s="5"/>
      <c r="UE813" s="5"/>
      <c r="UF813" s="5"/>
      <c r="UG813" s="5"/>
      <c r="UH813" s="5"/>
      <c r="UI813" s="5"/>
      <c r="UJ813" s="5"/>
      <c r="UK813" s="5"/>
      <c r="UL813" s="5"/>
      <c r="UM813" s="5"/>
      <c r="UN813" s="5"/>
      <c r="UO813" s="5"/>
      <c r="UP813" s="5"/>
      <c r="UQ813" s="5"/>
      <c r="UR813" s="5"/>
      <c r="US813" s="5"/>
      <c r="UT813" s="5"/>
      <c r="UU813" s="5"/>
      <c r="UV813" s="5"/>
      <c r="UW813" s="5"/>
      <c r="UX813" s="5"/>
      <c r="UY813" s="5"/>
      <c r="UZ813" s="5"/>
      <c r="VA813" s="5"/>
      <c r="VB813" s="5"/>
      <c r="VC813" s="5"/>
      <c r="VD813" s="5"/>
      <c r="VE813" s="5"/>
      <c r="VF813" s="5"/>
      <c r="VG813" s="5"/>
      <c r="VH813" s="5"/>
      <c r="VI813" s="5"/>
      <c r="VJ813" s="5"/>
      <c r="VK813" s="5"/>
      <c r="VL813" s="5"/>
      <c r="VM813" s="5"/>
      <c r="VN813" s="5"/>
      <c r="VO813" s="5"/>
      <c r="VP813" s="5"/>
      <c r="VQ813" s="5"/>
      <c r="VR813" s="5"/>
      <c r="VS813" s="5"/>
      <c r="VT813" s="5"/>
      <c r="VU813" s="5"/>
      <c r="VV813" s="5"/>
      <c r="VW813" s="5"/>
      <c r="VX813" s="5"/>
      <c r="VY813" s="5"/>
      <c r="VZ813" s="5"/>
      <c r="WA813" s="5"/>
      <c r="WB813" s="5"/>
      <c r="WC813" s="5"/>
      <c r="WD813" s="5"/>
      <c r="WE813" s="5"/>
      <c r="WF813" s="5"/>
      <c r="WG813" s="5"/>
      <c r="WH813" s="5"/>
      <c r="WI813" s="5"/>
      <c r="WJ813" s="5"/>
      <c r="WK813" s="5"/>
      <c r="WL813" s="5"/>
      <c r="WM813" s="5"/>
      <c r="WN813" s="5"/>
      <c r="WO813" s="5"/>
      <c r="WP813" s="5"/>
      <c r="WQ813" s="5"/>
      <c r="WR813" s="5"/>
      <c r="WS813" s="5"/>
      <c r="WT813" s="5"/>
      <c r="WU813" s="5"/>
      <c r="WV813" s="5"/>
      <c r="WW813" s="5"/>
      <c r="WX813" s="5"/>
      <c r="WY813" s="5"/>
      <c r="WZ813" s="5"/>
      <c r="XA813" s="5"/>
      <c r="XB813" s="5"/>
      <c r="XC813" s="5"/>
      <c r="XD813" s="5"/>
      <c r="XE813" s="5"/>
      <c r="XF813" s="5"/>
      <c r="XG813" s="5"/>
      <c r="XH813" s="5"/>
      <c r="XI813" s="5"/>
      <c r="XJ813" s="5"/>
      <c r="XK813" s="5"/>
      <c r="XL813" s="5"/>
      <c r="XM813" s="5"/>
      <c r="XN813" s="5"/>
      <c r="XO813" s="5"/>
      <c r="XP813" s="5"/>
      <c r="XQ813" s="5"/>
      <c r="XR813" s="5"/>
      <c r="XS813" s="5"/>
      <c r="XT813" s="5"/>
      <c r="XU813" s="5"/>
      <c r="XV813" s="5"/>
      <c r="XW813" s="5"/>
    </row>
    <row r="814" spans="39:647" x14ac:dyDescent="0.2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5"/>
      <c r="NS814" s="5"/>
      <c r="NT814" s="5"/>
      <c r="NU814" s="5"/>
      <c r="NV814" s="5"/>
      <c r="NW814" s="5"/>
      <c r="NX814" s="5"/>
      <c r="NY814" s="5"/>
      <c r="NZ814" s="5"/>
      <c r="OA814" s="5"/>
      <c r="OB814" s="5"/>
      <c r="OC814" s="5"/>
      <c r="OD814" s="5"/>
      <c r="OE814" s="5"/>
      <c r="OF814" s="5"/>
      <c r="OG814" s="5"/>
      <c r="OH814" s="5"/>
      <c r="OI814" s="5"/>
      <c r="OJ814" s="5"/>
      <c r="OK814" s="5"/>
      <c r="OL814" s="5"/>
      <c r="OM814" s="5"/>
      <c r="ON814" s="5"/>
      <c r="OO814" s="5"/>
      <c r="OP814" s="5"/>
      <c r="OQ814" s="5"/>
      <c r="OR814" s="5"/>
      <c r="OS814" s="5"/>
      <c r="OT814" s="5"/>
      <c r="OU814" s="5"/>
      <c r="OV814" s="5"/>
      <c r="OW814" s="5"/>
      <c r="OX814" s="5"/>
      <c r="OY814" s="5"/>
      <c r="OZ814" s="5"/>
      <c r="PA814" s="5"/>
      <c r="PB814" s="5"/>
      <c r="PC814" s="5"/>
      <c r="PD814" s="5"/>
      <c r="PE814" s="5"/>
      <c r="PF814" s="5"/>
      <c r="PG814" s="5"/>
      <c r="PH814" s="5"/>
      <c r="PI814" s="5"/>
      <c r="PJ814" s="5"/>
      <c r="PK814" s="5"/>
      <c r="PL814" s="5"/>
      <c r="PM814" s="5"/>
      <c r="PN814" s="5"/>
      <c r="PO814" s="5"/>
      <c r="PP814" s="5"/>
      <c r="PQ814" s="5"/>
      <c r="PR814" s="5"/>
      <c r="PS814" s="5"/>
      <c r="PT814" s="5"/>
      <c r="PU814" s="5"/>
      <c r="PV814" s="5"/>
      <c r="PW814" s="5"/>
      <c r="PX814" s="5"/>
      <c r="PY814" s="5"/>
      <c r="PZ814" s="5"/>
      <c r="QA814" s="5"/>
      <c r="QB814" s="5"/>
      <c r="QC814" s="5"/>
      <c r="QD814" s="5"/>
      <c r="QE814" s="5"/>
      <c r="QF814" s="5"/>
      <c r="QG814" s="5"/>
      <c r="QH814" s="5"/>
      <c r="QI814" s="5"/>
      <c r="QJ814" s="5"/>
      <c r="QK814" s="5"/>
      <c r="QL814" s="5"/>
      <c r="QM814" s="5"/>
      <c r="QN814" s="5"/>
      <c r="QO814" s="5"/>
      <c r="QP814" s="5"/>
      <c r="QQ814" s="5"/>
      <c r="QR814" s="5"/>
      <c r="QS814" s="5"/>
      <c r="QT814" s="5"/>
      <c r="QU814" s="5"/>
      <c r="QV814" s="5"/>
      <c r="QW814" s="5"/>
      <c r="QX814" s="5"/>
      <c r="QY814" s="5"/>
      <c r="QZ814" s="5"/>
      <c r="RA814" s="5"/>
      <c r="RB814" s="5"/>
      <c r="RC814" s="5"/>
      <c r="RD814" s="5"/>
      <c r="RE814" s="5"/>
      <c r="RF814" s="5"/>
      <c r="RG814" s="5"/>
      <c r="RH814" s="5"/>
      <c r="RI814" s="5"/>
      <c r="RJ814" s="5"/>
      <c r="RK814" s="5"/>
      <c r="RL814" s="5"/>
      <c r="RM814" s="5"/>
      <c r="RN814" s="5"/>
      <c r="RO814" s="5"/>
      <c r="RP814" s="5"/>
      <c r="RQ814" s="5"/>
      <c r="RR814" s="5"/>
      <c r="RS814" s="5"/>
      <c r="RT814" s="5"/>
      <c r="RU814" s="5"/>
      <c r="RV814" s="5"/>
      <c r="RW814" s="5"/>
      <c r="RX814" s="5"/>
      <c r="RY814" s="5"/>
      <c r="RZ814" s="5"/>
      <c r="SA814" s="5"/>
      <c r="SB814" s="5"/>
      <c r="SC814" s="5"/>
      <c r="SD814" s="5"/>
      <c r="SE814" s="5"/>
      <c r="SF814" s="5"/>
      <c r="SG814" s="5"/>
      <c r="SH814" s="5"/>
      <c r="SI814" s="5"/>
      <c r="SJ814" s="5"/>
      <c r="SK814" s="5"/>
      <c r="SL814" s="5"/>
      <c r="SM814" s="5"/>
      <c r="SN814" s="5"/>
      <c r="SO814" s="5"/>
      <c r="SP814" s="5"/>
      <c r="SQ814" s="5"/>
      <c r="SR814" s="5"/>
      <c r="SS814" s="5"/>
      <c r="ST814" s="5"/>
      <c r="SU814" s="5"/>
      <c r="SV814" s="5"/>
      <c r="SW814" s="5"/>
      <c r="SX814" s="5"/>
      <c r="SY814" s="5"/>
      <c r="SZ814" s="5"/>
      <c r="TA814" s="5"/>
      <c r="TB814" s="5"/>
      <c r="TC814" s="5"/>
      <c r="TD814" s="5"/>
      <c r="TE814" s="5"/>
      <c r="TF814" s="5"/>
      <c r="TG814" s="5"/>
      <c r="TH814" s="5"/>
      <c r="TI814" s="5"/>
      <c r="TJ814" s="5"/>
      <c r="TK814" s="5"/>
      <c r="TL814" s="5"/>
      <c r="TM814" s="5"/>
      <c r="TN814" s="5"/>
      <c r="TO814" s="5"/>
      <c r="TP814" s="5"/>
      <c r="TQ814" s="5"/>
      <c r="TR814" s="5"/>
      <c r="TS814" s="5"/>
      <c r="TT814" s="5"/>
      <c r="TU814" s="5"/>
      <c r="TV814" s="5"/>
      <c r="TW814" s="5"/>
      <c r="TX814" s="5"/>
      <c r="TY814" s="5"/>
      <c r="TZ814" s="5"/>
      <c r="UA814" s="5"/>
      <c r="UB814" s="5"/>
      <c r="UC814" s="5"/>
      <c r="UD814" s="5"/>
      <c r="UE814" s="5"/>
      <c r="UF814" s="5"/>
      <c r="UG814" s="5"/>
      <c r="UH814" s="5"/>
      <c r="UI814" s="5"/>
      <c r="UJ814" s="5"/>
      <c r="UK814" s="5"/>
      <c r="UL814" s="5"/>
      <c r="UM814" s="5"/>
      <c r="UN814" s="5"/>
      <c r="UO814" s="5"/>
      <c r="UP814" s="5"/>
      <c r="UQ814" s="5"/>
      <c r="UR814" s="5"/>
      <c r="US814" s="5"/>
      <c r="UT814" s="5"/>
      <c r="UU814" s="5"/>
      <c r="UV814" s="5"/>
      <c r="UW814" s="5"/>
      <c r="UX814" s="5"/>
      <c r="UY814" s="5"/>
      <c r="UZ814" s="5"/>
      <c r="VA814" s="5"/>
      <c r="VB814" s="5"/>
      <c r="VC814" s="5"/>
      <c r="VD814" s="5"/>
      <c r="VE814" s="5"/>
      <c r="VF814" s="5"/>
      <c r="VG814" s="5"/>
      <c r="VH814" s="5"/>
      <c r="VI814" s="5"/>
      <c r="VJ814" s="5"/>
      <c r="VK814" s="5"/>
      <c r="VL814" s="5"/>
      <c r="VM814" s="5"/>
      <c r="VN814" s="5"/>
      <c r="VO814" s="5"/>
      <c r="VP814" s="5"/>
      <c r="VQ814" s="5"/>
      <c r="VR814" s="5"/>
      <c r="VS814" s="5"/>
      <c r="VT814" s="5"/>
      <c r="VU814" s="5"/>
      <c r="VV814" s="5"/>
      <c r="VW814" s="5"/>
      <c r="VX814" s="5"/>
      <c r="VY814" s="5"/>
      <c r="VZ814" s="5"/>
      <c r="WA814" s="5"/>
      <c r="WB814" s="5"/>
      <c r="WC814" s="5"/>
      <c r="WD814" s="5"/>
      <c r="WE814" s="5"/>
      <c r="WF814" s="5"/>
      <c r="WG814" s="5"/>
      <c r="WH814" s="5"/>
      <c r="WI814" s="5"/>
      <c r="WJ814" s="5"/>
      <c r="WK814" s="5"/>
      <c r="WL814" s="5"/>
      <c r="WM814" s="5"/>
      <c r="WN814" s="5"/>
      <c r="WO814" s="5"/>
      <c r="WP814" s="5"/>
      <c r="WQ814" s="5"/>
      <c r="WR814" s="5"/>
      <c r="WS814" s="5"/>
      <c r="WT814" s="5"/>
      <c r="WU814" s="5"/>
      <c r="WV814" s="5"/>
      <c r="WW814" s="5"/>
      <c r="WX814" s="5"/>
      <c r="WY814" s="5"/>
      <c r="WZ814" s="5"/>
      <c r="XA814" s="5"/>
      <c r="XB814" s="5"/>
      <c r="XC814" s="5"/>
      <c r="XD814" s="5"/>
      <c r="XE814" s="5"/>
      <c r="XF814" s="5"/>
      <c r="XG814" s="5"/>
      <c r="XH814" s="5"/>
      <c r="XI814" s="5"/>
      <c r="XJ814" s="5"/>
      <c r="XK814" s="5"/>
      <c r="XL814" s="5"/>
      <c r="XM814" s="5"/>
      <c r="XN814" s="5"/>
      <c r="XO814" s="5"/>
      <c r="XP814" s="5"/>
      <c r="XQ814" s="5"/>
      <c r="XR814" s="5"/>
      <c r="XS814" s="5"/>
      <c r="XT814" s="5"/>
      <c r="XU814" s="5"/>
      <c r="XV814" s="5"/>
      <c r="XW814" s="5"/>
    </row>
    <row r="815" spans="39:647" x14ac:dyDescent="0.2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5"/>
      <c r="NS815" s="5"/>
      <c r="NT815" s="5"/>
      <c r="NU815" s="5"/>
      <c r="NV815" s="5"/>
      <c r="NW815" s="5"/>
      <c r="NX815" s="5"/>
      <c r="NY815" s="5"/>
      <c r="NZ815" s="5"/>
      <c r="OA815" s="5"/>
      <c r="OB815" s="5"/>
      <c r="OC815" s="5"/>
      <c r="OD815" s="5"/>
      <c r="OE815" s="5"/>
      <c r="OF815" s="5"/>
      <c r="OG815" s="5"/>
      <c r="OH815" s="5"/>
      <c r="OI815" s="5"/>
      <c r="OJ815" s="5"/>
      <c r="OK815" s="5"/>
      <c r="OL815" s="5"/>
      <c r="OM815" s="5"/>
      <c r="ON815" s="5"/>
      <c r="OO815" s="5"/>
      <c r="OP815" s="5"/>
      <c r="OQ815" s="5"/>
      <c r="OR815" s="5"/>
      <c r="OS815" s="5"/>
      <c r="OT815" s="5"/>
      <c r="OU815" s="5"/>
      <c r="OV815" s="5"/>
      <c r="OW815" s="5"/>
      <c r="OX815" s="5"/>
      <c r="OY815" s="5"/>
      <c r="OZ815" s="5"/>
      <c r="PA815" s="5"/>
      <c r="PB815" s="5"/>
      <c r="PC815" s="5"/>
      <c r="PD815" s="5"/>
      <c r="PE815" s="5"/>
      <c r="PF815" s="5"/>
      <c r="PG815" s="5"/>
      <c r="PH815" s="5"/>
      <c r="PI815" s="5"/>
      <c r="PJ815" s="5"/>
      <c r="PK815" s="5"/>
      <c r="PL815" s="5"/>
      <c r="PM815" s="5"/>
      <c r="PN815" s="5"/>
      <c r="PO815" s="5"/>
      <c r="PP815" s="5"/>
      <c r="PQ815" s="5"/>
      <c r="PR815" s="5"/>
      <c r="PS815" s="5"/>
      <c r="PT815" s="5"/>
      <c r="PU815" s="5"/>
      <c r="PV815" s="5"/>
      <c r="PW815" s="5"/>
      <c r="PX815" s="5"/>
      <c r="PY815" s="5"/>
      <c r="PZ815" s="5"/>
      <c r="QA815" s="5"/>
      <c r="QB815" s="5"/>
      <c r="QC815" s="5"/>
      <c r="QD815" s="5"/>
      <c r="QE815" s="5"/>
      <c r="QF815" s="5"/>
      <c r="QG815" s="5"/>
      <c r="QH815" s="5"/>
      <c r="QI815" s="5"/>
      <c r="QJ815" s="5"/>
      <c r="QK815" s="5"/>
      <c r="QL815" s="5"/>
      <c r="QM815" s="5"/>
      <c r="QN815" s="5"/>
      <c r="QO815" s="5"/>
      <c r="QP815" s="5"/>
      <c r="QQ815" s="5"/>
      <c r="QR815" s="5"/>
      <c r="QS815" s="5"/>
      <c r="QT815" s="5"/>
      <c r="QU815" s="5"/>
      <c r="QV815" s="5"/>
      <c r="QW815" s="5"/>
      <c r="QX815" s="5"/>
      <c r="QY815" s="5"/>
      <c r="QZ815" s="5"/>
      <c r="RA815" s="5"/>
      <c r="RB815" s="5"/>
      <c r="RC815" s="5"/>
      <c r="RD815" s="5"/>
      <c r="RE815" s="5"/>
      <c r="RF815" s="5"/>
      <c r="RG815" s="5"/>
      <c r="RH815" s="5"/>
      <c r="RI815" s="5"/>
      <c r="RJ815" s="5"/>
      <c r="RK815" s="5"/>
      <c r="RL815" s="5"/>
      <c r="RM815" s="5"/>
      <c r="RN815" s="5"/>
      <c r="RO815" s="5"/>
      <c r="RP815" s="5"/>
      <c r="RQ815" s="5"/>
      <c r="RR815" s="5"/>
      <c r="RS815" s="5"/>
      <c r="RT815" s="5"/>
      <c r="RU815" s="5"/>
      <c r="RV815" s="5"/>
      <c r="RW815" s="5"/>
      <c r="RX815" s="5"/>
      <c r="RY815" s="5"/>
      <c r="RZ815" s="5"/>
      <c r="SA815" s="5"/>
      <c r="SB815" s="5"/>
      <c r="SC815" s="5"/>
      <c r="SD815" s="5"/>
      <c r="SE815" s="5"/>
      <c r="SF815" s="5"/>
      <c r="SG815" s="5"/>
      <c r="SH815" s="5"/>
      <c r="SI815" s="5"/>
      <c r="SJ815" s="5"/>
      <c r="SK815" s="5"/>
      <c r="SL815" s="5"/>
      <c r="SM815" s="5"/>
      <c r="SN815" s="5"/>
      <c r="SO815" s="5"/>
      <c r="SP815" s="5"/>
      <c r="SQ815" s="5"/>
      <c r="SR815" s="5"/>
      <c r="SS815" s="5"/>
      <c r="ST815" s="5"/>
      <c r="SU815" s="5"/>
      <c r="SV815" s="5"/>
      <c r="SW815" s="5"/>
      <c r="SX815" s="5"/>
      <c r="SY815" s="5"/>
      <c r="SZ815" s="5"/>
      <c r="TA815" s="5"/>
      <c r="TB815" s="5"/>
      <c r="TC815" s="5"/>
      <c r="TD815" s="5"/>
      <c r="TE815" s="5"/>
      <c r="TF815" s="5"/>
      <c r="TG815" s="5"/>
      <c r="TH815" s="5"/>
      <c r="TI815" s="5"/>
      <c r="TJ815" s="5"/>
      <c r="TK815" s="5"/>
      <c r="TL815" s="5"/>
      <c r="TM815" s="5"/>
      <c r="TN815" s="5"/>
      <c r="TO815" s="5"/>
      <c r="TP815" s="5"/>
      <c r="TQ815" s="5"/>
      <c r="TR815" s="5"/>
      <c r="TS815" s="5"/>
      <c r="TT815" s="5"/>
      <c r="TU815" s="5"/>
      <c r="TV815" s="5"/>
      <c r="TW815" s="5"/>
      <c r="TX815" s="5"/>
      <c r="TY815" s="5"/>
      <c r="TZ815" s="5"/>
      <c r="UA815" s="5"/>
      <c r="UB815" s="5"/>
      <c r="UC815" s="5"/>
      <c r="UD815" s="5"/>
      <c r="UE815" s="5"/>
      <c r="UF815" s="5"/>
      <c r="UG815" s="5"/>
      <c r="UH815" s="5"/>
      <c r="UI815" s="5"/>
      <c r="UJ815" s="5"/>
      <c r="UK815" s="5"/>
      <c r="UL815" s="5"/>
      <c r="UM815" s="5"/>
      <c r="UN815" s="5"/>
      <c r="UO815" s="5"/>
      <c r="UP815" s="5"/>
      <c r="UQ815" s="5"/>
      <c r="UR815" s="5"/>
      <c r="US815" s="5"/>
      <c r="UT815" s="5"/>
      <c r="UU815" s="5"/>
      <c r="UV815" s="5"/>
      <c r="UW815" s="5"/>
      <c r="UX815" s="5"/>
      <c r="UY815" s="5"/>
      <c r="UZ815" s="5"/>
      <c r="VA815" s="5"/>
      <c r="VB815" s="5"/>
      <c r="VC815" s="5"/>
      <c r="VD815" s="5"/>
      <c r="VE815" s="5"/>
      <c r="VF815" s="5"/>
      <c r="VG815" s="5"/>
      <c r="VH815" s="5"/>
      <c r="VI815" s="5"/>
      <c r="VJ815" s="5"/>
      <c r="VK815" s="5"/>
      <c r="VL815" s="5"/>
      <c r="VM815" s="5"/>
      <c r="VN815" s="5"/>
      <c r="VO815" s="5"/>
      <c r="VP815" s="5"/>
      <c r="VQ815" s="5"/>
      <c r="VR815" s="5"/>
      <c r="VS815" s="5"/>
      <c r="VT815" s="5"/>
      <c r="VU815" s="5"/>
      <c r="VV815" s="5"/>
      <c r="VW815" s="5"/>
      <c r="VX815" s="5"/>
      <c r="VY815" s="5"/>
      <c r="VZ815" s="5"/>
      <c r="WA815" s="5"/>
      <c r="WB815" s="5"/>
      <c r="WC815" s="5"/>
      <c r="WD815" s="5"/>
      <c r="WE815" s="5"/>
      <c r="WF815" s="5"/>
      <c r="WG815" s="5"/>
      <c r="WH815" s="5"/>
      <c r="WI815" s="5"/>
      <c r="WJ815" s="5"/>
      <c r="WK815" s="5"/>
      <c r="WL815" s="5"/>
      <c r="WM815" s="5"/>
      <c r="WN815" s="5"/>
      <c r="WO815" s="5"/>
      <c r="WP815" s="5"/>
      <c r="WQ815" s="5"/>
      <c r="WR815" s="5"/>
      <c r="WS815" s="5"/>
      <c r="WT815" s="5"/>
      <c r="WU815" s="5"/>
      <c r="WV815" s="5"/>
      <c r="WW815" s="5"/>
      <c r="WX815" s="5"/>
      <c r="WY815" s="5"/>
      <c r="WZ815" s="5"/>
      <c r="XA815" s="5"/>
      <c r="XB815" s="5"/>
      <c r="XC815" s="5"/>
      <c r="XD815" s="5"/>
      <c r="XE815" s="5"/>
      <c r="XF815" s="5"/>
      <c r="XG815" s="5"/>
      <c r="XH815" s="5"/>
      <c r="XI815" s="5"/>
      <c r="XJ815" s="5"/>
      <c r="XK815" s="5"/>
      <c r="XL815" s="5"/>
      <c r="XM815" s="5"/>
      <c r="XN815" s="5"/>
      <c r="XO815" s="5"/>
      <c r="XP815" s="5"/>
      <c r="XQ815" s="5"/>
      <c r="XR815" s="5"/>
      <c r="XS815" s="5"/>
      <c r="XT815" s="5"/>
      <c r="XU815" s="5"/>
      <c r="XV815" s="5"/>
      <c r="XW815" s="5"/>
    </row>
    <row r="816" spans="39:647" x14ac:dyDescent="0.2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5"/>
      <c r="NS816" s="5"/>
      <c r="NT816" s="5"/>
      <c r="NU816" s="5"/>
      <c r="NV816" s="5"/>
      <c r="NW816" s="5"/>
      <c r="NX816" s="5"/>
      <c r="NY816" s="5"/>
      <c r="NZ816" s="5"/>
      <c r="OA816" s="5"/>
      <c r="OB816" s="5"/>
      <c r="OC816" s="5"/>
      <c r="OD816" s="5"/>
      <c r="OE816" s="5"/>
      <c r="OF816" s="5"/>
      <c r="OG816" s="5"/>
      <c r="OH816" s="5"/>
      <c r="OI816" s="5"/>
      <c r="OJ816" s="5"/>
      <c r="OK816" s="5"/>
      <c r="OL816" s="5"/>
      <c r="OM816" s="5"/>
      <c r="ON816" s="5"/>
      <c r="OO816" s="5"/>
      <c r="OP816" s="5"/>
      <c r="OQ816" s="5"/>
      <c r="OR816" s="5"/>
      <c r="OS816" s="5"/>
      <c r="OT816" s="5"/>
      <c r="OU816" s="5"/>
      <c r="OV816" s="5"/>
      <c r="OW816" s="5"/>
      <c r="OX816" s="5"/>
      <c r="OY816" s="5"/>
      <c r="OZ816" s="5"/>
      <c r="PA816" s="5"/>
      <c r="PB816" s="5"/>
      <c r="PC816" s="5"/>
      <c r="PD816" s="5"/>
      <c r="PE816" s="5"/>
      <c r="PF816" s="5"/>
      <c r="PG816" s="5"/>
      <c r="PH816" s="5"/>
      <c r="PI816" s="5"/>
      <c r="PJ816" s="5"/>
      <c r="PK816" s="5"/>
      <c r="PL816" s="5"/>
      <c r="PM816" s="5"/>
      <c r="PN816" s="5"/>
      <c r="PO816" s="5"/>
      <c r="PP816" s="5"/>
      <c r="PQ816" s="5"/>
      <c r="PR816" s="5"/>
      <c r="PS816" s="5"/>
      <c r="PT816" s="5"/>
      <c r="PU816" s="5"/>
      <c r="PV816" s="5"/>
      <c r="PW816" s="5"/>
      <c r="PX816" s="5"/>
      <c r="PY816" s="5"/>
      <c r="PZ816" s="5"/>
      <c r="QA816" s="5"/>
      <c r="QB816" s="5"/>
      <c r="QC816" s="5"/>
      <c r="QD816" s="5"/>
      <c r="QE816" s="5"/>
      <c r="QF816" s="5"/>
      <c r="QG816" s="5"/>
      <c r="QH816" s="5"/>
      <c r="QI816" s="5"/>
      <c r="QJ816" s="5"/>
      <c r="QK816" s="5"/>
      <c r="QL816" s="5"/>
      <c r="QM816" s="5"/>
      <c r="QN816" s="5"/>
      <c r="QO816" s="5"/>
      <c r="QP816" s="5"/>
      <c r="QQ816" s="5"/>
      <c r="QR816" s="5"/>
      <c r="QS816" s="5"/>
      <c r="QT816" s="5"/>
      <c r="QU816" s="5"/>
      <c r="QV816" s="5"/>
      <c r="QW816" s="5"/>
      <c r="QX816" s="5"/>
      <c r="QY816" s="5"/>
      <c r="QZ816" s="5"/>
      <c r="RA816" s="5"/>
      <c r="RB816" s="5"/>
      <c r="RC816" s="5"/>
      <c r="RD816" s="5"/>
      <c r="RE816" s="5"/>
      <c r="RF816" s="5"/>
      <c r="RG816" s="5"/>
      <c r="RH816" s="5"/>
      <c r="RI816" s="5"/>
      <c r="RJ816" s="5"/>
      <c r="RK816" s="5"/>
      <c r="RL816" s="5"/>
      <c r="RM816" s="5"/>
      <c r="RN816" s="5"/>
      <c r="RO816" s="5"/>
      <c r="RP816" s="5"/>
      <c r="RQ816" s="5"/>
      <c r="RR816" s="5"/>
      <c r="RS816" s="5"/>
      <c r="RT816" s="5"/>
      <c r="RU816" s="5"/>
      <c r="RV816" s="5"/>
      <c r="RW816" s="5"/>
      <c r="RX816" s="5"/>
      <c r="RY816" s="5"/>
      <c r="RZ816" s="5"/>
      <c r="SA816" s="5"/>
      <c r="SB816" s="5"/>
      <c r="SC816" s="5"/>
      <c r="SD816" s="5"/>
      <c r="SE816" s="5"/>
      <c r="SF816" s="5"/>
      <c r="SG816" s="5"/>
      <c r="SH816" s="5"/>
      <c r="SI816" s="5"/>
      <c r="SJ816" s="5"/>
      <c r="SK816" s="5"/>
      <c r="SL816" s="5"/>
      <c r="SM816" s="5"/>
      <c r="SN816" s="5"/>
      <c r="SO816" s="5"/>
      <c r="SP816" s="5"/>
      <c r="SQ816" s="5"/>
      <c r="SR816" s="5"/>
      <c r="SS816" s="5"/>
      <c r="ST816" s="5"/>
      <c r="SU816" s="5"/>
      <c r="SV816" s="5"/>
      <c r="SW816" s="5"/>
      <c r="SX816" s="5"/>
      <c r="SY816" s="5"/>
      <c r="SZ816" s="5"/>
      <c r="TA816" s="5"/>
      <c r="TB816" s="5"/>
      <c r="TC816" s="5"/>
      <c r="TD816" s="5"/>
      <c r="TE816" s="5"/>
      <c r="TF816" s="5"/>
      <c r="TG816" s="5"/>
      <c r="TH816" s="5"/>
      <c r="TI816" s="5"/>
      <c r="TJ816" s="5"/>
      <c r="TK816" s="5"/>
      <c r="TL816" s="5"/>
      <c r="TM816" s="5"/>
      <c r="TN816" s="5"/>
      <c r="TO816" s="5"/>
      <c r="TP816" s="5"/>
      <c r="TQ816" s="5"/>
      <c r="TR816" s="5"/>
      <c r="TS816" s="5"/>
      <c r="TT816" s="5"/>
      <c r="TU816" s="5"/>
      <c r="TV816" s="5"/>
      <c r="TW816" s="5"/>
      <c r="TX816" s="5"/>
      <c r="TY816" s="5"/>
      <c r="TZ816" s="5"/>
      <c r="UA816" s="5"/>
      <c r="UB816" s="5"/>
      <c r="UC816" s="5"/>
      <c r="UD816" s="5"/>
      <c r="UE816" s="5"/>
      <c r="UF816" s="5"/>
      <c r="UG816" s="5"/>
      <c r="UH816" s="5"/>
      <c r="UI816" s="5"/>
      <c r="UJ816" s="5"/>
      <c r="UK816" s="5"/>
      <c r="UL816" s="5"/>
      <c r="UM816" s="5"/>
      <c r="UN816" s="5"/>
      <c r="UO816" s="5"/>
      <c r="UP816" s="5"/>
      <c r="UQ816" s="5"/>
      <c r="UR816" s="5"/>
      <c r="US816" s="5"/>
      <c r="UT816" s="5"/>
      <c r="UU816" s="5"/>
      <c r="UV816" s="5"/>
      <c r="UW816" s="5"/>
      <c r="UX816" s="5"/>
      <c r="UY816" s="5"/>
      <c r="UZ816" s="5"/>
      <c r="VA816" s="5"/>
      <c r="VB816" s="5"/>
      <c r="VC816" s="5"/>
      <c r="VD816" s="5"/>
      <c r="VE816" s="5"/>
      <c r="VF816" s="5"/>
      <c r="VG816" s="5"/>
      <c r="VH816" s="5"/>
      <c r="VI816" s="5"/>
      <c r="VJ816" s="5"/>
      <c r="VK816" s="5"/>
      <c r="VL816" s="5"/>
      <c r="VM816" s="5"/>
      <c r="VN816" s="5"/>
      <c r="VO816" s="5"/>
      <c r="VP816" s="5"/>
      <c r="VQ816" s="5"/>
      <c r="VR816" s="5"/>
      <c r="VS816" s="5"/>
      <c r="VT816" s="5"/>
      <c r="VU816" s="5"/>
      <c r="VV816" s="5"/>
      <c r="VW816" s="5"/>
      <c r="VX816" s="5"/>
      <c r="VY816" s="5"/>
      <c r="VZ816" s="5"/>
      <c r="WA816" s="5"/>
      <c r="WB816" s="5"/>
      <c r="WC816" s="5"/>
      <c r="WD816" s="5"/>
      <c r="WE816" s="5"/>
      <c r="WF816" s="5"/>
      <c r="WG816" s="5"/>
      <c r="WH816" s="5"/>
      <c r="WI816" s="5"/>
      <c r="WJ816" s="5"/>
      <c r="WK816" s="5"/>
      <c r="WL816" s="5"/>
      <c r="WM816" s="5"/>
      <c r="WN816" s="5"/>
      <c r="WO816" s="5"/>
      <c r="WP816" s="5"/>
      <c r="WQ816" s="5"/>
      <c r="WR816" s="5"/>
      <c r="WS816" s="5"/>
      <c r="WT816" s="5"/>
      <c r="WU816" s="5"/>
      <c r="WV816" s="5"/>
      <c r="WW816" s="5"/>
      <c r="WX816" s="5"/>
      <c r="WY816" s="5"/>
      <c r="WZ816" s="5"/>
      <c r="XA816" s="5"/>
      <c r="XB816" s="5"/>
      <c r="XC816" s="5"/>
      <c r="XD816" s="5"/>
      <c r="XE816" s="5"/>
      <c r="XF816" s="5"/>
      <c r="XG816" s="5"/>
      <c r="XH816" s="5"/>
      <c r="XI816" s="5"/>
      <c r="XJ816" s="5"/>
      <c r="XK816" s="5"/>
      <c r="XL816" s="5"/>
      <c r="XM816" s="5"/>
      <c r="XN816" s="5"/>
      <c r="XO816" s="5"/>
      <c r="XP816" s="5"/>
      <c r="XQ816" s="5"/>
      <c r="XR816" s="5"/>
      <c r="XS816" s="5"/>
      <c r="XT816" s="5"/>
      <c r="XU816" s="5"/>
      <c r="XV816" s="5"/>
      <c r="XW816" s="5"/>
    </row>
    <row r="817" spans="39:647" x14ac:dyDescent="0.2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5"/>
      <c r="NS817" s="5"/>
      <c r="NT817" s="5"/>
      <c r="NU817" s="5"/>
      <c r="NV817" s="5"/>
      <c r="NW817" s="5"/>
      <c r="NX817" s="5"/>
      <c r="NY817" s="5"/>
      <c r="NZ817" s="5"/>
      <c r="OA817" s="5"/>
      <c r="OB817" s="5"/>
      <c r="OC817" s="5"/>
      <c r="OD817" s="5"/>
      <c r="OE817" s="5"/>
      <c r="OF817" s="5"/>
      <c r="OG817" s="5"/>
      <c r="OH817" s="5"/>
      <c r="OI817" s="5"/>
      <c r="OJ817" s="5"/>
      <c r="OK817" s="5"/>
      <c r="OL817" s="5"/>
      <c r="OM817" s="5"/>
      <c r="ON817" s="5"/>
      <c r="OO817" s="5"/>
      <c r="OP817" s="5"/>
      <c r="OQ817" s="5"/>
      <c r="OR817" s="5"/>
      <c r="OS817" s="5"/>
      <c r="OT817" s="5"/>
      <c r="OU817" s="5"/>
      <c r="OV817" s="5"/>
      <c r="OW817" s="5"/>
      <c r="OX817" s="5"/>
      <c r="OY817" s="5"/>
      <c r="OZ817" s="5"/>
      <c r="PA817" s="5"/>
      <c r="PB817" s="5"/>
      <c r="PC817" s="5"/>
      <c r="PD817" s="5"/>
      <c r="PE817" s="5"/>
      <c r="PF817" s="5"/>
      <c r="PG817" s="5"/>
      <c r="PH817" s="5"/>
      <c r="PI817" s="5"/>
      <c r="PJ817" s="5"/>
      <c r="PK817" s="5"/>
      <c r="PL817" s="5"/>
      <c r="PM817" s="5"/>
      <c r="PN817" s="5"/>
      <c r="PO817" s="5"/>
      <c r="PP817" s="5"/>
      <c r="PQ817" s="5"/>
      <c r="PR817" s="5"/>
      <c r="PS817" s="5"/>
      <c r="PT817" s="5"/>
      <c r="PU817" s="5"/>
      <c r="PV817" s="5"/>
      <c r="PW817" s="5"/>
      <c r="PX817" s="5"/>
      <c r="PY817" s="5"/>
      <c r="PZ817" s="5"/>
      <c r="QA817" s="5"/>
      <c r="QB817" s="5"/>
      <c r="QC817" s="5"/>
      <c r="QD817" s="5"/>
      <c r="QE817" s="5"/>
      <c r="QF817" s="5"/>
      <c r="QG817" s="5"/>
      <c r="QH817" s="5"/>
      <c r="QI817" s="5"/>
      <c r="QJ817" s="5"/>
      <c r="QK817" s="5"/>
      <c r="QL817" s="5"/>
      <c r="QM817" s="5"/>
      <c r="QN817" s="5"/>
      <c r="QO817" s="5"/>
      <c r="QP817" s="5"/>
      <c r="QQ817" s="5"/>
      <c r="QR817" s="5"/>
      <c r="QS817" s="5"/>
      <c r="QT817" s="5"/>
      <c r="QU817" s="5"/>
      <c r="QV817" s="5"/>
      <c r="QW817" s="5"/>
      <c r="QX817" s="5"/>
      <c r="QY817" s="5"/>
      <c r="QZ817" s="5"/>
      <c r="RA817" s="5"/>
      <c r="RB817" s="5"/>
      <c r="RC817" s="5"/>
      <c r="RD817" s="5"/>
      <c r="RE817" s="5"/>
      <c r="RF817" s="5"/>
      <c r="RG817" s="5"/>
      <c r="RH817" s="5"/>
      <c r="RI817" s="5"/>
      <c r="RJ817" s="5"/>
      <c r="RK817" s="5"/>
      <c r="RL817" s="5"/>
      <c r="RM817" s="5"/>
      <c r="RN817" s="5"/>
      <c r="RO817" s="5"/>
      <c r="RP817" s="5"/>
      <c r="RQ817" s="5"/>
      <c r="RR817" s="5"/>
      <c r="RS817" s="5"/>
      <c r="RT817" s="5"/>
      <c r="RU817" s="5"/>
      <c r="RV817" s="5"/>
      <c r="RW817" s="5"/>
      <c r="RX817" s="5"/>
      <c r="RY817" s="5"/>
      <c r="RZ817" s="5"/>
      <c r="SA817" s="5"/>
      <c r="SB817" s="5"/>
      <c r="SC817" s="5"/>
      <c r="SD817" s="5"/>
      <c r="SE817" s="5"/>
      <c r="SF817" s="5"/>
      <c r="SG817" s="5"/>
      <c r="SH817" s="5"/>
      <c r="SI817" s="5"/>
      <c r="SJ817" s="5"/>
      <c r="SK817" s="5"/>
      <c r="SL817" s="5"/>
      <c r="SM817" s="5"/>
      <c r="SN817" s="5"/>
      <c r="SO817" s="5"/>
      <c r="SP817" s="5"/>
      <c r="SQ817" s="5"/>
      <c r="SR817" s="5"/>
      <c r="SS817" s="5"/>
      <c r="ST817" s="5"/>
      <c r="SU817" s="5"/>
      <c r="SV817" s="5"/>
      <c r="SW817" s="5"/>
      <c r="SX817" s="5"/>
      <c r="SY817" s="5"/>
      <c r="SZ817" s="5"/>
      <c r="TA817" s="5"/>
      <c r="TB817" s="5"/>
      <c r="TC817" s="5"/>
      <c r="TD817" s="5"/>
      <c r="TE817" s="5"/>
      <c r="TF817" s="5"/>
      <c r="TG817" s="5"/>
      <c r="TH817" s="5"/>
      <c r="TI817" s="5"/>
      <c r="TJ817" s="5"/>
      <c r="TK817" s="5"/>
      <c r="TL817" s="5"/>
      <c r="TM817" s="5"/>
      <c r="TN817" s="5"/>
      <c r="TO817" s="5"/>
      <c r="TP817" s="5"/>
      <c r="TQ817" s="5"/>
      <c r="TR817" s="5"/>
      <c r="TS817" s="5"/>
      <c r="TT817" s="5"/>
      <c r="TU817" s="5"/>
      <c r="TV817" s="5"/>
      <c r="TW817" s="5"/>
      <c r="TX817" s="5"/>
      <c r="TY817" s="5"/>
      <c r="TZ817" s="5"/>
      <c r="UA817" s="5"/>
      <c r="UB817" s="5"/>
      <c r="UC817" s="5"/>
      <c r="UD817" s="5"/>
      <c r="UE817" s="5"/>
      <c r="UF817" s="5"/>
      <c r="UG817" s="5"/>
      <c r="UH817" s="5"/>
      <c r="UI817" s="5"/>
      <c r="UJ817" s="5"/>
      <c r="UK817" s="5"/>
      <c r="UL817" s="5"/>
      <c r="UM817" s="5"/>
      <c r="UN817" s="5"/>
      <c r="UO817" s="5"/>
      <c r="UP817" s="5"/>
      <c r="UQ817" s="5"/>
      <c r="UR817" s="5"/>
      <c r="US817" s="5"/>
      <c r="UT817" s="5"/>
      <c r="UU817" s="5"/>
      <c r="UV817" s="5"/>
      <c r="UW817" s="5"/>
      <c r="UX817" s="5"/>
      <c r="UY817" s="5"/>
      <c r="UZ817" s="5"/>
      <c r="VA817" s="5"/>
      <c r="VB817" s="5"/>
      <c r="VC817" s="5"/>
      <c r="VD817" s="5"/>
      <c r="VE817" s="5"/>
      <c r="VF817" s="5"/>
      <c r="VG817" s="5"/>
      <c r="VH817" s="5"/>
      <c r="VI817" s="5"/>
      <c r="VJ817" s="5"/>
      <c r="VK817" s="5"/>
      <c r="VL817" s="5"/>
      <c r="VM817" s="5"/>
      <c r="VN817" s="5"/>
      <c r="VO817" s="5"/>
      <c r="VP817" s="5"/>
      <c r="VQ817" s="5"/>
      <c r="VR817" s="5"/>
      <c r="VS817" s="5"/>
      <c r="VT817" s="5"/>
      <c r="VU817" s="5"/>
      <c r="VV817" s="5"/>
      <c r="VW817" s="5"/>
      <c r="VX817" s="5"/>
      <c r="VY817" s="5"/>
      <c r="VZ817" s="5"/>
      <c r="WA817" s="5"/>
      <c r="WB817" s="5"/>
      <c r="WC817" s="5"/>
      <c r="WD817" s="5"/>
      <c r="WE817" s="5"/>
      <c r="WF817" s="5"/>
      <c r="WG817" s="5"/>
      <c r="WH817" s="5"/>
      <c r="WI817" s="5"/>
      <c r="WJ817" s="5"/>
      <c r="WK817" s="5"/>
      <c r="WL817" s="5"/>
      <c r="WM817" s="5"/>
      <c r="WN817" s="5"/>
      <c r="WO817" s="5"/>
      <c r="WP817" s="5"/>
      <c r="WQ817" s="5"/>
      <c r="WR817" s="5"/>
      <c r="WS817" s="5"/>
      <c r="WT817" s="5"/>
      <c r="WU817" s="5"/>
      <c r="WV817" s="5"/>
      <c r="WW817" s="5"/>
      <c r="WX817" s="5"/>
      <c r="WY817" s="5"/>
      <c r="WZ817" s="5"/>
      <c r="XA817" s="5"/>
      <c r="XB817" s="5"/>
      <c r="XC817" s="5"/>
      <c r="XD817" s="5"/>
      <c r="XE817" s="5"/>
      <c r="XF817" s="5"/>
      <c r="XG817" s="5"/>
      <c r="XH817" s="5"/>
      <c r="XI817" s="5"/>
      <c r="XJ817" s="5"/>
      <c r="XK817" s="5"/>
      <c r="XL817" s="5"/>
      <c r="XM817" s="5"/>
      <c r="XN817" s="5"/>
      <c r="XO817" s="5"/>
      <c r="XP817" s="5"/>
      <c r="XQ817" s="5"/>
      <c r="XR817" s="5"/>
      <c r="XS817" s="5"/>
      <c r="XT817" s="5"/>
      <c r="XU817" s="5"/>
      <c r="XV817" s="5"/>
      <c r="XW817" s="5"/>
    </row>
    <row r="818" spans="39:647" x14ac:dyDescent="0.2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5"/>
      <c r="NS818" s="5"/>
      <c r="NT818" s="5"/>
      <c r="NU818" s="5"/>
      <c r="NV818" s="5"/>
      <c r="NW818" s="5"/>
      <c r="NX818" s="5"/>
      <c r="NY818" s="5"/>
      <c r="NZ818" s="5"/>
      <c r="OA818" s="5"/>
      <c r="OB818" s="5"/>
      <c r="OC818" s="5"/>
      <c r="OD818" s="5"/>
      <c r="OE818" s="5"/>
      <c r="OF818" s="5"/>
      <c r="OG818" s="5"/>
      <c r="OH818" s="5"/>
      <c r="OI818" s="5"/>
      <c r="OJ818" s="5"/>
      <c r="OK818" s="5"/>
      <c r="OL818" s="5"/>
      <c r="OM818" s="5"/>
      <c r="ON818" s="5"/>
      <c r="OO818" s="5"/>
      <c r="OP818" s="5"/>
      <c r="OQ818" s="5"/>
      <c r="OR818" s="5"/>
      <c r="OS818" s="5"/>
      <c r="OT818" s="5"/>
      <c r="OU818" s="5"/>
      <c r="OV818" s="5"/>
      <c r="OW818" s="5"/>
      <c r="OX818" s="5"/>
      <c r="OY818" s="5"/>
      <c r="OZ818" s="5"/>
      <c r="PA818" s="5"/>
      <c r="PB818" s="5"/>
      <c r="PC818" s="5"/>
      <c r="PD818" s="5"/>
      <c r="PE818" s="5"/>
      <c r="PF818" s="5"/>
      <c r="PG818" s="5"/>
      <c r="PH818" s="5"/>
      <c r="PI818" s="5"/>
      <c r="PJ818" s="5"/>
      <c r="PK818" s="5"/>
      <c r="PL818" s="5"/>
      <c r="PM818" s="5"/>
      <c r="PN818" s="5"/>
      <c r="PO818" s="5"/>
      <c r="PP818" s="5"/>
      <c r="PQ818" s="5"/>
      <c r="PR818" s="5"/>
      <c r="PS818" s="5"/>
      <c r="PT818" s="5"/>
      <c r="PU818" s="5"/>
      <c r="PV818" s="5"/>
      <c r="PW818" s="5"/>
      <c r="PX818" s="5"/>
      <c r="PY818" s="5"/>
      <c r="PZ818" s="5"/>
      <c r="QA818" s="5"/>
      <c r="QB818" s="5"/>
      <c r="QC818" s="5"/>
      <c r="QD818" s="5"/>
      <c r="QE818" s="5"/>
      <c r="QF818" s="5"/>
      <c r="QG818" s="5"/>
      <c r="QH818" s="5"/>
      <c r="QI818" s="5"/>
      <c r="QJ818" s="5"/>
      <c r="QK818" s="5"/>
      <c r="QL818" s="5"/>
      <c r="QM818" s="5"/>
      <c r="QN818" s="5"/>
      <c r="QO818" s="5"/>
      <c r="QP818" s="5"/>
      <c r="QQ818" s="5"/>
      <c r="QR818" s="5"/>
      <c r="QS818" s="5"/>
      <c r="QT818" s="5"/>
      <c r="QU818" s="5"/>
      <c r="QV818" s="5"/>
      <c r="QW818" s="5"/>
      <c r="QX818" s="5"/>
      <c r="QY818" s="5"/>
      <c r="QZ818" s="5"/>
      <c r="RA818" s="5"/>
      <c r="RB818" s="5"/>
      <c r="RC818" s="5"/>
      <c r="RD818" s="5"/>
      <c r="RE818" s="5"/>
      <c r="RF818" s="5"/>
      <c r="RG818" s="5"/>
      <c r="RH818" s="5"/>
      <c r="RI818" s="5"/>
      <c r="RJ818" s="5"/>
      <c r="RK818" s="5"/>
      <c r="RL818" s="5"/>
      <c r="RM818" s="5"/>
      <c r="RN818" s="5"/>
      <c r="RO818" s="5"/>
      <c r="RP818" s="5"/>
      <c r="RQ818" s="5"/>
      <c r="RR818" s="5"/>
      <c r="RS818" s="5"/>
      <c r="RT818" s="5"/>
      <c r="RU818" s="5"/>
      <c r="RV818" s="5"/>
      <c r="RW818" s="5"/>
      <c r="RX818" s="5"/>
      <c r="RY818" s="5"/>
      <c r="RZ818" s="5"/>
      <c r="SA818" s="5"/>
      <c r="SB818" s="5"/>
      <c r="SC818" s="5"/>
      <c r="SD818" s="5"/>
      <c r="SE818" s="5"/>
      <c r="SF818" s="5"/>
      <c r="SG818" s="5"/>
      <c r="SH818" s="5"/>
      <c r="SI818" s="5"/>
      <c r="SJ818" s="5"/>
      <c r="SK818" s="5"/>
      <c r="SL818" s="5"/>
      <c r="SM818" s="5"/>
      <c r="SN818" s="5"/>
      <c r="SO818" s="5"/>
      <c r="SP818" s="5"/>
      <c r="SQ818" s="5"/>
      <c r="SR818" s="5"/>
      <c r="SS818" s="5"/>
      <c r="ST818" s="5"/>
      <c r="SU818" s="5"/>
      <c r="SV818" s="5"/>
      <c r="SW818" s="5"/>
      <c r="SX818" s="5"/>
      <c r="SY818" s="5"/>
      <c r="SZ818" s="5"/>
      <c r="TA818" s="5"/>
      <c r="TB818" s="5"/>
      <c r="TC818" s="5"/>
      <c r="TD818" s="5"/>
      <c r="TE818" s="5"/>
      <c r="TF818" s="5"/>
      <c r="TG818" s="5"/>
      <c r="TH818" s="5"/>
      <c r="TI818" s="5"/>
      <c r="TJ818" s="5"/>
      <c r="TK818" s="5"/>
      <c r="TL818" s="5"/>
      <c r="TM818" s="5"/>
      <c r="TN818" s="5"/>
      <c r="TO818" s="5"/>
      <c r="TP818" s="5"/>
      <c r="TQ818" s="5"/>
      <c r="TR818" s="5"/>
      <c r="TS818" s="5"/>
      <c r="TT818" s="5"/>
      <c r="TU818" s="5"/>
      <c r="TV818" s="5"/>
      <c r="TW818" s="5"/>
      <c r="TX818" s="5"/>
      <c r="TY818" s="5"/>
      <c r="TZ818" s="5"/>
      <c r="UA818" s="5"/>
      <c r="UB818" s="5"/>
      <c r="UC818" s="5"/>
      <c r="UD818" s="5"/>
      <c r="UE818" s="5"/>
      <c r="UF818" s="5"/>
      <c r="UG818" s="5"/>
      <c r="UH818" s="5"/>
      <c r="UI818" s="5"/>
      <c r="UJ818" s="5"/>
      <c r="UK818" s="5"/>
      <c r="UL818" s="5"/>
      <c r="UM818" s="5"/>
      <c r="UN818" s="5"/>
      <c r="UO818" s="5"/>
      <c r="UP818" s="5"/>
      <c r="UQ818" s="5"/>
      <c r="UR818" s="5"/>
      <c r="US818" s="5"/>
      <c r="UT818" s="5"/>
      <c r="UU818" s="5"/>
      <c r="UV818" s="5"/>
      <c r="UW818" s="5"/>
      <c r="UX818" s="5"/>
      <c r="UY818" s="5"/>
      <c r="UZ818" s="5"/>
      <c r="VA818" s="5"/>
      <c r="VB818" s="5"/>
      <c r="VC818" s="5"/>
      <c r="VD818" s="5"/>
      <c r="VE818" s="5"/>
      <c r="VF818" s="5"/>
      <c r="VG818" s="5"/>
      <c r="VH818" s="5"/>
      <c r="VI818" s="5"/>
      <c r="VJ818" s="5"/>
      <c r="VK818" s="5"/>
      <c r="VL818" s="5"/>
      <c r="VM818" s="5"/>
      <c r="VN818" s="5"/>
      <c r="VO818" s="5"/>
      <c r="VP818" s="5"/>
      <c r="VQ818" s="5"/>
      <c r="VR818" s="5"/>
      <c r="VS818" s="5"/>
      <c r="VT818" s="5"/>
      <c r="VU818" s="5"/>
      <c r="VV818" s="5"/>
      <c r="VW818" s="5"/>
      <c r="VX818" s="5"/>
      <c r="VY818" s="5"/>
      <c r="VZ818" s="5"/>
      <c r="WA818" s="5"/>
      <c r="WB818" s="5"/>
      <c r="WC818" s="5"/>
      <c r="WD818" s="5"/>
      <c r="WE818" s="5"/>
      <c r="WF818" s="5"/>
      <c r="WG818" s="5"/>
      <c r="WH818" s="5"/>
      <c r="WI818" s="5"/>
      <c r="WJ818" s="5"/>
      <c r="WK818" s="5"/>
      <c r="WL818" s="5"/>
      <c r="WM818" s="5"/>
      <c r="WN818" s="5"/>
      <c r="WO818" s="5"/>
      <c r="WP818" s="5"/>
      <c r="WQ818" s="5"/>
      <c r="WR818" s="5"/>
      <c r="WS818" s="5"/>
      <c r="WT818" s="5"/>
      <c r="WU818" s="5"/>
      <c r="WV818" s="5"/>
      <c r="WW818" s="5"/>
      <c r="WX818" s="5"/>
      <c r="WY818" s="5"/>
      <c r="WZ818" s="5"/>
      <c r="XA818" s="5"/>
      <c r="XB818" s="5"/>
      <c r="XC818" s="5"/>
      <c r="XD818" s="5"/>
      <c r="XE818" s="5"/>
      <c r="XF818" s="5"/>
      <c r="XG818" s="5"/>
      <c r="XH818" s="5"/>
      <c r="XI818" s="5"/>
      <c r="XJ818" s="5"/>
      <c r="XK818" s="5"/>
      <c r="XL818" s="5"/>
      <c r="XM818" s="5"/>
      <c r="XN818" s="5"/>
      <c r="XO818" s="5"/>
      <c r="XP818" s="5"/>
      <c r="XQ818" s="5"/>
      <c r="XR818" s="5"/>
      <c r="XS818" s="5"/>
      <c r="XT818" s="5"/>
      <c r="XU818" s="5"/>
      <c r="XV818" s="5"/>
      <c r="XW818" s="5"/>
    </row>
    <row r="819" spans="39:647" x14ac:dyDescent="0.2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5"/>
      <c r="NS819" s="5"/>
      <c r="NT819" s="5"/>
      <c r="NU819" s="5"/>
      <c r="NV819" s="5"/>
      <c r="NW819" s="5"/>
      <c r="NX819" s="5"/>
      <c r="NY819" s="5"/>
      <c r="NZ819" s="5"/>
      <c r="OA819" s="5"/>
      <c r="OB819" s="5"/>
      <c r="OC819" s="5"/>
      <c r="OD819" s="5"/>
      <c r="OE819" s="5"/>
      <c r="OF819" s="5"/>
      <c r="OG819" s="5"/>
      <c r="OH819" s="5"/>
      <c r="OI819" s="5"/>
      <c r="OJ819" s="5"/>
      <c r="OK819" s="5"/>
      <c r="OL819" s="5"/>
      <c r="OM819" s="5"/>
      <c r="ON819" s="5"/>
      <c r="OO819" s="5"/>
      <c r="OP819" s="5"/>
      <c r="OQ819" s="5"/>
      <c r="OR819" s="5"/>
      <c r="OS819" s="5"/>
      <c r="OT819" s="5"/>
      <c r="OU819" s="5"/>
      <c r="OV819" s="5"/>
      <c r="OW819" s="5"/>
      <c r="OX819" s="5"/>
      <c r="OY819" s="5"/>
      <c r="OZ819" s="5"/>
      <c r="PA819" s="5"/>
      <c r="PB819" s="5"/>
      <c r="PC819" s="5"/>
      <c r="PD819" s="5"/>
      <c r="PE819" s="5"/>
      <c r="PF819" s="5"/>
      <c r="PG819" s="5"/>
      <c r="PH819" s="5"/>
      <c r="PI819" s="5"/>
      <c r="PJ819" s="5"/>
      <c r="PK819" s="5"/>
      <c r="PL819" s="5"/>
      <c r="PM819" s="5"/>
      <c r="PN819" s="5"/>
      <c r="PO819" s="5"/>
      <c r="PP819" s="5"/>
      <c r="PQ819" s="5"/>
      <c r="PR819" s="5"/>
      <c r="PS819" s="5"/>
      <c r="PT819" s="5"/>
      <c r="PU819" s="5"/>
      <c r="PV819" s="5"/>
      <c r="PW819" s="5"/>
      <c r="PX819" s="5"/>
      <c r="PY819" s="5"/>
      <c r="PZ819" s="5"/>
      <c r="QA819" s="5"/>
      <c r="QB819" s="5"/>
      <c r="QC819" s="5"/>
      <c r="QD819" s="5"/>
      <c r="QE819" s="5"/>
      <c r="QF819" s="5"/>
      <c r="QG819" s="5"/>
      <c r="QH819" s="5"/>
      <c r="QI819" s="5"/>
      <c r="QJ819" s="5"/>
      <c r="QK819" s="5"/>
      <c r="QL819" s="5"/>
      <c r="QM819" s="5"/>
      <c r="QN819" s="5"/>
      <c r="QO819" s="5"/>
      <c r="QP819" s="5"/>
      <c r="QQ819" s="5"/>
      <c r="QR819" s="5"/>
      <c r="QS819" s="5"/>
      <c r="QT819" s="5"/>
      <c r="QU819" s="5"/>
      <c r="QV819" s="5"/>
      <c r="QW819" s="5"/>
      <c r="QX819" s="5"/>
      <c r="QY819" s="5"/>
      <c r="QZ819" s="5"/>
      <c r="RA819" s="5"/>
      <c r="RB819" s="5"/>
      <c r="RC819" s="5"/>
      <c r="RD819" s="5"/>
      <c r="RE819" s="5"/>
      <c r="RF819" s="5"/>
      <c r="RG819" s="5"/>
      <c r="RH819" s="5"/>
      <c r="RI819" s="5"/>
      <c r="RJ819" s="5"/>
      <c r="RK819" s="5"/>
      <c r="RL819" s="5"/>
      <c r="RM819" s="5"/>
      <c r="RN819" s="5"/>
      <c r="RO819" s="5"/>
      <c r="RP819" s="5"/>
      <c r="RQ819" s="5"/>
      <c r="RR819" s="5"/>
      <c r="RS819" s="5"/>
      <c r="RT819" s="5"/>
      <c r="RU819" s="5"/>
      <c r="RV819" s="5"/>
      <c r="RW819" s="5"/>
      <c r="RX819" s="5"/>
      <c r="RY819" s="5"/>
      <c r="RZ819" s="5"/>
      <c r="SA819" s="5"/>
      <c r="SB819" s="5"/>
      <c r="SC819" s="5"/>
      <c r="SD819" s="5"/>
      <c r="SE819" s="5"/>
      <c r="SF819" s="5"/>
      <c r="SG819" s="5"/>
      <c r="SH819" s="5"/>
      <c r="SI819" s="5"/>
      <c r="SJ819" s="5"/>
      <c r="SK819" s="5"/>
      <c r="SL819" s="5"/>
      <c r="SM819" s="5"/>
      <c r="SN819" s="5"/>
      <c r="SO819" s="5"/>
      <c r="SP819" s="5"/>
      <c r="SQ819" s="5"/>
      <c r="SR819" s="5"/>
      <c r="SS819" s="5"/>
      <c r="ST819" s="5"/>
      <c r="SU819" s="5"/>
      <c r="SV819" s="5"/>
      <c r="SW819" s="5"/>
      <c r="SX819" s="5"/>
      <c r="SY819" s="5"/>
      <c r="SZ819" s="5"/>
      <c r="TA819" s="5"/>
      <c r="TB819" s="5"/>
      <c r="TC819" s="5"/>
      <c r="TD819" s="5"/>
      <c r="TE819" s="5"/>
      <c r="TF819" s="5"/>
      <c r="TG819" s="5"/>
      <c r="TH819" s="5"/>
      <c r="TI819" s="5"/>
      <c r="TJ819" s="5"/>
      <c r="TK819" s="5"/>
      <c r="TL819" s="5"/>
      <c r="TM819" s="5"/>
      <c r="TN819" s="5"/>
      <c r="TO819" s="5"/>
      <c r="TP819" s="5"/>
      <c r="TQ819" s="5"/>
      <c r="TR819" s="5"/>
      <c r="TS819" s="5"/>
      <c r="TT819" s="5"/>
      <c r="TU819" s="5"/>
      <c r="TV819" s="5"/>
      <c r="TW819" s="5"/>
      <c r="TX819" s="5"/>
      <c r="TY819" s="5"/>
      <c r="TZ819" s="5"/>
      <c r="UA819" s="5"/>
      <c r="UB819" s="5"/>
      <c r="UC819" s="5"/>
      <c r="UD819" s="5"/>
      <c r="UE819" s="5"/>
      <c r="UF819" s="5"/>
      <c r="UG819" s="5"/>
      <c r="UH819" s="5"/>
      <c r="UI819" s="5"/>
      <c r="UJ819" s="5"/>
      <c r="UK819" s="5"/>
      <c r="UL819" s="5"/>
      <c r="UM819" s="5"/>
      <c r="UN819" s="5"/>
      <c r="UO819" s="5"/>
      <c r="UP819" s="5"/>
      <c r="UQ819" s="5"/>
      <c r="UR819" s="5"/>
      <c r="US819" s="5"/>
      <c r="UT819" s="5"/>
      <c r="UU819" s="5"/>
      <c r="UV819" s="5"/>
      <c r="UW819" s="5"/>
      <c r="UX819" s="5"/>
      <c r="UY819" s="5"/>
      <c r="UZ819" s="5"/>
      <c r="VA819" s="5"/>
      <c r="VB819" s="5"/>
      <c r="VC819" s="5"/>
      <c r="VD819" s="5"/>
      <c r="VE819" s="5"/>
      <c r="VF819" s="5"/>
      <c r="VG819" s="5"/>
      <c r="VH819" s="5"/>
      <c r="VI819" s="5"/>
      <c r="VJ819" s="5"/>
      <c r="VK819" s="5"/>
      <c r="VL819" s="5"/>
      <c r="VM819" s="5"/>
      <c r="VN819" s="5"/>
      <c r="VO819" s="5"/>
      <c r="VP819" s="5"/>
      <c r="VQ819" s="5"/>
      <c r="VR819" s="5"/>
      <c r="VS819" s="5"/>
      <c r="VT819" s="5"/>
      <c r="VU819" s="5"/>
      <c r="VV819" s="5"/>
      <c r="VW819" s="5"/>
      <c r="VX819" s="5"/>
      <c r="VY819" s="5"/>
      <c r="VZ819" s="5"/>
      <c r="WA819" s="5"/>
      <c r="WB819" s="5"/>
      <c r="WC819" s="5"/>
      <c r="WD819" s="5"/>
      <c r="WE819" s="5"/>
      <c r="WF819" s="5"/>
      <c r="WG819" s="5"/>
      <c r="WH819" s="5"/>
      <c r="WI819" s="5"/>
      <c r="WJ819" s="5"/>
      <c r="WK819" s="5"/>
      <c r="WL819" s="5"/>
      <c r="WM819" s="5"/>
      <c r="WN819" s="5"/>
      <c r="WO819" s="5"/>
      <c r="WP819" s="5"/>
      <c r="WQ819" s="5"/>
      <c r="WR819" s="5"/>
      <c r="WS819" s="5"/>
      <c r="WT819" s="5"/>
      <c r="WU819" s="5"/>
      <c r="WV819" s="5"/>
      <c r="WW819" s="5"/>
      <c r="WX819" s="5"/>
      <c r="WY819" s="5"/>
      <c r="WZ819" s="5"/>
      <c r="XA819" s="5"/>
      <c r="XB819" s="5"/>
      <c r="XC819" s="5"/>
      <c r="XD819" s="5"/>
      <c r="XE819" s="5"/>
      <c r="XF819" s="5"/>
      <c r="XG819" s="5"/>
      <c r="XH819" s="5"/>
      <c r="XI819" s="5"/>
      <c r="XJ819" s="5"/>
      <c r="XK819" s="5"/>
      <c r="XL819" s="5"/>
      <c r="XM819" s="5"/>
      <c r="XN819" s="5"/>
      <c r="XO819" s="5"/>
      <c r="XP819" s="5"/>
      <c r="XQ819" s="5"/>
      <c r="XR819" s="5"/>
      <c r="XS819" s="5"/>
      <c r="XT819" s="5"/>
      <c r="XU819" s="5"/>
      <c r="XV819" s="5"/>
      <c r="XW819" s="5"/>
    </row>
    <row r="820" spans="39:647" x14ac:dyDescent="0.2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5"/>
      <c r="NS820" s="5"/>
      <c r="NT820" s="5"/>
      <c r="NU820" s="5"/>
      <c r="NV820" s="5"/>
      <c r="NW820" s="5"/>
      <c r="NX820" s="5"/>
      <c r="NY820" s="5"/>
      <c r="NZ820" s="5"/>
      <c r="OA820" s="5"/>
      <c r="OB820" s="5"/>
      <c r="OC820" s="5"/>
      <c r="OD820" s="5"/>
      <c r="OE820" s="5"/>
      <c r="OF820" s="5"/>
      <c r="OG820" s="5"/>
      <c r="OH820" s="5"/>
      <c r="OI820" s="5"/>
      <c r="OJ820" s="5"/>
      <c r="OK820" s="5"/>
      <c r="OL820" s="5"/>
      <c r="OM820" s="5"/>
      <c r="ON820" s="5"/>
      <c r="OO820" s="5"/>
      <c r="OP820" s="5"/>
      <c r="OQ820" s="5"/>
      <c r="OR820" s="5"/>
      <c r="OS820" s="5"/>
      <c r="OT820" s="5"/>
      <c r="OU820" s="5"/>
      <c r="OV820" s="5"/>
      <c r="OW820" s="5"/>
      <c r="OX820" s="5"/>
      <c r="OY820" s="5"/>
      <c r="OZ820" s="5"/>
      <c r="PA820" s="5"/>
      <c r="PB820" s="5"/>
      <c r="PC820" s="5"/>
      <c r="PD820" s="5"/>
      <c r="PE820" s="5"/>
      <c r="PF820" s="5"/>
      <c r="PG820" s="5"/>
      <c r="PH820" s="5"/>
      <c r="PI820" s="5"/>
      <c r="PJ820" s="5"/>
      <c r="PK820" s="5"/>
      <c r="PL820" s="5"/>
      <c r="PM820" s="5"/>
      <c r="PN820" s="5"/>
      <c r="PO820" s="5"/>
      <c r="PP820" s="5"/>
      <c r="PQ820" s="5"/>
      <c r="PR820" s="5"/>
      <c r="PS820" s="5"/>
      <c r="PT820" s="5"/>
      <c r="PU820" s="5"/>
      <c r="PV820" s="5"/>
      <c r="PW820" s="5"/>
      <c r="PX820" s="5"/>
      <c r="PY820" s="5"/>
      <c r="PZ820" s="5"/>
      <c r="QA820" s="5"/>
      <c r="QB820" s="5"/>
      <c r="QC820" s="5"/>
      <c r="QD820" s="5"/>
      <c r="QE820" s="5"/>
      <c r="QF820" s="5"/>
      <c r="QG820" s="5"/>
      <c r="QH820" s="5"/>
      <c r="QI820" s="5"/>
      <c r="QJ820" s="5"/>
      <c r="QK820" s="5"/>
      <c r="QL820" s="5"/>
      <c r="QM820" s="5"/>
      <c r="QN820" s="5"/>
      <c r="QO820" s="5"/>
      <c r="QP820" s="5"/>
      <c r="QQ820" s="5"/>
      <c r="QR820" s="5"/>
      <c r="QS820" s="5"/>
      <c r="QT820" s="5"/>
      <c r="QU820" s="5"/>
      <c r="QV820" s="5"/>
      <c r="QW820" s="5"/>
      <c r="QX820" s="5"/>
      <c r="QY820" s="5"/>
      <c r="QZ820" s="5"/>
      <c r="RA820" s="5"/>
      <c r="RB820" s="5"/>
      <c r="RC820" s="5"/>
      <c r="RD820" s="5"/>
      <c r="RE820" s="5"/>
      <c r="RF820" s="5"/>
      <c r="RG820" s="5"/>
      <c r="RH820" s="5"/>
      <c r="RI820" s="5"/>
      <c r="RJ820" s="5"/>
      <c r="RK820" s="5"/>
      <c r="RL820" s="5"/>
      <c r="RM820" s="5"/>
      <c r="RN820" s="5"/>
      <c r="RO820" s="5"/>
      <c r="RP820" s="5"/>
      <c r="RQ820" s="5"/>
      <c r="RR820" s="5"/>
      <c r="RS820" s="5"/>
      <c r="RT820" s="5"/>
      <c r="RU820" s="5"/>
      <c r="RV820" s="5"/>
      <c r="RW820" s="5"/>
      <c r="RX820" s="5"/>
      <c r="RY820" s="5"/>
      <c r="RZ820" s="5"/>
      <c r="SA820" s="5"/>
      <c r="SB820" s="5"/>
      <c r="SC820" s="5"/>
      <c r="SD820" s="5"/>
      <c r="SE820" s="5"/>
      <c r="SF820" s="5"/>
      <c r="SG820" s="5"/>
      <c r="SH820" s="5"/>
      <c r="SI820" s="5"/>
      <c r="SJ820" s="5"/>
      <c r="SK820" s="5"/>
      <c r="SL820" s="5"/>
      <c r="SM820" s="5"/>
      <c r="SN820" s="5"/>
      <c r="SO820" s="5"/>
      <c r="SP820" s="5"/>
      <c r="SQ820" s="5"/>
      <c r="SR820" s="5"/>
      <c r="SS820" s="5"/>
      <c r="ST820" s="5"/>
      <c r="SU820" s="5"/>
      <c r="SV820" s="5"/>
      <c r="SW820" s="5"/>
      <c r="SX820" s="5"/>
      <c r="SY820" s="5"/>
      <c r="SZ820" s="5"/>
      <c r="TA820" s="5"/>
      <c r="TB820" s="5"/>
      <c r="TC820" s="5"/>
      <c r="TD820" s="5"/>
      <c r="TE820" s="5"/>
      <c r="TF820" s="5"/>
      <c r="TG820" s="5"/>
      <c r="TH820" s="5"/>
      <c r="TI820" s="5"/>
      <c r="TJ820" s="5"/>
      <c r="TK820" s="5"/>
      <c r="TL820" s="5"/>
      <c r="TM820" s="5"/>
      <c r="TN820" s="5"/>
      <c r="TO820" s="5"/>
      <c r="TP820" s="5"/>
      <c r="TQ820" s="5"/>
      <c r="TR820" s="5"/>
      <c r="TS820" s="5"/>
      <c r="TT820" s="5"/>
      <c r="TU820" s="5"/>
      <c r="TV820" s="5"/>
      <c r="TW820" s="5"/>
      <c r="TX820" s="5"/>
      <c r="TY820" s="5"/>
      <c r="TZ820" s="5"/>
      <c r="UA820" s="5"/>
      <c r="UB820" s="5"/>
      <c r="UC820" s="5"/>
      <c r="UD820" s="5"/>
      <c r="UE820" s="5"/>
      <c r="UF820" s="5"/>
      <c r="UG820" s="5"/>
      <c r="UH820" s="5"/>
      <c r="UI820" s="5"/>
      <c r="UJ820" s="5"/>
      <c r="UK820" s="5"/>
      <c r="UL820" s="5"/>
      <c r="UM820" s="5"/>
      <c r="UN820" s="5"/>
      <c r="UO820" s="5"/>
      <c r="UP820" s="5"/>
      <c r="UQ820" s="5"/>
      <c r="UR820" s="5"/>
      <c r="US820" s="5"/>
      <c r="UT820" s="5"/>
      <c r="UU820" s="5"/>
      <c r="UV820" s="5"/>
      <c r="UW820" s="5"/>
      <c r="UX820" s="5"/>
      <c r="UY820" s="5"/>
      <c r="UZ820" s="5"/>
      <c r="VA820" s="5"/>
      <c r="VB820" s="5"/>
      <c r="VC820" s="5"/>
      <c r="VD820" s="5"/>
      <c r="VE820" s="5"/>
      <c r="VF820" s="5"/>
      <c r="VG820" s="5"/>
      <c r="VH820" s="5"/>
      <c r="VI820" s="5"/>
      <c r="VJ820" s="5"/>
      <c r="VK820" s="5"/>
      <c r="VL820" s="5"/>
      <c r="VM820" s="5"/>
      <c r="VN820" s="5"/>
      <c r="VO820" s="5"/>
      <c r="VP820" s="5"/>
      <c r="VQ820" s="5"/>
      <c r="VR820" s="5"/>
      <c r="VS820" s="5"/>
      <c r="VT820" s="5"/>
      <c r="VU820" s="5"/>
      <c r="VV820" s="5"/>
      <c r="VW820" s="5"/>
      <c r="VX820" s="5"/>
      <c r="VY820" s="5"/>
      <c r="VZ820" s="5"/>
      <c r="WA820" s="5"/>
      <c r="WB820" s="5"/>
      <c r="WC820" s="5"/>
      <c r="WD820" s="5"/>
      <c r="WE820" s="5"/>
      <c r="WF820" s="5"/>
      <c r="WG820" s="5"/>
      <c r="WH820" s="5"/>
      <c r="WI820" s="5"/>
      <c r="WJ820" s="5"/>
      <c r="WK820" s="5"/>
      <c r="WL820" s="5"/>
      <c r="WM820" s="5"/>
      <c r="WN820" s="5"/>
      <c r="WO820" s="5"/>
      <c r="WP820" s="5"/>
      <c r="WQ820" s="5"/>
      <c r="WR820" s="5"/>
      <c r="WS820" s="5"/>
      <c r="WT820" s="5"/>
      <c r="WU820" s="5"/>
      <c r="WV820" s="5"/>
      <c r="WW820" s="5"/>
      <c r="WX820" s="5"/>
      <c r="WY820" s="5"/>
      <c r="WZ820" s="5"/>
      <c r="XA820" s="5"/>
      <c r="XB820" s="5"/>
      <c r="XC820" s="5"/>
      <c r="XD820" s="5"/>
      <c r="XE820" s="5"/>
      <c r="XF820" s="5"/>
      <c r="XG820" s="5"/>
      <c r="XH820" s="5"/>
      <c r="XI820" s="5"/>
      <c r="XJ820" s="5"/>
      <c r="XK820" s="5"/>
      <c r="XL820" s="5"/>
      <c r="XM820" s="5"/>
      <c r="XN820" s="5"/>
      <c r="XO820" s="5"/>
      <c r="XP820" s="5"/>
      <c r="XQ820" s="5"/>
      <c r="XR820" s="5"/>
      <c r="XS820" s="5"/>
      <c r="XT820" s="5"/>
      <c r="XU820" s="5"/>
      <c r="XV820" s="5"/>
      <c r="XW820" s="5"/>
    </row>
    <row r="821" spans="39:647" x14ac:dyDescent="0.2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5"/>
      <c r="NS821" s="5"/>
      <c r="NT821" s="5"/>
      <c r="NU821" s="5"/>
      <c r="NV821" s="5"/>
      <c r="NW821" s="5"/>
      <c r="NX821" s="5"/>
      <c r="NY821" s="5"/>
      <c r="NZ821" s="5"/>
      <c r="OA821" s="5"/>
      <c r="OB821" s="5"/>
      <c r="OC821" s="5"/>
      <c r="OD821" s="5"/>
      <c r="OE821" s="5"/>
      <c r="OF821" s="5"/>
      <c r="OG821" s="5"/>
      <c r="OH821" s="5"/>
      <c r="OI821" s="5"/>
      <c r="OJ821" s="5"/>
      <c r="OK821" s="5"/>
      <c r="OL821" s="5"/>
      <c r="OM821" s="5"/>
      <c r="ON821" s="5"/>
      <c r="OO821" s="5"/>
      <c r="OP821" s="5"/>
      <c r="OQ821" s="5"/>
      <c r="OR821" s="5"/>
      <c r="OS821" s="5"/>
      <c r="OT821" s="5"/>
      <c r="OU821" s="5"/>
      <c r="OV821" s="5"/>
      <c r="OW821" s="5"/>
      <c r="OX821" s="5"/>
      <c r="OY821" s="5"/>
      <c r="OZ821" s="5"/>
      <c r="PA821" s="5"/>
      <c r="PB821" s="5"/>
      <c r="PC821" s="5"/>
      <c r="PD821" s="5"/>
      <c r="PE821" s="5"/>
      <c r="PF821" s="5"/>
      <c r="PG821" s="5"/>
      <c r="PH821" s="5"/>
      <c r="PI821" s="5"/>
      <c r="PJ821" s="5"/>
      <c r="PK821" s="5"/>
      <c r="PL821" s="5"/>
      <c r="PM821" s="5"/>
      <c r="PN821" s="5"/>
      <c r="PO821" s="5"/>
      <c r="PP821" s="5"/>
      <c r="PQ821" s="5"/>
      <c r="PR821" s="5"/>
      <c r="PS821" s="5"/>
      <c r="PT821" s="5"/>
      <c r="PU821" s="5"/>
      <c r="PV821" s="5"/>
      <c r="PW821" s="5"/>
      <c r="PX821" s="5"/>
      <c r="PY821" s="5"/>
      <c r="PZ821" s="5"/>
      <c r="QA821" s="5"/>
      <c r="QB821" s="5"/>
      <c r="QC821" s="5"/>
      <c r="QD821" s="5"/>
      <c r="QE821" s="5"/>
      <c r="QF821" s="5"/>
      <c r="QG821" s="5"/>
      <c r="QH821" s="5"/>
      <c r="QI821" s="5"/>
      <c r="QJ821" s="5"/>
      <c r="QK821" s="5"/>
      <c r="QL821" s="5"/>
      <c r="QM821" s="5"/>
      <c r="QN821" s="5"/>
      <c r="QO821" s="5"/>
      <c r="QP821" s="5"/>
      <c r="QQ821" s="5"/>
      <c r="QR821" s="5"/>
      <c r="QS821" s="5"/>
      <c r="QT821" s="5"/>
      <c r="QU821" s="5"/>
      <c r="QV821" s="5"/>
      <c r="QW821" s="5"/>
      <c r="QX821" s="5"/>
      <c r="QY821" s="5"/>
      <c r="QZ821" s="5"/>
      <c r="RA821" s="5"/>
      <c r="RB821" s="5"/>
      <c r="RC821" s="5"/>
      <c r="RD821" s="5"/>
      <c r="RE821" s="5"/>
      <c r="RF821" s="5"/>
      <c r="RG821" s="5"/>
      <c r="RH821" s="5"/>
      <c r="RI821" s="5"/>
      <c r="RJ821" s="5"/>
      <c r="RK821" s="5"/>
      <c r="RL821" s="5"/>
      <c r="RM821" s="5"/>
      <c r="RN821" s="5"/>
      <c r="RO821" s="5"/>
      <c r="RP821" s="5"/>
      <c r="RQ821" s="5"/>
      <c r="RR821" s="5"/>
      <c r="RS821" s="5"/>
      <c r="RT821" s="5"/>
      <c r="RU821" s="5"/>
      <c r="RV821" s="5"/>
      <c r="RW821" s="5"/>
      <c r="RX821" s="5"/>
      <c r="RY821" s="5"/>
      <c r="RZ821" s="5"/>
      <c r="SA821" s="5"/>
      <c r="SB821" s="5"/>
      <c r="SC821" s="5"/>
      <c r="SD821" s="5"/>
      <c r="SE821" s="5"/>
      <c r="SF821" s="5"/>
      <c r="SG821" s="5"/>
      <c r="SH821" s="5"/>
      <c r="SI821" s="5"/>
      <c r="SJ821" s="5"/>
      <c r="SK821" s="5"/>
      <c r="SL821" s="5"/>
      <c r="SM821" s="5"/>
      <c r="SN821" s="5"/>
      <c r="SO821" s="5"/>
      <c r="SP821" s="5"/>
      <c r="SQ821" s="5"/>
      <c r="SR821" s="5"/>
      <c r="SS821" s="5"/>
      <c r="ST821" s="5"/>
      <c r="SU821" s="5"/>
      <c r="SV821" s="5"/>
      <c r="SW821" s="5"/>
      <c r="SX821" s="5"/>
      <c r="SY821" s="5"/>
      <c r="SZ821" s="5"/>
      <c r="TA821" s="5"/>
      <c r="TB821" s="5"/>
      <c r="TC821" s="5"/>
      <c r="TD821" s="5"/>
      <c r="TE821" s="5"/>
      <c r="TF821" s="5"/>
      <c r="TG821" s="5"/>
      <c r="TH821" s="5"/>
      <c r="TI821" s="5"/>
      <c r="TJ821" s="5"/>
      <c r="TK821" s="5"/>
      <c r="TL821" s="5"/>
      <c r="TM821" s="5"/>
      <c r="TN821" s="5"/>
      <c r="TO821" s="5"/>
      <c r="TP821" s="5"/>
      <c r="TQ821" s="5"/>
      <c r="TR821" s="5"/>
      <c r="TS821" s="5"/>
      <c r="TT821" s="5"/>
      <c r="TU821" s="5"/>
      <c r="TV821" s="5"/>
      <c r="TW821" s="5"/>
      <c r="TX821" s="5"/>
      <c r="TY821" s="5"/>
      <c r="TZ821" s="5"/>
      <c r="UA821" s="5"/>
      <c r="UB821" s="5"/>
      <c r="UC821" s="5"/>
      <c r="UD821" s="5"/>
      <c r="UE821" s="5"/>
      <c r="UF821" s="5"/>
      <c r="UG821" s="5"/>
      <c r="UH821" s="5"/>
      <c r="UI821" s="5"/>
      <c r="UJ821" s="5"/>
      <c r="UK821" s="5"/>
      <c r="UL821" s="5"/>
      <c r="UM821" s="5"/>
      <c r="UN821" s="5"/>
      <c r="UO821" s="5"/>
      <c r="UP821" s="5"/>
      <c r="UQ821" s="5"/>
      <c r="UR821" s="5"/>
      <c r="US821" s="5"/>
      <c r="UT821" s="5"/>
      <c r="UU821" s="5"/>
      <c r="UV821" s="5"/>
      <c r="UW821" s="5"/>
      <c r="UX821" s="5"/>
      <c r="UY821" s="5"/>
      <c r="UZ821" s="5"/>
      <c r="VA821" s="5"/>
      <c r="VB821" s="5"/>
      <c r="VC821" s="5"/>
      <c r="VD821" s="5"/>
      <c r="VE821" s="5"/>
      <c r="VF821" s="5"/>
      <c r="VG821" s="5"/>
      <c r="VH821" s="5"/>
      <c r="VI821" s="5"/>
      <c r="VJ821" s="5"/>
      <c r="VK821" s="5"/>
      <c r="VL821" s="5"/>
      <c r="VM821" s="5"/>
      <c r="VN821" s="5"/>
      <c r="VO821" s="5"/>
      <c r="VP821" s="5"/>
      <c r="VQ821" s="5"/>
      <c r="VR821" s="5"/>
      <c r="VS821" s="5"/>
      <c r="VT821" s="5"/>
      <c r="VU821" s="5"/>
      <c r="VV821" s="5"/>
      <c r="VW821" s="5"/>
      <c r="VX821" s="5"/>
      <c r="VY821" s="5"/>
      <c r="VZ821" s="5"/>
      <c r="WA821" s="5"/>
      <c r="WB821" s="5"/>
      <c r="WC821" s="5"/>
      <c r="WD821" s="5"/>
      <c r="WE821" s="5"/>
      <c r="WF821" s="5"/>
      <c r="WG821" s="5"/>
      <c r="WH821" s="5"/>
      <c r="WI821" s="5"/>
      <c r="WJ821" s="5"/>
      <c r="WK821" s="5"/>
      <c r="WL821" s="5"/>
      <c r="WM821" s="5"/>
      <c r="WN821" s="5"/>
      <c r="WO821" s="5"/>
      <c r="WP821" s="5"/>
      <c r="WQ821" s="5"/>
      <c r="WR821" s="5"/>
      <c r="WS821" s="5"/>
      <c r="WT821" s="5"/>
      <c r="WU821" s="5"/>
      <c r="WV821" s="5"/>
      <c r="WW821" s="5"/>
      <c r="WX821" s="5"/>
      <c r="WY821" s="5"/>
      <c r="WZ821" s="5"/>
      <c r="XA821" s="5"/>
      <c r="XB821" s="5"/>
      <c r="XC821" s="5"/>
      <c r="XD821" s="5"/>
      <c r="XE821" s="5"/>
      <c r="XF821" s="5"/>
      <c r="XG821" s="5"/>
      <c r="XH821" s="5"/>
      <c r="XI821" s="5"/>
      <c r="XJ821" s="5"/>
      <c r="XK821" s="5"/>
      <c r="XL821" s="5"/>
      <c r="XM821" s="5"/>
      <c r="XN821" s="5"/>
      <c r="XO821" s="5"/>
      <c r="XP821" s="5"/>
      <c r="XQ821" s="5"/>
      <c r="XR821" s="5"/>
      <c r="XS821" s="5"/>
      <c r="XT821" s="5"/>
      <c r="XU821" s="5"/>
      <c r="XV821" s="5"/>
      <c r="XW821" s="5"/>
    </row>
    <row r="822" spans="39:647" x14ac:dyDescent="0.2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5"/>
      <c r="NS822" s="5"/>
      <c r="NT822" s="5"/>
      <c r="NU822" s="5"/>
      <c r="NV822" s="5"/>
      <c r="NW822" s="5"/>
      <c r="NX822" s="5"/>
      <c r="NY822" s="5"/>
      <c r="NZ822" s="5"/>
      <c r="OA822" s="5"/>
      <c r="OB822" s="5"/>
      <c r="OC822" s="5"/>
      <c r="OD822" s="5"/>
      <c r="OE822" s="5"/>
      <c r="OF822" s="5"/>
      <c r="OG822" s="5"/>
      <c r="OH822" s="5"/>
      <c r="OI822" s="5"/>
      <c r="OJ822" s="5"/>
      <c r="OK822" s="5"/>
      <c r="OL822" s="5"/>
      <c r="OM822" s="5"/>
      <c r="ON822" s="5"/>
      <c r="OO822" s="5"/>
      <c r="OP822" s="5"/>
      <c r="OQ822" s="5"/>
      <c r="OR822" s="5"/>
      <c r="OS822" s="5"/>
      <c r="OT822" s="5"/>
      <c r="OU822" s="5"/>
      <c r="OV822" s="5"/>
      <c r="OW822" s="5"/>
      <c r="OX822" s="5"/>
      <c r="OY822" s="5"/>
      <c r="OZ822" s="5"/>
      <c r="PA822" s="5"/>
      <c r="PB822" s="5"/>
      <c r="PC822" s="5"/>
      <c r="PD822" s="5"/>
      <c r="PE822" s="5"/>
      <c r="PF822" s="5"/>
      <c r="PG822" s="5"/>
      <c r="PH822" s="5"/>
      <c r="PI822" s="5"/>
      <c r="PJ822" s="5"/>
      <c r="PK822" s="5"/>
      <c r="PL822" s="5"/>
      <c r="PM822" s="5"/>
      <c r="PN822" s="5"/>
      <c r="PO822" s="5"/>
      <c r="PP822" s="5"/>
      <c r="PQ822" s="5"/>
      <c r="PR822" s="5"/>
      <c r="PS822" s="5"/>
      <c r="PT822" s="5"/>
      <c r="PU822" s="5"/>
      <c r="PV822" s="5"/>
      <c r="PW822" s="5"/>
      <c r="PX822" s="5"/>
      <c r="PY822" s="5"/>
      <c r="PZ822" s="5"/>
      <c r="QA822" s="5"/>
      <c r="QB822" s="5"/>
      <c r="QC822" s="5"/>
      <c r="QD822" s="5"/>
      <c r="QE822" s="5"/>
      <c r="QF822" s="5"/>
      <c r="QG822" s="5"/>
      <c r="QH822" s="5"/>
      <c r="QI822" s="5"/>
      <c r="QJ822" s="5"/>
      <c r="QK822" s="5"/>
      <c r="QL822" s="5"/>
      <c r="QM822" s="5"/>
      <c r="QN822" s="5"/>
      <c r="QO822" s="5"/>
      <c r="QP822" s="5"/>
      <c r="QQ822" s="5"/>
      <c r="QR822" s="5"/>
      <c r="QS822" s="5"/>
      <c r="QT822" s="5"/>
      <c r="QU822" s="5"/>
      <c r="QV822" s="5"/>
      <c r="QW822" s="5"/>
      <c r="QX822" s="5"/>
      <c r="QY822" s="5"/>
      <c r="QZ822" s="5"/>
      <c r="RA822" s="5"/>
      <c r="RB822" s="5"/>
      <c r="RC822" s="5"/>
      <c r="RD822" s="5"/>
      <c r="RE822" s="5"/>
      <c r="RF822" s="5"/>
      <c r="RG822" s="5"/>
      <c r="RH822" s="5"/>
      <c r="RI822" s="5"/>
      <c r="RJ822" s="5"/>
      <c r="RK822" s="5"/>
      <c r="RL822" s="5"/>
      <c r="RM822" s="5"/>
      <c r="RN822" s="5"/>
      <c r="RO822" s="5"/>
      <c r="RP822" s="5"/>
      <c r="RQ822" s="5"/>
      <c r="RR822" s="5"/>
      <c r="RS822" s="5"/>
      <c r="RT822" s="5"/>
      <c r="RU822" s="5"/>
      <c r="RV822" s="5"/>
      <c r="RW822" s="5"/>
      <c r="RX822" s="5"/>
      <c r="RY822" s="5"/>
      <c r="RZ822" s="5"/>
      <c r="SA822" s="5"/>
      <c r="SB822" s="5"/>
      <c r="SC822" s="5"/>
      <c r="SD822" s="5"/>
      <c r="SE822" s="5"/>
      <c r="SF822" s="5"/>
      <c r="SG822" s="5"/>
      <c r="SH822" s="5"/>
      <c r="SI822" s="5"/>
      <c r="SJ822" s="5"/>
      <c r="SK822" s="5"/>
      <c r="SL822" s="5"/>
      <c r="SM822" s="5"/>
      <c r="SN822" s="5"/>
      <c r="SO822" s="5"/>
      <c r="SP822" s="5"/>
      <c r="SQ822" s="5"/>
      <c r="SR822" s="5"/>
      <c r="SS822" s="5"/>
      <c r="ST822" s="5"/>
      <c r="SU822" s="5"/>
      <c r="SV822" s="5"/>
      <c r="SW822" s="5"/>
      <c r="SX822" s="5"/>
      <c r="SY822" s="5"/>
      <c r="SZ822" s="5"/>
      <c r="TA822" s="5"/>
      <c r="TB822" s="5"/>
      <c r="TC822" s="5"/>
      <c r="TD822" s="5"/>
      <c r="TE822" s="5"/>
      <c r="TF822" s="5"/>
      <c r="TG822" s="5"/>
      <c r="TH822" s="5"/>
      <c r="TI822" s="5"/>
      <c r="TJ822" s="5"/>
      <c r="TK822" s="5"/>
      <c r="TL822" s="5"/>
      <c r="TM822" s="5"/>
      <c r="TN822" s="5"/>
      <c r="TO822" s="5"/>
      <c r="TP822" s="5"/>
      <c r="TQ822" s="5"/>
      <c r="TR822" s="5"/>
      <c r="TS822" s="5"/>
      <c r="TT822" s="5"/>
      <c r="TU822" s="5"/>
      <c r="TV822" s="5"/>
      <c r="TW822" s="5"/>
      <c r="TX822" s="5"/>
      <c r="TY822" s="5"/>
      <c r="TZ822" s="5"/>
      <c r="UA822" s="5"/>
      <c r="UB822" s="5"/>
      <c r="UC822" s="5"/>
      <c r="UD822" s="5"/>
      <c r="UE822" s="5"/>
      <c r="UF822" s="5"/>
      <c r="UG822" s="5"/>
      <c r="UH822" s="5"/>
      <c r="UI822" s="5"/>
      <c r="UJ822" s="5"/>
      <c r="UK822" s="5"/>
      <c r="UL822" s="5"/>
      <c r="UM822" s="5"/>
      <c r="UN822" s="5"/>
      <c r="UO822" s="5"/>
      <c r="UP822" s="5"/>
      <c r="UQ822" s="5"/>
      <c r="UR822" s="5"/>
      <c r="US822" s="5"/>
      <c r="UT822" s="5"/>
      <c r="UU822" s="5"/>
      <c r="UV822" s="5"/>
      <c r="UW822" s="5"/>
      <c r="UX822" s="5"/>
      <c r="UY822" s="5"/>
      <c r="UZ822" s="5"/>
      <c r="VA822" s="5"/>
      <c r="VB822" s="5"/>
      <c r="VC822" s="5"/>
      <c r="VD822" s="5"/>
      <c r="VE822" s="5"/>
      <c r="VF822" s="5"/>
      <c r="VG822" s="5"/>
      <c r="VH822" s="5"/>
      <c r="VI822" s="5"/>
      <c r="VJ822" s="5"/>
      <c r="VK822" s="5"/>
      <c r="VL822" s="5"/>
      <c r="VM822" s="5"/>
      <c r="VN822" s="5"/>
      <c r="VO822" s="5"/>
      <c r="VP822" s="5"/>
      <c r="VQ822" s="5"/>
      <c r="VR822" s="5"/>
      <c r="VS822" s="5"/>
      <c r="VT822" s="5"/>
      <c r="VU822" s="5"/>
      <c r="VV822" s="5"/>
      <c r="VW822" s="5"/>
      <c r="VX822" s="5"/>
      <c r="VY822" s="5"/>
      <c r="VZ822" s="5"/>
      <c r="WA822" s="5"/>
      <c r="WB822" s="5"/>
      <c r="WC822" s="5"/>
      <c r="WD822" s="5"/>
      <c r="WE822" s="5"/>
      <c r="WF822" s="5"/>
      <c r="WG822" s="5"/>
      <c r="WH822" s="5"/>
      <c r="WI822" s="5"/>
      <c r="WJ822" s="5"/>
      <c r="WK822" s="5"/>
      <c r="WL822" s="5"/>
      <c r="WM822" s="5"/>
      <c r="WN822" s="5"/>
      <c r="WO822" s="5"/>
      <c r="WP822" s="5"/>
      <c r="WQ822" s="5"/>
      <c r="WR822" s="5"/>
      <c r="WS822" s="5"/>
      <c r="WT822" s="5"/>
      <c r="WU822" s="5"/>
      <c r="WV822" s="5"/>
      <c r="WW822" s="5"/>
      <c r="WX822" s="5"/>
      <c r="WY822" s="5"/>
      <c r="WZ822" s="5"/>
      <c r="XA822" s="5"/>
      <c r="XB822" s="5"/>
      <c r="XC822" s="5"/>
      <c r="XD822" s="5"/>
      <c r="XE822" s="5"/>
      <c r="XF822" s="5"/>
      <c r="XG822" s="5"/>
      <c r="XH822" s="5"/>
      <c r="XI822" s="5"/>
      <c r="XJ822" s="5"/>
      <c r="XK822" s="5"/>
      <c r="XL822" s="5"/>
      <c r="XM822" s="5"/>
      <c r="XN822" s="5"/>
      <c r="XO822" s="5"/>
      <c r="XP822" s="5"/>
      <c r="XQ822" s="5"/>
      <c r="XR822" s="5"/>
      <c r="XS822" s="5"/>
      <c r="XT822" s="5"/>
      <c r="XU822" s="5"/>
      <c r="XV822" s="5"/>
      <c r="XW822" s="5"/>
    </row>
    <row r="823" spans="39:647" x14ac:dyDescent="0.2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5"/>
      <c r="NS823" s="5"/>
      <c r="NT823" s="5"/>
      <c r="NU823" s="5"/>
      <c r="NV823" s="5"/>
      <c r="NW823" s="5"/>
      <c r="NX823" s="5"/>
      <c r="NY823" s="5"/>
      <c r="NZ823" s="5"/>
      <c r="OA823" s="5"/>
      <c r="OB823" s="5"/>
      <c r="OC823" s="5"/>
      <c r="OD823" s="5"/>
      <c r="OE823" s="5"/>
      <c r="OF823" s="5"/>
      <c r="OG823" s="5"/>
      <c r="OH823" s="5"/>
      <c r="OI823" s="5"/>
      <c r="OJ823" s="5"/>
      <c r="OK823" s="5"/>
      <c r="OL823" s="5"/>
      <c r="OM823" s="5"/>
      <c r="ON823" s="5"/>
      <c r="OO823" s="5"/>
      <c r="OP823" s="5"/>
      <c r="OQ823" s="5"/>
      <c r="OR823" s="5"/>
      <c r="OS823" s="5"/>
      <c r="OT823" s="5"/>
      <c r="OU823" s="5"/>
      <c r="OV823" s="5"/>
      <c r="OW823" s="5"/>
      <c r="OX823" s="5"/>
      <c r="OY823" s="5"/>
      <c r="OZ823" s="5"/>
      <c r="PA823" s="5"/>
      <c r="PB823" s="5"/>
      <c r="PC823" s="5"/>
      <c r="PD823" s="5"/>
      <c r="PE823" s="5"/>
      <c r="PF823" s="5"/>
      <c r="PG823" s="5"/>
      <c r="PH823" s="5"/>
      <c r="PI823" s="5"/>
      <c r="PJ823" s="5"/>
      <c r="PK823" s="5"/>
      <c r="PL823" s="5"/>
      <c r="PM823" s="5"/>
      <c r="PN823" s="5"/>
      <c r="PO823" s="5"/>
      <c r="PP823" s="5"/>
      <c r="PQ823" s="5"/>
      <c r="PR823" s="5"/>
      <c r="PS823" s="5"/>
      <c r="PT823" s="5"/>
      <c r="PU823" s="5"/>
      <c r="PV823" s="5"/>
      <c r="PW823" s="5"/>
      <c r="PX823" s="5"/>
      <c r="PY823" s="5"/>
      <c r="PZ823" s="5"/>
      <c r="QA823" s="5"/>
      <c r="QB823" s="5"/>
      <c r="QC823" s="5"/>
      <c r="QD823" s="5"/>
      <c r="QE823" s="5"/>
      <c r="QF823" s="5"/>
      <c r="QG823" s="5"/>
      <c r="QH823" s="5"/>
      <c r="QI823" s="5"/>
      <c r="QJ823" s="5"/>
      <c r="QK823" s="5"/>
      <c r="QL823" s="5"/>
      <c r="QM823" s="5"/>
      <c r="QN823" s="5"/>
      <c r="QO823" s="5"/>
      <c r="QP823" s="5"/>
      <c r="QQ823" s="5"/>
      <c r="QR823" s="5"/>
      <c r="QS823" s="5"/>
      <c r="QT823" s="5"/>
      <c r="QU823" s="5"/>
      <c r="QV823" s="5"/>
      <c r="QW823" s="5"/>
      <c r="QX823" s="5"/>
      <c r="QY823" s="5"/>
      <c r="QZ823" s="5"/>
      <c r="RA823" s="5"/>
      <c r="RB823" s="5"/>
      <c r="RC823" s="5"/>
      <c r="RD823" s="5"/>
      <c r="RE823" s="5"/>
      <c r="RF823" s="5"/>
      <c r="RG823" s="5"/>
      <c r="RH823" s="5"/>
      <c r="RI823" s="5"/>
      <c r="RJ823" s="5"/>
      <c r="RK823" s="5"/>
      <c r="RL823" s="5"/>
      <c r="RM823" s="5"/>
      <c r="RN823" s="5"/>
      <c r="RO823" s="5"/>
      <c r="RP823" s="5"/>
      <c r="RQ823" s="5"/>
      <c r="RR823" s="5"/>
      <c r="RS823" s="5"/>
      <c r="RT823" s="5"/>
      <c r="RU823" s="5"/>
      <c r="RV823" s="5"/>
      <c r="RW823" s="5"/>
      <c r="RX823" s="5"/>
      <c r="RY823" s="5"/>
      <c r="RZ823" s="5"/>
      <c r="SA823" s="5"/>
      <c r="SB823" s="5"/>
      <c r="SC823" s="5"/>
      <c r="SD823" s="5"/>
      <c r="SE823" s="5"/>
      <c r="SF823" s="5"/>
      <c r="SG823" s="5"/>
      <c r="SH823" s="5"/>
      <c r="SI823" s="5"/>
      <c r="SJ823" s="5"/>
      <c r="SK823" s="5"/>
      <c r="SL823" s="5"/>
      <c r="SM823" s="5"/>
      <c r="SN823" s="5"/>
      <c r="SO823" s="5"/>
      <c r="SP823" s="5"/>
      <c r="SQ823" s="5"/>
      <c r="SR823" s="5"/>
      <c r="SS823" s="5"/>
      <c r="ST823" s="5"/>
      <c r="SU823" s="5"/>
      <c r="SV823" s="5"/>
      <c r="SW823" s="5"/>
      <c r="SX823" s="5"/>
      <c r="SY823" s="5"/>
      <c r="SZ823" s="5"/>
      <c r="TA823" s="5"/>
      <c r="TB823" s="5"/>
      <c r="TC823" s="5"/>
      <c r="TD823" s="5"/>
      <c r="TE823" s="5"/>
      <c r="TF823" s="5"/>
      <c r="TG823" s="5"/>
      <c r="TH823" s="5"/>
      <c r="TI823" s="5"/>
      <c r="TJ823" s="5"/>
      <c r="TK823" s="5"/>
      <c r="TL823" s="5"/>
      <c r="TM823" s="5"/>
      <c r="TN823" s="5"/>
      <c r="TO823" s="5"/>
      <c r="TP823" s="5"/>
      <c r="TQ823" s="5"/>
      <c r="TR823" s="5"/>
      <c r="TS823" s="5"/>
      <c r="TT823" s="5"/>
      <c r="TU823" s="5"/>
      <c r="TV823" s="5"/>
      <c r="TW823" s="5"/>
      <c r="TX823" s="5"/>
      <c r="TY823" s="5"/>
      <c r="TZ823" s="5"/>
      <c r="UA823" s="5"/>
      <c r="UB823" s="5"/>
      <c r="UC823" s="5"/>
      <c r="UD823" s="5"/>
      <c r="UE823" s="5"/>
      <c r="UF823" s="5"/>
      <c r="UG823" s="5"/>
      <c r="UH823" s="5"/>
      <c r="UI823" s="5"/>
      <c r="UJ823" s="5"/>
      <c r="UK823" s="5"/>
      <c r="UL823" s="5"/>
      <c r="UM823" s="5"/>
      <c r="UN823" s="5"/>
      <c r="UO823" s="5"/>
      <c r="UP823" s="5"/>
      <c r="UQ823" s="5"/>
      <c r="UR823" s="5"/>
      <c r="US823" s="5"/>
      <c r="UT823" s="5"/>
      <c r="UU823" s="5"/>
      <c r="UV823" s="5"/>
      <c r="UW823" s="5"/>
      <c r="UX823" s="5"/>
      <c r="UY823" s="5"/>
      <c r="UZ823" s="5"/>
      <c r="VA823" s="5"/>
      <c r="VB823" s="5"/>
      <c r="VC823" s="5"/>
      <c r="VD823" s="5"/>
      <c r="VE823" s="5"/>
      <c r="VF823" s="5"/>
      <c r="VG823" s="5"/>
      <c r="VH823" s="5"/>
      <c r="VI823" s="5"/>
      <c r="VJ823" s="5"/>
      <c r="VK823" s="5"/>
      <c r="VL823" s="5"/>
      <c r="VM823" s="5"/>
      <c r="VN823" s="5"/>
      <c r="VO823" s="5"/>
      <c r="VP823" s="5"/>
      <c r="VQ823" s="5"/>
      <c r="VR823" s="5"/>
      <c r="VS823" s="5"/>
      <c r="VT823" s="5"/>
      <c r="VU823" s="5"/>
      <c r="VV823" s="5"/>
      <c r="VW823" s="5"/>
      <c r="VX823" s="5"/>
      <c r="VY823" s="5"/>
      <c r="VZ823" s="5"/>
      <c r="WA823" s="5"/>
      <c r="WB823" s="5"/>
      <c r="WC823" s="5"/>
      <c r="WD823" s="5"/>
      <c r="WE823" s="5"/>
      <c r="WF823" s="5"/>
      <c r="WG823" s="5"/>
      <c r="WH823" s="5"/>
      <c r="WI823" s="5"/>
      <c r="WJ823" s="5"/>
      <c r="WK823" s="5"/>
      <c r="WL823" s="5"/>
      <c r="WM823" s="5"/>
      <c r="WN823" s="5"/>
      <c r="WO823" s="5"/>
      <c r="WP823" s="5"/>
      <c r="WQ823" s="5"/>
      <c r="WR823" s="5"/>
      <c r="WS823" s="5"/>
      <c r="WT823" s="5"/>
      <c r="WU823" s="5"/>
      <c r="WV823" s="5"/>
      <c r="WW823" s="5"/>
      <c r="WX823" s="5"/>
      <c r="WY823" s="5"/>
      <c r="WZ823" s="5"/>
      <c r="XA823" s="5"/>
      <c r="XB823" s="5"/>
      <c r="XC823" s="5"/>
      <c r="XD823" s="5"/>
      <c r="XE823" s="5"/>
      <c r="XF823" s="5"/>
      <c r="XG823" s="5"/>
      <c r="XH823" s="5"/>
      <c r="XI823" s="5"/>
      <c r="XJ823" s="5"/>
      <c r="XK823" s="5"/>
      <c r="XL823" s="5"/>
      <c r="XM823" s="5"/>
      <c r="XN823" s="5"/>
      <c r="XO823" s="5"/>
      <c r="XP823" s="5"/>
      <c r="XQ823" s="5"/>
      <c r="XR823" s="5"/>
      <c r="XS823" s="5"/>
      <c r="XT823" s="5"/>
      <c r="XU823" s="5"/>
      <c r="XV823" s="5"/>
      <c r="XW823" s="5"/>
    </row>
    <row r="824" spans="39:647" x14ac:dyDescent="0.2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5"/>
      <c r="NS824" s="5"/>
      <c r="NT824" s="5"/>
      <c r="NU824" s="5"/>
      <c r="NV824" s="5"/>
      <c r="NW824" s="5"/>
      <c r="NX824" s="5"/>
      <c r="NY824" s="5"/>
      <c r="NZ824" s="5"/>
      <c r="OA824" s="5"/>
      <c r="OB824" s="5"/>
      <c r="OC824" s="5"/>
      <c r="OD824" s="5"/>
      <c r="OE824" s="5"/>
      <c r="OF824" s="5"/>
      <c r="OG824" s="5"/>
      <c r="OH824" s="5"/>
      <c r="OI824" s="5"/>
      <c r="OJ824" s="5"/>
      <c r="OK824" s="5"/>
      <c r="OL824" s="5"/>
      <c r="OM824" s="5"/>
      <c r="ON824" s="5"/>
      <c r="OO824" s="5"/>
      <c r="OP824" s="5"/>
      <c r="OQ824" s="5"/>
      <c r="OR824" s="5"/>
      <c r="OS824" s="5"/>
      <c r="OT824" s="5"/>
      <c r="OU824" s="5"/>
      <c r="OV824" s="5"/>
      <c r="OW824" s="5"/>
      <c r="OX824" s="5"/>
      <c r="OY824" s="5"/>
      <c r="OZ824" s="5"/>
      <c r="PA824" s="5"/>
      <c r="PB824" s="5"/>
      <c r="PC824" s="5"/>
      <c r="PD824" s="5"/>
      <c r="PE824" s="5"/>
      <c r="PF824" s="5"/>
      <c r="PG824" s="5"/>
      <c r="PH824" s="5"/>
      <c r="PI824" s="5"/>
      <c r="PJ824" s="5"/>
      <c r="PK824" s="5"/>
      <c r="PL824" s="5"/>
      <c r="PM824" s="5"/>
      <c r="PN824" s="5"/>
      <c r="PO824" s="5"/>
      <c r="PP824" s="5"/>
      <c r="PQ824" s="5"/>
      <c r="PR824" s="5"/>
      <c r="PS824" s="5"/>
      <c r="PT824" s="5"/>
      <c r="PU824" s="5"/>
      <c r="PV824" s="5"/>
      <c r="PW824" s="5"/>
      <c r="PX824" s="5"/>
      <c r="PY824" s="5"/>
      <c r="PZ824" s="5"/>
      <c r="QA824" s="5"/>
      <c r="QB824" s="5"/>
      <c r="QC824" s="5"/>
      <c r="QD824" s="5"/>
      <c r="QE824" s="5"/>
      <c r="QF824" s="5"/>
      <c r="QG824" s="5"/>
      <c r="QH824" s="5"/>
      <c r="QI824" s="5"/>
      <c r="QJ824" s="5"/>
      <c r="QK824" s="5"/>
      <c r="QL824" s="5"/>
      <c r="QM824" s="5"/>
      <c r="QN824" s="5"/>
      <c r="QO824" s="5"/>
      <c r="QP824" s="5"/>
      <c r="QQ824" s="5"/>
      <c r="QR824" s="5"/>
      <c r="QS824" s="5"/>
      <c r="QT824" s="5"/>
      <c r="QU824" s="5"/>
      <c r="QV824" s="5"/>
      <c r="QW824" s="5"/>
      <c r="QX824" s="5"/>
      <c r="QY824" s="5"/>
      <c r="QZ824" s="5"/>
      <c r="RA824" s="5"/>
      <c r="RB824" s="5"/>
      <c r="RC824" s="5"/>
      <c r="RD824" s="5"/>
      <c r="RE824" s="5"/>
      <c r="RF824" s="5"/>
      <c r="RG824" s="5"/>
      <c r="RH824" s="5"/>
      <c r="RI824" s="5"/>
      <c r="RJ824" s="5"/>
      <c r="RK824" s="5"/>
      <c r="RL824" s="5"/>
      <c r="RM824" s="5"/>
      <c r="RN824" s="5"/>
      <c r="RO824" s="5"/>
      <c r="RP824" s="5"/>
      <c r="RQ824" s="5"/>
      <c r="RR824" s="5"/>
      <c r="RS824" s="5"/>
      <c r="RT824" s="5"/>
      <c r="RU824" s="5"/>
      <c r="RV824" s="5"/>
      <c r="RW824" s="5"/>
      <c r="RX824" s="5"/>
      <c r="RY824" s="5"/>
      <c r="RZ824" s="5"/>
      <c r="SA824" s="5"/>
      <c r="SB824" s="5"/>
      <c r="SC824" s="5"/>
      <c r="SD824" s="5"/>
      <c r="SE824" s="5"/>
      <c r="SF824" s="5"/>
      <c r="SG824" s="5"/>
      <c r="SH824" s="5"/>
      <c r="SI824" s="5"/>
      <c r="SJ824" s="5"/>
      <c r="SK824" s="5"/>
      <c r="SL824" s="5"/>
      <c r="SM824" s="5"/>
      <c r="SN824" s="5"/>
      <c r="SO824" s="5"/>
      <c r="SP824" s="5"/>
      <c r="SQ824" s="5"/>
      <c r="SR824" s="5"/>
      <c r="SS824" s="5"/>
      <c r="ST824" s="5"/>
      <c r="SU824" s="5"/>
      <c r="SV824" s="5"/>
      <c r="SW824" s="5"/>
      <c r="SX824" s="5"/>
      <c r="SY824" s="5"/>
      <c r="SZ824" s="5"/>
      <c r="TA824" s="5"/>
      <c r="TB824" s="5"/>
      <c r="TC824" s="5"/>
      <c r="TD824" s="5"/>
      <c r="TE824" s="5"/>
      <c r="TF824" s="5"/>
      <c r="TG824" s="5"/>
      <c r="TH824" s="5"/>
      <c r="TI824" s="5"/>
      <c r="TJ824" s="5"/>
      <c r="TK824" s="5"/>
      <c r="TL824" s="5"/>
      <c r="TM824" s="5"/>
      <c r="TN824" s="5"/>
      <c r="TO824" s="5"/>
      <c r="TP824" s="5"/>
      <c r="TQ824" s="5"/>
      <c r="TR824" s="5"/>
      <c r="TS824" s="5"/>
      <c r="TT824" s="5"/>
      <c r="TU824" s="5"/>
      <c r="TV824" s="5"/>
      <c r="TW824" s="5"/>
      <c r="TX824" s="5"/>
      <c r="TY824" s="5"/>
      <c r="TZ824" s="5"/>
      <c r="UA824" s="5"/>
      <c r="UB824" s="5"/>
      <c r="UC824" s="5"/>
      <c r="UD824" s="5"/>
      <c r="UE824" s="5"/>
      <c r="UF824" s="5"/>
      <c r="UG824" s="5"/>
      <c r="UH824" s="5"/>
      <c r="UI824" s="5"/>
      <c r="UJ824" s="5"/>
      <c r="UK824" s="5"/>
      <c r="UL824" s="5"/>
      <c r="UM824" s="5"/>
      <c r="UN824" s="5"/>
      <c r="UO824" s="5"/>
      <c r="UP824" s="5"/>
      <c r="UQ824" s="5"/>
      <c r="UR824" s="5"/>
      <c r="US824" s="5"/>
      <c r="UT824" s="5"/>
      <c r="UU824" s="5"/>
      <c r="UV824" s="5"/>
      <c r="UW824" s="5"/>
      <c r="UX824" s="5"/>
      <c r="UY824" s="5"/>
      <c r="UZ824" s="5"/>
      <c r="VA824" s="5"/>
      <c r="VB824" s="5"/>
      <c r="VC824" s="5"/>
      <c r="VD824" s="5"/>
      <c r="VE824" s="5"/>
      <c r="VF824" s="5"/>
      <c r="VG824" s="5"/>
      <c r="VH824" s="5"/>
      <c r="VI824" s="5"/>
      <c r="VJ824" s="5"/>
      <c r="VK824" s="5"/>
      <c r="VL824" s="5"/>
      <c r="VM824" s="5"/>
      <c r="VN824" s="5"/>
      <c r="VO824" s="5"/>
      <c r="VP824" s="5"/>
      <c r="VQ824" s="5"/>
      <c r="VR824" s="5"/>
      <c r="VS824" s="5"/>
      <c r="VT824" s="5"/>
      <c r="VU824" s="5"/>
      <c r="VV824" s="5"/>
      <c r="VW824" s="5"/>
      <c r="VX824" s="5"/>
      <c r="VY824" s="5"/>
      <c r="VZ824" s="5"/>
      <c r="WA824" s="5"/>
      <c r="WB824" s="5"/>
      <c r="WC824" s="5"/>
      <c r="WD824" s="5"/>
      <c r="WE824" s="5"/>
      <c r="WF824" s="5"/>
      <c r="WG824" s="5"/>
      <c r="WH824" s="5"/>
      <c r="WI824" s="5"/>
      <c r="WJ824" s="5"/>
      <c r="WK824" s="5"/>
      <c r="WL824" s="5"/>
      <c r="WM824" s="5"/>
      <c r="WN824" s="5"/>
      <c r="WO824" s="5"/>
      <c r="WP824" s="5"/>
      <c r="WQ824" s="5"/>
      <c r="WR824" s="5"/>
      <c r="WS824" s="5"/>
      <c r="WT824" s="5"/>
      <c r="WU824" s="5"/>
      <c r="WV824" s="5"/>
      <c r="WW824" s="5"/>
      <c r="WX824" s="5"/>
      <c r="WY824" s="5"/>
      <c r="WZ824" s="5"/>
      <c r="XA824" s="5"/>
      <c r="XB824" s="5"/>
      <c r="XC824" s="5"/>
      <c r="XD824" s="5"/>
      <c r="XE824" s="5"/>
      <c r="XF824" s="5"/>
      <c r="XG824" s="5"/>
      <c r="XH824" s="5"/>
      <c r="XI824" s="5"/>
      <c r="XJ824" s="5"/>
      <c r="XK824" s="5"/>
      <c r="XL824" s="5"/>
      <c r="XM824" s="5"/>
      <c r="XN824" s="5"/>
      <c r="XO824" s="5"/>
      <c r="XP824" s="5"/>
      <c r="XQ824" s="5"/>
      <c r="XR824" s="5"/>
      <c r="XS824" s="5"/>
      <c r="XT824" s="5"/>
      <c r="XU824" s="5"/>
      <c r="XV824" s="5"/>
      <c r="XW824" s="5"/>
    </row>
    <row r="825" spans="39:647" x14ac:dyDescent="0.2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5"/>
      <c r="NS825" s="5"/>
      <c r="NT825" s="5"/>
      <c r="NU825" s="5"/>
      <c r="NV825" s="5"/>
      <c r="NW825" s="5"/>
      <c r="NX825" s="5"/>
      <c r="NY825" s="5"/>
      <c r="NZ825" s="5"/>
      <c r="OA825" s="5"/>
      <c r="OB825" s="5"/>
      <c r="OC825" s="5"/>
      <c r="OD825" s="5"/>
      <c r="OE825" s="5"/>
      <c r="OF825" s="5"/>
      <c r="OG825" s="5"/>
      <c r="OH825" s="5"/>
      <c r="OI825" s="5"/>
      <c r="OJ825" s="5"/>
      <c r="OK825" s="5"/>
      <c r="OL825" s="5"/>
      <c r="OM825" s="5"/>
      <c r="ON825" s="5"/>
      <c r="OO825" s="5"/>
      <c r="OP825" s="5"/>
      <c r="OQ825" s="5"/>
      <c r="OR825" s="5"/>
      <c r="OS825" s="5"/>
      <c r="OT825" s="5"/>
      <c r="OU825" s="5"/>
      <c r="OV825" s="5"/>
      <c r="OW825" s="5"/>
      <c r="OX825" s="5"/>
      <c r="OY825" s="5"/>
      <c r="OZ825" s="5"/>
      <c r="PA825" s="5"/>
      <c r="PB825" s="5"/>
      <c r="PC825" s="5"/>
      <c r="PD825" s="5"/>
      <c r="PE825" s="5"/>
      <c r="PF825" s="5"/>
      <c r="PG825" s="5"/>
      <c r="PH825" s="5"/>
      <c r="PI825" s="5"/>
      <c r="PJ825" s="5"/>
      <c r="PK825" s="5"/>
      <c r="PL825" s="5"/>
      <c r="PM825" s="5"/>
      <c r="PN825" s="5"/>
      <c r="PO825" s="5"/>
      <c r="PP825" s="5"/>
      <c r="PQ825" s="5"/>
      <c r="PR825" s="5"/>
      <c r="PS825" s="5"/>
      <c r="PT825" s="5"/>
      <c r="PU825" s="5"/>
      <c r="PV825" s="5"/>
      <c r="PW825" s="5"/>
      <c r="PX825" s="5"/>
      <c r="PY825" s="5"/>
      <c r="PZ825" s="5"/>
      <c r="QA825" s="5"/>
      <c r="QB825" s="5"/>
      <c r="QC825" s="5"/>
      <c r="QD825" s="5"/>
      <c r="QE825" s="5"/>
      <c r="QF825" s="5"/>
      <c r="QG825" s="5"/>
      <c r="QH825" s="5"/>
      <c r="QI825" s="5"/>
      <c r="QJ825" s="5"/>
      <c r="QK825" s="5"/>
      <c r="QL825" s="5"/>
      <c r="QM825" s="5"/>
      <c r="QN825" s="5"/>
      <c r="QO825" s="5"/>
      <c r="QP825" s="5"/>
      <c r="QQ825" s="5"/>
      <c r="QR825" s="5"/>
      <c r="QS825" s="5"/>
      <c r="QT825" s="5"/>
      <c r="QU825" s="5"/>
      <c r="QV825" s="5"/>
      <c r="QW825" s="5"/>
      <c r="QX825" s="5"/>
      <c r="QY825" s="5"/>
      <c r="QZ825" s="5"/>
      <c r="RA825" s="5"/>
      <c r="RB825" s="5"/>
      <c r="RC825" s="5"/>
      <c r="RD825" s="5"/>
      <c r="RE825" s="5"/>
      <c r="RF825" s="5"/>
      <c r="RG825" s="5"/>
      <c r="RH825" s="5"/>
      <c r="RI825" s="5"/>
      <c r="RJ825" s="5"/>
      <c r="RK825" s="5"/>
      <c r="RL825" s="5"/>
      <c r="RM825" s="5"/>
      <c r="RN825" s="5"/>
      <c r="RO825" s="5"/>
      <c r="RP825" s="5"/>
      <c r="RQ825" s="5"/>
      <c r="RR825" s="5"/>
      <c r="RS825" s="5"/>
      <c r="RT825" s="5"/>
      <c r="RU825" s="5"/>
      <c r="RV825" s="5"/>
      <c r="RW825" s="5"/>
      <c r="RX825" s="5"/>
      <c r="RY825" s="5"/>
      <c r="RZ825" s="5"/>
      <c r="SA825" s="5"/>
      <c r="SB825" s="5"/>
      <c r="SC825" s="5"/>
      <c r="SD825" s="5"/>
      <c r="SE825" s="5"/>
      <c r="SF825" s="5"/>
      <c r="SG825" s="5"/>
      <c r="SH825" s="5"/>
      <c r="SI825" s="5"/>
      <c r="SJ825" s="5"/>
      <c r="SK825" s="5"/>
      <c r="SL825" s="5"/>
      <c r="SM825" s="5"/>
      <c r="SN825" s="5"/>
      <c r="SO825" s="5"/>
      <c r="SP825" s="5"/>
      <c r="SQ825" s="5"/>
      <c r="SR825" s="5"/>
      <c r="SS825" s="5"/>
      <c r="ST825" s="5"/>
      <c r="SU825" s="5"/>
      <c r="SV825" s="5"/>
      <c r="SW825" s="5"/>
      <c r="SX825" s="5"/>
      <c r="SY825" s="5"/>
      <c r="SZ825" s="5"/>
      <c r="TA825" s="5"/>
      <c r="TB825" s="5"/>
      <c r="TC825" s="5"/>
      <c r="TD825" s="5"/>
      <c r="TE825" s="5"/>
      <c r="TF825" s="5"/>
      <c r="TG825" s="5"/>
      <c r="TH825" s="5"/>
      <c r="TI825" s="5"/>
      <c r="TJ825" s="5"/>
      <c r="TK825" s="5"/>
      <c r="TL825" s="5"/>
      <c r="TM825" s="5"/>
      <c r="TN825" s="5"/>
      <c r="TO825" s="5"/>
      <c r="TP825" s="5"/>
      <c r="TQ825" s="5"/>
      <c r="TR825" s="5"/>
      <c r="TS825" s="5"/>
      <c r="TT825" s="5"/>
      <c r="TU825" s="5"/>
      <c r="TV825" s="5"/>
      <c r="TW825" s="5"/>
      <c r="TX825" s="5"/>
      <c r="TY825" s="5"/>
      <c r="TZ825" s="5"/>
      <c r="UA825" s="5"/>
      <c r="UB825" s="5"/>
      <c r="UC825" s="5"/>
      <c r="UD825" s="5"/>
      <c r="UE825" s="5"/>
      <c r="UF825" s="5"/>
      <c r="UG825" s="5"/>
      <c r="UH825" s="5"/>
      <c r="UI825" s="5"/>
      <c r="UJ825" s="5"/>
      <c r="UK825" s="5"/>
      <c r="UL825" s="5"/>
      <c r="UM825" s="5"/>
      <c r="UN825" s="5"/>
      <c r="UO825" s="5"/>
      <c r="UP825" s="5"/>
      <c r="UQ825" s="5"/>
      <c r="UR825" s="5"/>
      <c r="US825" s="5"/>
      <c r="UT825" s="5"/>
      <c r="UU825" s="5"/>
      <c r="UV825" s="5"/>
      <c r="UW825" s="5"/>
      <c r="UX825" s="5"/>
      <c r="UY825" s="5"/>
      <c r="UZ825" s="5"/>
      <c r="VA825" s="5"/>
      <c r="VB825" s="5"/>
      <c r="VC825" s="5"/>
      <c r="VD825" s="5"/>
      <c r="VE825" s="5"/>
      <c r="VF825" s="5"/>
      <c r="VG825" s="5"/>
      <c r="VH825" s="5"/>
      <c r="VI825" s="5"/>
      <c r="VJ825" s="5"/>
      <c r="VK825" s="5"/>
      <c r="VL825" s="5"/>
      <c r="VM825" s="5"/>
      <c r="VN825" s="5"/>
      <c r="VO825" s="5"/>
      <c r="VP825" s="5"/>
      <c r="VQ825" s="5"/>
      <c r="VR825" s="5"/>
      <c r="VS825" s="5"/>
      <c r="VT825" s="5"/>
      <c r="VU825" s="5"/>
      <c r="VV825" s="5"/>
      <c r="VW825" s="5"/>
      <c r="VX825" s="5"/>
      <c r="VY825" s="5"/>
      <c r="VZ825" s="5"/>
      <c r="WA825" s="5"/>
      <c r="WB825" s="5"/>
      <c r="WC825" s="5"/>
      <c r="WD825" s="5"/>
      <c r="WE825" s="5"/>
      <c r="WF825" s="5"/>
      <c r="WG825" s="5"/>
      <c r="WH825" s="5"/>
      <c r="WI825" s="5"/>
      <c r="WJ825" s="5"/>
      <c r="WK825" s="5"/>
      <c r="WL825" s="5"/>
      <c r="WM825" s="5"/>
      <c r="WN825" s="5"/>
      <c r="WO825" s="5"/>
      <c r="WP825" s="5"/>
      <c r="WQ825" s="5"/>
      <c r="WR825" s="5"/>
      <c r="WS825" s="5"/>
      <c r="WT825" s="5"/>
      <c r="WU825" s="5"/>
      <c r="WV825" s="5"/>
      <c r="WW825" s="5"/>
      <c r="WX825" s="5"/>
      <c r="WY825" s="5"/>
      <c r="WZ825" s="5"/>
      <c r="XA825" s="5"/>
      <c r="XB825" s="5"/>
      <c r="XC825" s="5"/>
      <c r="XD825" s="5"/>
      <c r="XE825" s="5"/>
      <c r="XF825" s="5"/>
      <c r="XG825" s="5"/>
      <c r="XH825" s="5"/>
      <c r="XI825" s="5"/>
      <c r="XJ825" s="5"/>
      <c r="XK825" s="5"/>
      <c r="XL825" s="5"/>
      <c r="XM825" s="5"/>
      <c r="XN825" s="5"/>
      <c r="XO825" s="5"/>
      <c r="XP825" s="5"/>
      <c r="XQ825" s="5"/>
      <c r="XR825" s="5"/>
      <c r="XS825" s="5"/>
      <c r="XT825" s="5"/>
      <c r="XU825" s="5"/>
      <c r="XV825" s="5"/>
      <c r="XW825" s="5"/>
    </row>
    <row r="826" spans="39:647" x14ac:dyDescent="0.2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5"/>
      <c r="NS826" s="5"/>
      <c r="NT826" s="5"/>
      <c r="NU826" s="5"/>
      <c r="NV826" s="5"/>
      <c r="NW826" s="5"/>
      <c r="NX826" s="5"/>
      <c r="NY826" s="5"/>
      <c r="NZ826" s="5"/>
      <c r="OA826" s="5"/>
      <c r="OB826" s="5"/>
      <c r="OC826" s="5"/>
      <c r="OD826" s="5"/>
      <c r="OE826" s="5"/>
      <c r="OF826" s="5"/>
      <c r="OG826" s="5"/>
      <c r="OH826" s="5"/>
      <c r="OI826" s="5"/>
      <c r="OJ826" s="5"/>
      <c r="OK826" s="5"/>
      <c r="OL826" s="5"/>
      <c r="OM826" s="5"/>
      <c r="ON826" s="5"/>
      <c r="OO826" s="5"/>
      <c r="OP826" s="5"/>
      <c r="OQ826" s="5"/>
      <c r="OR826" s="5"/>
      <c r="OS826" s="5"/>
      <c r="OT826" s="5"/>
      <c r="OU826" s="5"/>
      <c r="OV826" s="5"/>
      <c r="OW826" s="5"/>
      <c r="OX826" s="5"/>
      <c r="OY826" s="5"/>
      <c r="OZ826" s="5"/>
      <c r="PA826" s="5"/>
      <c r="PB826" s="5"/>
      <c r="PC826" s="5"/>
      <c r="PD826" s="5"/>
      <c r="PE826" s="5"/>
      <c r="PF826" s="5"/>
      <c r="PG826" s="5"/>
      <c r="PH826" s="5"/>
      <c r="PI826" s="5"/>
      <c r="PJ826" s="5"/>
      <c r="PK826" s="5"/>
      <c r="PL826" s="5"/>
      <c r="PM826" s="5"/>
      <c r="PN826" s="5"/>
      <c r="PO826" s="5"/>
      <c r="PP826" s="5"/>
      <c r="PQ826" s="5"/>
      <c r="PR826" s="5"/>
      <c r="PS826" s="5"/>
      <c r="PT826" s="5"/>
      <c r="PU826" s="5"/>
      <c r="PV826" s="5"/>
      <c r="PW826" s="5"/>
      <c r="PX826" s="5"/>
      <c r="PY826" s="5"/>
      <c r="PZ826" s="5"/>
      <c r="QA826" s="5"/>
      <c r="QB826" s="5"/>
      <c r="QC826" s="5"/>
      <c r="QD826" s="5"/>
      <c r="QE826" s="5"/>
      <c r="QF826" s="5"/>
      <c r="QG826" s="5"/>
      <c r="QH826" s="5"/>
      <c r="QI826" s="5"/>
      <c r="QJ826" s="5"/>
      <c r="QK826" s="5"/>
      <c r="QL826" s="5"/>
      <c r="QM826" s="5"/>
      <c r="QN826" s="5"/>
      <c r="QO826" s="5"/>
      <c r="QP826" s="5"/>
      <c r="QQ826" s="5"/>
      <c r="QR826" s="5"/>
      <c r="QS826" s="5"/>
      <c r="QT826" s="5"/>
      <c r="QU826" s="5"/>
      <c r="QV826" s="5"/>
      <c r="QW826" s="5"/>
      <c r="QX826" s="5"/>
      <c r="QY826" s="5"/>
      <c r="QZ826" s="5"/>
      <c r="RA826" s="5"/>
      <c r="RB826" s="5"/>
      <c r="RC826" s="5"/>
      <c r="RD826" s="5"/>
      <c r="RE826" s="5"/>
      <c r="RF826" s="5"/>
      <c r="RG826" s="5"/>
      <c r="RH826" s="5"/>
      <c r="RI826" s="5"/>
      <c r="RJ826" s="5"/>
      <c r="RK826" s="5"/>
      <c r="RL826" s="5"/>
      <c r="RM826" s="5"/>
      <c r="RN826" s="5"/>
      <c r="RO826" s="5"/>
      <c r="RP826" s="5"/>
      <c r="RQ826" s="5"/>
      <c r="RR826" s="5"/>
      <c r="RS826" s="5"/>
      <c r="RT826" s="5"/>
      <c r="RU826" s="5"/>
      <c r="RV826" s="5"/>
      <c r="RW826" s="5"/>
      <c r="RX826" s="5"/>
      <c r="RY826" s="5"/>
      <c r="RZ826" s="5"/>
      <c r="SA826" s="5"/>
      <c r="SB826" s="5"/>
      <c r="SC826" s="5"/>
      <c r="SD826" s="5"/>
      <c r="SE826" s="5"/>
      <c r="SF826" s="5"/>
      <c r="SG826" s="5"/>
      <c r="SH826" s="5"/>
      <c r="SI826" s="5"/>
      <c r="SJ826" s="5"/>
      <c r="SK826" s="5"/>
      <c r="SL826" s="5"/>
      <c r="SM826" s="5"/>
      <c r="SN826" s="5"/>
      <c r="SO826" s="5"/>
      <c r="SP826" s="5"/>
      <c r="SQ826" s="5"/>
      <c r="SR826" s="5"/>
      <c r="SS826" s="5"/>
      <c r="ST826" s="5"/>
      <c r="SU826" s="5"/>
      <c r="SV826" s="5"/>
      <c r="SW826" s="5"/>
      <c r="SX826" s="5"/>
      <c r="SY826" s="5"/>
      <c r="SZ826" s="5"/>
      <c r="TA826" s="5"/>
      <c r="TB826" s="5"/>
      <c r="TC826" s="5"/>
      <c r="TD826" s="5"/>
      <c r="TE826" s="5"/>
      <c r="TF826" s="5"/>
      <c r="TG826" s="5"/>
      <c r="TH826" s="5"/>
      <c r="TI826" s="5"/>
      <c r="TJ826" s="5"/>
      <c r="TK826" s="5"/>
      <c r="TL826" s="5"/>
      <c r="TM826" s="5"/>
      <c r="TN826" s="5"/>
      <c r="TO826" s="5"/>
      <c r="TP826" s="5"/>
      <c r="TQ826" s="5"/>
      <c r="TR826" s="5"/>
      <c r="TS826" s="5"/>
      <c r="TT826" s="5"/>
      <c r="TU826" s="5"/>
      <c r="TV826" s="5"/>
      <c r="TW826" s="5"/>
      <c r="TX826" s="5"/>
      <c r="TY826" s="5"/>
      <c r="TZ826" s="5"/>
      <c r="UA826" s="5"/>
      <c r="UB826" s="5"/>
      <c r="UC826" s="5"/>
      <c r="UD826" s="5"/>
      <c r="UE826" s="5"/>
      <c r="UF826" s="5"/>
      <c r="UG826" s="5"/>
      <c r="UH826" s="5"/>
      <c r="UI826" s="5"/>
      <c r="UJ826" s="5"/>
      <c r="UK826" s="5"/>
      <c r="UL826" s="5"/>
      <c r="UM826" s="5"/>
      <c r="UN826" s="5"/>
      <c r="UO826" s="5"/>
      <c r="UP826" s="5"/>
      <c r="UQ826" s="5"/>
      <c r="UR826" s="5"/>
      <c r="US826" s="5"/>
      <c r="UT826" s="5"/>
      <c r="UU826" s="5"/>
      <c r="UV826" s="5"/>
      <c r="UW826" s="5"/>
      <c r="UX826" s="5"/>
      <c r="UY826" s="5"/>
      <c r="UZ826" s="5"/>
      <c r="VA826" s="5"/>
      <c r="VB826" s="5"/>
      <c r="VC826" s="5"/>
      <c r="VD826" s="5"/>
      <c r="VE826" s="5"/>
      <c r="VF826" s="5"/>
      <c r="VG826" s="5"/>
      <c r="VH826" s="5"/>
      <c r="VI826" s="5"/>
      <c r="VJ826" s="5"/>
      <c r="VK826" s="5"/>
      <c r="VL826" s="5"/>
      <c r="VM826" s="5"/>
      <c r="VN826" s="5"/>
      <c r="VO826" s="5"/>
      <c r="VP826" s="5"/>
      <c r="VQ826" s="5"/>
      <c r="VR826" s="5"/>
      <c r="VS826" s="5"/>
      <c r="VT826" s="5"/>
      <c r="VU826" s="5"/>
      <c r="VV826" s="5"/>
      <c r="VW826" s="5"/>
      <c r="VX826" s="5"/>
      <c r="VY826" s="5"/>
      <c r="VZ826" s="5"/>
      <c r="WA826" s="5"/>
      <c r="WB826" s="5"/>
      <c r="WC826" s="5"/>
      <c r="WD826" s="5"/>
      <c r="WE826" s="5"/>
      <c r="WF826" s="5"/>
      <c r="WG826" s="5"/>
      <c r="WH826" s="5"/>
      <c r="WI826" s="5"/>
      <c r="WJ826" s="5"/>
      <c r="WK826" s="5"/>
      <c r="WL826" s="5"/>
      <c r="WM826" s="5"/>
      <c r="WN826" s="5"/>
      <c r="WO826" s="5"/>
      <c r="WP826" s="5"/>
      <c r="WQ826" s="5"/>
      <c r="WR826" s="5"/>
      <c r="WS826" s="5"/>
      <c r="WT826" s="5"/>
      <c r="WU826" s="5"/>
      <c r="WV826" s="5"/>
      <c r="WW826" s="5"/>
      <c r="WX826" s="5"/>
      <c r="WY826" s="5"/>
      <c r="WZ826" s="5"/>
      <c r="XA826" s="5"/>
      <c r="XB826" s="5"/>
      <c r="XC826" s="5"/>
      <c r="XD826" s="5"/>
      <c r="XE826" s="5"/>
      <c r="XF826" s="5"/>
      <c r="XG826" s="5"/>
      <c r="XH826" s="5"/>
      <c r="XI826" s="5"/>
      <c r="XJ826" s="5"/>
      <c r="XK826" s="5"/>
      <c r="XL826" s="5"/>
      <c r="XM826" s="5"/>
      <c r="XN826" s="5"/>
      <c r="XO826" s="5"/>
      <c r="XP826" s="5"/>
      <c r="XQ826" s="5"/>
      <c r="XR826" s="5"/>
      <c r="XS826" s="5"/>
      <c r="XT826" s="5"/>
      <c r="XU826" s="5"/>
      <c r="XV826" s="5"/>
      <c r="XW826" s="5"/>
    </row>
    <row r="827" spans="39:647" x14ac:dyDescent="0.2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5"/>
      <c r="NS827" s="5"/>
      <c r="NT827" s="5"/>
      <c r="NU827" s="5"/>
      <c r="NV827" s="5"/>
      <c r="NW827" s="5"/>
      <c r="NX827" s="5"/>
      <c r="NY827" s="5"/>
      <c r="NZ827" s="5"/>
      <c r="OA827" s="5"/>
      <c r="OB827" s="5"/>
      <c r="OC827" s="5"/>
      <c r="OD827" s="5"/>
      <c r="OE827" s="5"/>
      <c r="OF827" s="5"/>
      <c r="OG827" s="5"/>
      <c r="OH827" s="5"/>
      <c r="OI827" s="5"/>
      <c r="OJ827" s="5"/>
      <c r="OK827" s="5"/>
      <c r="OL827" s="5"/>
      <c r="OM827" s="5"/>
      <c r="ON827" s="5"/>
      <c r="OO827" s="5"/>
      <c r="OP827" s="5"/>
      <c r="OQ827" s="5"/>
      <c r="OR827" s="5"/>
      <c r="OS827" s="5"/>
      <c r="OT827" s="5"/>
      <c r="OU827" s="5"/>
      <c r="OV827" s="5"/>
      <c r="OW827" s="5"/>
      <c r="OX827" s="5"/>
      <c r="OY827" s="5"/>
      <c r="OZ827" s="5"/>
      <c r="PA827" s="5"/>
      <c r="PB827" s="5"/>
      <c r="PC827" s="5"/>
      <c r="PD827" s="5"/>
      <c r="PE827" s="5"/>
      <c r="PF827" s="5"/>
      <c r="PG827" s="5"/>
      <c r="PH827" s="5"/>
      <c r="PI827" s="5"/>
      <c r="PJ827" s="5"/>
      <c r="PK827" s="5"/>
      <c r="PL827" s="5"/>
      <c r="PM827" s="5"/>
      <c r="PN827" s="5"/>
      <c r="PO827" s="5"/>
      <c r="PP827" s="5"/>
      <c r="PQ827" s="5"/>
      <c r="PR827" s="5"/>
      <c r="PS827" s="5"/>
      <c r="PT827" s="5"/>
      <c r="PU827" s="5"/>
      <c r="PV827" s="5"/>
      <c r="PW827" s="5"/>
      <c r="PX827" s="5"/>
      <c r="PY827" s="5"/>
      <c r="PZ827" s="5"/>
      <c r="QA827" s="5"/>
      <c r="QB827" s="5"/>
      <c r="QC827" s="5"/>
      <c r="QD827" s="5"/>
      <c r="QE827" s="5"/>
      <c r="QF827" s="5"/>
      <c r="QG827" s="5"/>
      <c r="QH827" s="5"/>
      <c r="QI827" s="5"/>
      <c r="QJ827" s="5"/>
      <c r="QK827" s="5"/>
      <c r="QL827" s="5"/>
      <c r="QM827" s="5"/>
      <c r="QN827" s="5"/>
      <c r="QO827" s="5"/>
      <c r="QP827" s="5"/>
      <c r="QQ827" s="5"/>
      <c r="QR827" s="5"/>
      <c r="QS827" s="5"/>
      <c r="QT827" s="5"/>
      <c r="QU827" s="5"/>
      <c r="QV827" s="5"/>
      <c r="QW827" s="5"/>
      <c r="QX827" s="5"/>
      <c r="QY827" s="5"/>
      <c r="QZ827" s="5"/>
      <c r="RA827" s="5"/>
      <c r="RB827" s="5"/>
      <c r="RC827" s="5"/>
      <c r="RD827" s="5"/>
      <c r="RE827" s="5"/>
      <c r="RF827" s="5"/>
      <c r="RG827" s="5"/>
      <c r="RH827" s="5"/>
      <c r="RI827" s="5"/>
      <c r="RJ827" s="5"/>
      <c r="RK827" s="5"/>
      <c r="RL827" s="5"/>
      <c r="RM827" s="5"/>
      <c r="RN827" s="5"/>
      <c r="RO827" s="5"/>
      <c r="RP827" s="5"/>
      <c r="RQ827" s="5"/>
      <c r="RR827" s="5"/>
      <c r="RS827" s="5"/>
      <c r="RT827" s="5"/>
      <c r="RU827" s="5"/>
      <c r="RV827" s="5"/>
      <c r="RW827" s="5"/>
      <c r="RX827" s="5"/>
      <c r="RY827" s="5"/>
      <c r="RZ827" s="5"/>
      <c r="SA827" s="5"/>
      <c r="SB827" s="5"/>
      <c r="SC827" s="5"/>
      <c r="SD827" s="5"/>
      <c r="SE827" s="5"/>
      <c r="SF827" s="5"/>
      <c r="SG827" s="5"/>
      <c r="SH827" s="5"/>
      <c r="SI827" s="5"/>
      <c r="SJ827" s="5"/>
      <c r="SK827" s="5"/>
      <c r="SL827" s="5"/>
      <c r="SM827" s="5"/>
      <c r="SN827" s="5"/>
      <c r="SO827" s="5"/>
      <c r="SP827" s="5"/>
      <c r="SQ827" s="5"/>
      <c r="SR827" s="5"/>
      <c r="SS827" s="5"/>
      <c r="ST827" s="5"/>
      <c r="SU827" s="5"/>
      <c r="SV827" s="5"/>
      <c r="SW827" s="5"/>
      <c r="SX827" s="5"/>
      <c r="SY827" s="5"/>
      <c r="SZ827" s="5"/>
      <c r="TA827" s="5"/>
      <c r="TB827" s="5"/>
      <c r="TC827" s="5"/>
      <c r="TD827" s="5"/>
      <c r="TE827" s="5"/>
      <c r="TF827" s="5"/>
      <c r="TG827" s="5"/>
      <c r="TH827" s="5"/>
      <c r="TI827" s="5"/>
      <c r="TJ827" s="5"/>
      <c r="TK827" s="5"/>
      <c r="TL827" s="5"/>
      <c r="TM827" s="5"/>
      <c r="TN827" s="5"/>
      <c r="TO827" s="5"/>
      <c r="TP827" s="5"/>
      <c r="TQ827" s="5"/>
      <c r="TR827" s="5"/>
      <c r="TS827" s="5"/>
      <c r="TT827" s="5"/>
      <c r="TU827" s="5"/>
      <c r="TV827" s="5"/>
      <c r="TW827" s="5"/>
      <c r="TX827" s="5"/>
      <c r="TY827" s="5"/>
      <c r="TZ827" s="5"/>
      <c r="UA827" s="5"/>
      <c r="UB827" s="5"/>
      <c r="UC827" s="5"/>
      <c r="UD827" s="5"/>
      <c r="UE827" s="5"/>
      <c r="UF827" s="5"/>
      <c r="UG827" s="5"/>
      <c r="UH827" s="5"/>
      <c r="UI827" s="5"/>
      <c r="UJ827" s="5"/>
      <c r="UK827" s="5"/>
      <c r="UL827" s="5"/>
      <c r="UM827" s="5"/>
      <c r="UN827" s="5"/>
      <c r="UO827" s="5"/>
      <c r="UP827" s="5"/>
      <c r="UQ827" s="5"/>
      <c r="UR827" s="5"/>
      <c r="US827" s="5"/>
      <c r="UT827" s="5"/>
      <c r="UU827" s="5"/>
      <c r="UV827" s="5"/>
      <c r="UW827" s="5"/>
      <c r="UX827" s="5"/>
      <c r="UY827" s="5"/>
      <c r="UZ827" s="5"/>
      <c r="VA827" s="5"/>
      <c r="VB827" s="5"/>
      <c r="VC827" s="5"/>
      <c r="VD827" s="5"/>
      <c r="VE827" s="5"/>
      <c r="VF827" s="5"/>
      <c r="VG827" s="5"/>
      <c r="VH827" s="5"/>
      <c r="VI827" s="5"/>
      <c r="VJ827" s="5"/>
      <c r="VK827" s="5"/>
      <c r="VL827" s="5"/>
      <c r="VM827" s="5"/>
      <c r="VN827" s="5"/>
      <c r="VO827" s="5"/>
      <c r="VP827" s="5"/>
      <c r="VQ827" s="5"/>
      <c r="VR827" s="5"/>
      <c r="VS827" s="5"/>
      <c r="VT827" s="5"/>
      <c r="VU827" s="5"/>
      <c r="VV827" s="5"/>
      <c r="VW827" s="5"/>
      <c r="VX827" s="5"/>
      <c r="VY827" s="5"/>
      <c r="VZ827" s="5"/>
      <c r="WA827" s="5"/>
      <c r="WB827" s="5"/>
      <c r="WC827" s="5"/>
      <c r="WD827" s="5"/>
      <c r="WE827" s="5"/>
      <c r="WF827" s="5"/>
      <c r="WG827" s="5"/>
      <c r="WH827" s="5"/>
      <c r="WI827" s="5"/>
      <c r="WJ827" s="5"/>
      <c r="WK827" s="5"/>
      <c r="WL827" s="5"/>
      <c r="WM827" s="5"/>
      <c r="WN827" s="5"/>
      <c r="WO827" s="5"/>
      <c r="WP827" s="5"/>
      <c r="WQ827" s="5"/>
      <c r="WR827" s="5"/>
      <c r="WS827" s="5"/>
      <c r="WT827" s="5"/>
      <c r="WU827" s="5"/>
      <c r="WV827" s="5"/>
      <c r="WW827" s="5"/>
      <c r="WX827" s="5"/>
      <c r="WY827" s="5"/>
      <c r="WZ827" s="5"/>
      <c r="XA827" s="5"/>
      <c r="XB827" s="5"/>
      <c r="XC827" s="5"/>
      <c r="XD827" s="5"/>
      <c r="XE827" s="5"/>
      <c r="XF827" s="5"/>
      <c r="XG827" s="5"/>
      <c r="XH827" s="5"/>
      <c r="XI827" s="5"/>
      <c r="XJ827" s="5"/>
      <c r="XK827" s="5"/>
      <c r="XL827" s="5"/>
      <c r="XM827" s="5"/>
      <c r="XN827" s="5"/>
      <c r="XO827" s="5"/>
      <c r="XP827" s="5"/>
      <c r="XQ827" s="5"/>
      <c r="XR827" s="5"/>
      <c r="XS827" s="5"/>
      <c r="XT827" s="5"/>
      <c r="XU827" s="5"/>
      <c r="XV827" s="5"/>
      <c r="XW827" s="5"/>
    </row>
    <row r="828" spans="39:647" x14ac:dyDescent="0.2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c r="PI828" s="5"/>
      <c r="PJ828" s="5"/>
      <c r="PK828" s="5"/>
      <c r="PL828" s="5"/>
      <c r="PM828" s="5"/>
      <c r="PN828" s="5"/>
      <c r="PO828" s="5"/>
      <c r="PP828" s="5"/>
      <c r="PQ828" s="5"/>
      <c r="PR828" s="5"/>
      <c r="PS828" s="5"/>
      <c r="PT828" s="5"/>
      <c r="PU828" s="5"/>
      <c r="PV828" s="5"/>
      <c r="PW828" s="5"/>
      <c r="PX828" s="5"/>
      <c r="PY828" s="5"/>
      <c r="PZ828" s="5"/>
      <c r="QA828" s="5"/>
      <c r="QB828" s="5"/>
      <c r="QC828" s="5"/>
      <c r="QD828" s="5"/>
      <c r="QE828" s="5"/>
      <c r="QF828" s="5"/>
      <c r="QG828" s="5"/>
      <c r="QH828" s="5"/>
      <c r="QI828" s="5"/>
      <c r="QJ828" s="5"/>
      <c r="QK828" s="5"/>
      <c r="QL828" s="5"/>
      <c r="QM828" s="5"/>
      <c r="QN828" s="5"/>
      <c r="QO828" s="5"/>
      <c r="QP828" s="5"/>
      <c r="QQ828" s="5"/>
      <c r="QR828" s="5"/>
      <c r="QS828" s="5"/>
      <c r="QT828" s="5"/>
      <c r="QU828" s="5"/>
      <c r="QV828" s="5"/>
      <c r="QW828" s="5"/>
      <c r="QX828" s="5"/>
      <c r="QY828" s="5"/>
      <c r="QZ828" s="5"/>
      <c r="RA828" s="5"/>
      <c r="RB828" s="5"/>
      <c r="RC828" s="5"/>
      <c r="RD828" s="5"/>
      <c r="RE828" s="5"/>
      <c r="RF828" s="5"/>
      <c r="RG828" s="5"/>
      <c r="RH828" s="5"/>
      <c r="RI828" s="5"/>
      <c r="RJ828" s="5"/>
      <c r="RK828" s="5"/>
      <c r="RL828" s="5"/>
      <c r="RM828" s="5"/>
      <c r="RN828" s="5"/>
      <c r="RO828" s="5"/>
      <c r="RP828" s="5"/>
      <c r="RQ828" s="5"/>
      <c r="RR828" s="5"/>
      <c r="RS828" s="5"/>
      <c r="RT828" s="5"/>
      <c r="RU828" s="5"/>
      <c r="RV828" s="5"/>
      <c r="RW828" s="5"/>
      <c r="RX828" s="5"/>
      <c r="RY828" s="5"/>
      <c r="RZ828" s="5"/>
      <c r="SA828" s="5"/>
      <c r="SB828" s="5"/>
      <c r="SC828" s="5"/>
      <c r="SD828" s="5"/>
      <c r="SE828" s="5"/>
      <c r="SF828" s="5"/>
      <c r="SG828" s="5"/>
      <c r="SH828" s="5"/>
      <c r="SI828" s="5"/>
      <c r="SJ828" s="5"/>
      <c r="SK828" s="5"/>
      <c r="SL828" s="5"/>
      <c r="SM828" s="5"/>
      <c r="SN828" s="5"/>
      <c r="SO828" s="5"/>
      <c r="SP828" s="5"/>
      <c r="SQ828" s="5"/>
      <c r="SR828" s="5"/>
      <c r="SS828" s="5"/>
      <c r="ST828" s="5"/>
      <c r="SU828" s="5"/>
      <c r="SV828" s="5"/>
      <c r="SW828" s="5"/>
      <c r="SX828" s="5"/>
      <c r="SY828" s="5"/>
      <c r="SZ828" s="5"/>
      <c r="TA828" s="5"/>
      <c r="TB828" s="5"/>
      <c r="TC828" s="5"/>
      <c r="TD828" s="5"/>
      <c r="TE828" s="5"/>
      <c r="TF828" s="5"/>
      <c r="TG828" s="5"/>
      <c r="TH828" s="5"/>
      <c r="TI828" s="5"/>
      <c r="TJ828" s="5"/>
      <c r="TK828" s="5"/>
      <c r="TL828" s="5"/>
      <c r="TM828" s="5"/>
      <c r="TN828" s="5"/>
      <c r="TO828" s="5"/>
      <c r="TP828" s="5"/>
      <c r="TQ828" s="5"/>
      <c r="TR828" s="5"/>
      <c r="TS828" s="5"/>
      <c r="TT828" s="5"/>
      <c r="TU828" s="5"/>
      <c r="TV828" s="5"/>
      <c r="TW828" s="5"/>
      <c r="TX828" s="5"/>
      <c r="TY828" s="5"/>
      <c r="TZ828" s="5"/>
      <c r="UA828" s="5"/>
      <c r="UB828" s="5"/>
      <c r="UC828" s="5"/>
      <c r="UD828" s="5"/>
      <c r="UE828" s="5"/>
      <c r="UF828" s="5"/>
      <c r="UG828" s="5"/>
      <c r="UH828" s="5"/>
      <c r="UI828" s="5"/>
      <c r="UJ828" s="5"/>
      <c r="UK828" s="5"/>
      <c r="UL828" s="5"/>
      <c r="UM828" s="5"/>
      <c r="UN828" s="5"/>
      <c r="UO828" s="5"/>
      <c r="UP828" s="5"/>
      <c r="UQ828" s="5"/>
      <c r="UR828" s="5"/>
      <c r="US828" s="5"/>
      <c r="UT828" s="5"/>
      <c r="UU828" s="5"/>
      <c r="UV828" s="5"/>
      <c r="UW828" s="5"/>
      <c r="UX828" s="5"/>
      <c r="UY828" s="5"/>
      <c r="UZ828" s="5"/>
      <c r="VA828" s="5"/>
      <c r="VB828" s="5"/>
      <c r="VC828" s="5"/>
      <c r="VD828" s="5"/>
      <c r="VE828" s="5"/>
      <c r="VF828" s="5"/>
      <c r="VG828" s="5"/>
      <c r="VH828" s="5"/>
      <c r="VI828" s="5"/>
      <c r="VJ828" s="5"/>
      <c r="VK828" s="5"/>
      <c r="VL828" s="5"/>
      <c r="VM828" s="5"/>
      <c r="VN828" s="5"/>
      <c r="VO828" s="5"/>
      <c r="VP828" s="5"/>
      <c r="VQ828" s="5"/>
      <c r="VR828" s="5"/>
      <c r="VS828" s="5"/>
      <c r="VT828" s="5"/>
      <c r="VU828" s="5"/>
      <c r="VV828" s="5"/>
      <c r="VW828" s="5"/>
      <c r="VX828" s="5"/>
      <c r="VY828" s="5"/>
      <c r="VZ828" s="5"/>
      <c r="WA828" s="5"/>
      <c r="WB828" s="5"/>
      <c r="WC828" s="5"/>
      <c r="WD828" s="5"/>
      <c r="WE828" s="5"/>
      <c r="WF828" s="5"/>
      <c r="WG828" s="5"/>
      <c r="WH828" s="5"/>
      <c r="WI828" s="5"/>
      <c r="WJ828" s="5"/>
      <c r="WK828" s="5"/>
      <c r="WL828" s="5"/>
      <c r="WM828" s="5"/>
      <c r="WN828" s="5"/>
      <c r="WO828" s="5"/>
      <c r="WP828" s="5"/>
      <c r="WQ828" s="5"/>
      <c r="WR828" s="5"/>
      <c r="WS828" s="5"/>
      <c r="WT828" s="5"/>
      <c r="WU828" s="5"/>
      <c r="WV828" s="5"/>
      <c r="WW828" s="5"/>
      <c r="WX828" s="5"/>
      <c r="WY828" s="5"/>
      <c r="WZ828" s="5"/>
      <c r="XA828" s="5"/>
      <c r="XB828" s="5"/>
      <c r="XC828" s="5"/>
      <c r="XD828" s="5"/>
      <c r="XE828" s="5"/>
      <c r="XF828" s="5"/>
      <c r="XG828" s="5"/>
      <c r="XH828" s="5"/>
      <c r="XI828" s="5"/>
      <c r="XJ828" s="5"/>
      <c r="XK828" s="5"/>
      <c r="XL828" s="5"/>
      <c r="XM828" s="5"/>
      <c r="XN828" s="5"/>
      <c r="XO828" s="5"/>
      <c r="XP828" s="5"/>
      <c r="XQ828" s="5"/>
      <c r="XR828" s="5"/>
      <c r="XS828" s="5"/>
      <c r="XT828" s="5"/>
      <c r="XU828" s="5"/>
      <c r="XV828" s="5"/>
      <c r="XW828" s="5"/>
    </row>
    <row r="829" spans="39:647" x14ac:dyDescent="0.2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c r="PI829" s="5"/>
      <c r="PJ829" s="5"/>
      <c r="PK829" s="5"/>
      <c r="PL829" s="5"/>
      <c r="PM829" s="5"/>
      <c r="PN829" s="5"/>
      <c r="PO829" s="5"/>
      <c r="PP829" s="5"/>
      <c r="PQ829" s="5"/>
      <c r="PR829" s="5"/>
      <c r="PS829" s="5"/>
      <c r="PT829" s="5"/>
      <c r="PU829" s="5"/>
      <c r="PV829" s="5"/>
      <c r="PW829" s="5"/>
      <c r="PX829" s="5"/>
      <c r="PY829" s="5"/>
      <c r="PZ829" s="5"/>
      <c r="QA829" s="5"/>
      <c r="QB829" s="5"/>
      <c r="QC829" s="5"/>
      <c r="QD829" s="5"/>
      <c r="QE829" s="5"/>
      <c r="QF829" s="5"/>
      <c r="QG829" s="5"/>
      <c r="QH829" s="5"/>
      <c r="QI829" s="5"/>
      <c r="QJ829" s="5"/>
      <c r="QK829" s="5"/>
      <c r="QL829" s="5"/>
      <c r="QM829" s="5"/>
      <c r="QN829" s="5"/>
      <c r="QO829" s="5"/>
      <c r="QP829" s="5"/>
      <c r="QQ829" s="5"/>
      <c r="QR829" s="5"/>
      <c r="QS829" s="5"/>
      <c r="QT829" s="5"/>
      <c r="QU829" s="5"/>
      <c r="QV829" s="5"/>
      <c r="QW829" s="5"/>
      <c r="QX829" s="5"/>
      <c r="QY829" s="5"/>
      <c r="QZ829" s="5"/>
      <c r="RA829" s="5"/>
      <c r="RB829" s="5"/>
      <c r="RC829" s="5"/>
      <c r="RD829" s="5"/>
      <c r="RE829" s="5"/>
      <c r="RF829" s="5"/>
      <c r="RG829" s="5"/>
      <c r="RH829" s="5"/>
      <c r="RI829" s="5"/>
      <c r="RJ829" s="5"/>
      <c r="RK829" s="5"/>
      <c r="RL829" s="5"/>
      <c r="RM829" s="5"/>
      <c r="RN829" s="5"/>
      <c r="RO829" s="5"/>
      <c r="RP829" s="5"/>
      <c r="RQ829" s="5"/>
      <c r="RR829" s="5"/>
      <c r="RS829" s="5"/>
      <c r="RT829" s="5"/>
      <c r="RU829" s="5"/>
      <c r="RV829" s="5"/>
      <c r="RW829" s="5"/>
      <c r="RX829" s="5"/>
      <c r="RY829" s="5"/>
      <c r="RZ829" s="5"/>
      <c r="SA829" s="5"/>
      <c r="SB829" s="5"/>
      <c r="SC829" s="5"/>
      <c r="SD829" s="5"/>
      <c r="SE829" s="5"/>
      <c r="SF829" s="5"/>
      <c r="SG829" s="5"/>
      <c r="SH829" s="5"/>
      <c r="SI829" s="5"/>
      <c r="SJ829" s="5"/>
      <c r="SK829" s="5"/>
      <c r="SL829" s="5"/>
      <c r="SM829" s="5"/>
      <c r="SN829" s="5"/>
      <c r="SO829" s="5"/>
      <c r="SP829" s="5"/>
      <c r="SQ829" s="5"/>
      <c r="SR829" s="5"/>
      <c r="SS829" s="5"/>
      <c r="ST829" s="5"/>
      <c r="SU829" s="5"/>
      <c r="SV829" s="5"/>
      <c r="SW829" s="5"/>
      <c r="SX829" s="5"/>
      <c r="SY829" s="5"/>
      <c r="SZ829" s="5"/>
      <c r="TA829" s="5"/>
      <c r="TB829" s="5"/>
      <c r="TC829" s="5"/>
      <c r="TD829" s="5"/>
      <c r="TE829" s="5"/>
      <c r="TF829" s="5"/>
      <c r="TG829" s="5"/>
      <c r="TH829" s="5"/>
      <c r="TI829" s="5"/>
      <c r="TJ829" s="5"/>
      <c r="TK829" s="5"/>
      <c r="TL829" s="5"/>
      <c r="TM829" s="5"/>
      <c r="TN829" s="5"/>
      <c r="TO829" s="5"/>
      <c r="TP829" s="5"/>
      <c r="TQ829" s="5"/>
      <c r="TR829" s="5"/>
      <c r="TS829" s="5"/>
      <c r="TT829" s="5"/>
      <c r="TU829" s="5"/>
      <c r="TV829" s="5"/>
      <c r="TW829" s="5"/>
      <c r="TX829" s="5"/>
      <c r="TY829" s="5"/>
      <c r="TZ829" s="5"/>
      <c r="UA829" s="5"/>
      <c r="UB829" s="5"/>
      <c r="UC829" s="5"/>
      <c r="UD829" s="5"/>
      <c r="UE829" s="5"/>
      <c r="UF829" s="5"/>
      <c r="UG829" s="5"/>
      <c r="UH829" s="5"/>
      <c r="UI829" s="5"/>
      <c r="UJ829" s="5"/>
      <c r="UK829" s="5"/>
      <c r="UL829" s="5"/>
      <c r="UM829" s="5"/>
      <c r="UN829" s="5"/>
      <c r="UO829" s="5"/>
      <c r="UP829" s="5"/>
      <c r="UQ829" s="5"/>
      <c r="UR829" s="5"/>
      <c r="US829" s="5"/>
      <c r="UT829" s="5"/>
      <c r="UU829" s="5"/>
      <c r="UV829" s="5"/>
      <c r="UW829" s="5"/>
      <c r="UX829" s="5"/>
      <c r="UY829" s="5"/>
      <c r="UZ829" s="5"/>
      <c r="VA829" s="5"/>
      <c r="VB829" s="5"/>
      <c r="VC829" s="5"/>
      <c r="VD829" s="5"/>
      <c r="VE829" s="5"/>
      <c r="VF829" s="5"/>
      <c r="VG829" s="5"/>
      <c r="VH829" s="5"/>
      <c r="VI829" s="5"/>
      <c r="VJ829" s="5"/>
      <c r="VK829" s="5"/>
      <c r="VL829" s="5"/>
      <c r="VM829" s="5"/>
      <c r="VN829" s="5"/>
      <c r="VO829" s="5"/>
      <c r="VP829" s="5"/>
      <c r="VQ829" s="5"/>
      <c r="VR829" s="5"/>
      <c r="VS829" s="5"/>
      <c r="VT829" s="5"/>
      <c r="VU829" s="5"/>
      <c r="VV829" s="5"/>
      <c r="VW829" s="5"/>
      <c r="VX829" s="5"/>
      <c r="VY829" s="5"/>
      <c r="VZ829" s="5"/>
      <c r="WA829" s="5"/>
      <c r="WB829" s="5"/>
      <c r="WC829" s="5"/>
      <c r="WD829" s="5"/>
      <c r="WE829" s="5"/>
      <c r="WF829" s="5"/>
      <c r="WG829" s="5"/>
      <c r="WH829" s="5"/>
      <c r="WI829" s="5"/>
      <c r="WJ829" s="5"/>
      <c r="WK829" s="5"/>
      <c r="WL829" s="5"/>
      <c r="WM829" s="5"/>
      <c r="WN829" s="5"/>
      <c r="WO829" s="5"/>
      <c r="WP829" s="5"/>
      <c r="WQ829" s="5"/>
      <c r="WR829" s="5"/>
      <c r="WS829" s="5"/>
      <c r="WT829" s="5"/>
      <c r="WU829" s="5"/>
      <c r="WV829" s="5"/>
      <c r="WW829" s="5"/>
      <c r="WX829" s="5"/>
      <c r="WY829" s="5"/>
      <c r="WZ829" s="5"/>
      <c r="XA829" s="5"/>
      <c r="XB829" s="5"/>
      <c r="XC829" s="5"/>
      <c r="XD829" s="5"/>
      <c r="XE829" s="5"/>
      <c r="XF829" s="5"/>
      <c r="XG829" s="5"/>
      <c r="XH829" s="5"/>
      <c r="XI829" s="5"/>
      <c r="XJ829" s="5"/>
      <c r="XK829" s="5"/>
      <c r="XL829" s="5"/>
      <c r="XM829" s="5"/>
      <c r="XN829" s="5"/>
      <c r="XO829" s="5"/>
      <c r="XP829" s="5"/>
      <c r="XQ829" s="5"/>
      <c r="XR829" s="5"/>
      <c r="XS829" s="5"/>
      <c r="XT829" s="5"/>
      <c r="XU829" s="5"/>
      <c r="XV829" s="5"/>
      <c r="XW829" s="5"/>
    </row>
    <row r="830" spans="39:647" x14ac:dyDescent="0.2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5"/>
      <c r="NS830" s="5"/>
      <c r="NT830" s="5"/>
      <c r="NU830" s="5"/>
      <c r="NV830" s="5"/>
      <c r="NW830" s="5"/>
      <c r="NX830" s="5"/>
      <c r="NY830" s="5"/>
      <c r="NZ830" s="5"/>
      <c r="OA830" s="5"/>
      <c r="OB830" s="5"/>
      <c r="OC830" s="5"/>
      <c r="OD830" s="5"/>
      <c r="OE830" s="5"/>
      <c r="OF830" s="5"/>
      <c r="OG830" s="5"/>
      <c r="OH830" s="5"/>
      <c r="OI830" s="5"/>
      <c r="OJ830" s="5"/>
      <c r="OK830" s="5"/>
      <c r="OL830" s="5"/>
      <c r="OM830" s="5"/>
      <c r="ON830" s="5"/>
      <c r="OO830" s="5"/>
      <c r="OP830" s="5"/>
      <c r="OQ830" s="5"/>
      <c r="OR830" s="5"/>
      <c r="OS830" s="5"/>
      <c r="OT830" s="5"/>
      <c r="OU830" s="5"/>
      <c r="OV830" s="5"/>
      <c r="OW830" s="5"/>
      <c r="OX830" s="5"/>
      <c r="OY830" s="5"/>
      <c r="OZ830" s="5"/>
      <c r="PA830" s="5"/>
      <c r="PB830" s="5"/>
      <c r="PC830" s="5"/>
      <c r="PD830" s="5"/>
      <c r="PE830" s="5"/>
      <c r="PF830" s="5"/>
      <c r="PG830" s="5"/>
      <c r="PH830" s="5"/>
      <c r="PI830" s="5"/>
      <c r="PJ830" s="5"/>
      <c r="PK830" s="5"/>
      <c r="PL830" s="5"/>
      <c r="PM830" s="5"/>
      <c r="PN830" s="5"/>
      <c r="PO830" s="5"/>
      <c r="PP830" s="5"/>
      <c r="PQ830" s="5"/>
      <c r="PR830" s="5"/>
      <c r="PS830" s="5"/>
      <c r="PT830" s="5"/>
      <c r="PU830" s="5"/>
      <c r="PV830" s="5"/>
      <c r="PW830" s="5"/>
      <c r="PX830" s="5"/>
      <c r="PY830" s="5"/>
      <c r="PZ830" s="5"/>
      <c r="QA830" s="5"/>
      <c r="QB830" s="5"/>
      <c r="QC830" s="5"/>
      <c r="QD830" s="5"/>
      <c r="QE830" s="5"/>
      <c r="QF830" s="5"/>
      <c r="QG830" s="5"/>
      <c r="QH830" s="5"/>
      <c r="QI830" s="5"/>
      <c r="QJ830" s="5"/>
      <c r="QK830" s="5"/>
      <c r="QL830" s="5"/>
      <c r="QM830" s="5"/>
      <c r="QN830" s="5"/>
      <c r="QO830" s="5"/>
      <c r="QP830" s="5"/>
      <c r="QQ830" s="5"/>
      <c r="QR830" s="5"/>
      <c r="QS830" s="5"/>
      <c r="QT830" s="5"/>
      <c r="QU830" s="5"/>
      <c r="QV830" s="5"/>
      <c r="QW830" s="5"/>
      <c r="QX830" s="5"/>
      <c r="QY830" s="5"/>
      <c r="QZ830" s="5"/>
      <c r="RA830" s="5"/>
      <c r="RB830" s="5"/>
      <c r="RC830" s="5"/>
      <c r="RD830" s="5"/>
      <c r="RE830" s="5"/>
      <c r="RF830" s="5"/>
      <c r="RG830" s="5"/>
      <c r="RH830" s="5"/>
      <c r="RI830" s="5"/>
      <c r="RJ830" s="5"/>
      <c r="RK830" s="5"/>
      <c r="RL830" s="5"/>
      <c r="RM830" s="5"/>
      <c r="RN830" s="5"/>
      <c r="RO830" s="5"/>
      <c r="RP830" s="5"/>
      <c r="RQ830" s="5"/>
      <c r="RR830" s="5"/>
      <c r="RS830" s="5"/>
      <c r="RT830" s="5"/>
      <c r="RU830" s="5"/>
      <c r="RV830" s="5"/>
      <c r="RW830" s="5"/>
      <c r="RX830" s="5"/>
      <c r="RY830" s="5"/>
      <c r="RZ830" s="5"/>
      <c r="SA830" s="5"/>
      <c r="SB830" s="5"/>
      <c r="SC830" s="5"/>
      <c r="SD830" s="5"/>
      <c r="SE830" s="5"/>
      <c r="SF830" s="5"/>
      <c r="SG830" s="5"/>
      <c r="SH830" s="5"/>
      <c r="SI830" s="5"/>
      <c r="SJ830" s="5"/>
      <c r="SK830" s="5"/>
      <c r="SL830" s="5"/>
      <c r="SM830" s="5"/>
      <c r="SN830" s="5"/>
      <c r="SO830" s="5"/>
      <c r="SP830" s="5"/>
      <c r="SQ830" s="5"/>
      <c r="SR830" s="5"/>
      <c r="SS830" s="5"/>
      <c r="ST830" s="5"/>
      <c r="SU830" s="5"/>
      <c r="SV830" s="5"/>
      <c r="SW830" s="5"/>
      <c r="SX830" s="5"/>
      <c r="SY830" s="5"/>
      <c r="SZ830" s="5"/>
      <c r="TA830" s="5"/>
      <c r="TB830" s="5"/>
      <c r="TC830" s="5"/>
      <c r="TD830" s="5"/>
      <c r="TE830" s="5"/>
      <c r="TF830" s="5"/>
      <c r="TG830" s="5"/>
      <c r="TH830" s="5"/>
      <c r="TI830" s="5"/>
      <c r="TJ830" s="5"/>
      <c r="TK830" s="5"/>
      <c r="TL830" s="5"/>
      <c r="TM830" s="5"/>
      <c r="TN830" s="5"/>
      <c r="TO830" s="5"/>
      <c r="TP830" s="5"/>
      <c r="TQ830" s="5"/>
      <c r="TR830" s="5"/>
      <c r="TS830" s="5"/>
      <c r="TT830" s="5"/>
      <c r="TU830" s="5"/>
      <c r="TV830" s="5"/>
      <c r="TW830" s="5"/>
      <c r="TX830" s="5"/>
      <c r="TY830" s="5"/>
      <c r="TZ830" s="5"/>
      <c r="UA830" s="5"/>
      <c r="UB830" s="5"/>
      <c r="UC830" s="5"/>
      <c r="UD830" s="5"/>
      <c r="UE830" s="5"/>
      <c r="UF830" s="5"/>
      <c r="UG830" s="5"/>
      <c r="UH830" s="5"/>
      <c r="UI830" s="5"/>
      <c r="UJ830" s="5"/>
      <c r="UK830" s="5"/>
      <c r="UL830" s="5"/>
      <c r="UM830" s="5"/>
      <c r="UN830" s="5"/>
      <c r="UO830" s="5"/>
      <c r="UP830" s="5"/>
      <c r="UQ830" s="5"/>
      <c r="UR830" s="5"/>
      <c r="US830" s="5"/>
      <c r="UT830" s="5"/>
      <c r="UU830" s="5"/>
      <c r="UV830" s="5"/>
      <c r="UW830" s="5"/>
      <c r="UX830" s="5"/>
      <c r="UY830" s="5"/>
      <c r="UZ830" s="5"/>
      <c r="VA830" s="5"/>
      <c r="VB830" s="5"/>
      <c r="VC830" s="5"/>
      <c r="VD830" s="5"/>
      <c r="VE830" s="5"/>
      <c r="VF830" s="5"/>
      <c r="VG830" s="5"/>
      <c r="VH830" s="5"/>
      <c r="VI830" s="5"/>
      <c r="VJ830" s="5"/>
      <c r="VK830" s="5"/>
      <c r="VL830" s="5"/>
      <c r="VM830" s="5"/>
      <c r="VN830" s="5"/>
      <c r="VO830" s="5"/>
      <c r="VP830" s="5"/>
      <c r="VQ830" s="5"/>
      <c r="VR830" s="5"/>
      <c r="VS830" s="5"/>
      <c r="VT830" s="5"/>
      <c r="VU830" s="5"/>
      <c r="VV830" s="5"/>
      <c r="VW830" s="5"/>
      <c r="VX830" s="5"/>
      <c r="VY830" s="5"/>
      <c r="VZ830" s="5"/>
      <c r="WA830" s="5"/>
      <c r="WB830" s="5"/>
      <c r="WC830" s="5"/>
      <c r="WD830" s="5"/>
      <c r="WE830" s="5"/>
      <c r="WF830" s="5"/>
      <c r="WG830" s="5"/>
      <c r="WH830" s="5"/>
      <c r="WI830" s="5"/>
      <c r="WJ830" s="5"/>
      <c r="WK830" s="5"/>
      <c r="WL830" s="5"/>
      <c r="WM830" s="5"/>
      <c r="WN830" s="5"/>
      <c r="WO830" s="5"/>
      <c r="WP830" s="5"/>
      <c r="WQ830" s="5"/>
      <c r="WR830" s="5"/>
      <c r="WS830" s="5"/>
      <c r="WT830" s="5"/>
      <c r="WU830" s="5"/>
      <c r="WV830" s="5"/>
      <c r="WW830" s="5"/>
      <c r="WX830" s="5"/>
      <c r="WY830" s="5"/>
      <c r="WZ830" s="5"/>
      <c r="XA830" s="5"/>
      <c r="XB830" s="5"/>
      <c r="XC830" s="5"/>
      <c r="XD830" s="5"/>
      <c r="XE830" s="5"/>
      <c r="XF830" s="5"/>
      <c r="XG830" s="5"/>
      <c r="XH830" s="5"/>
      <c r="XI830" s="5"/>
      <c r="XJ830" s="5"/>
      <c r="XK830" s="5"/>
      <c r="XL830" s="5"/>
      <c r="XM830" s="5"/>
      <c r="XN830" s="5"/>
      <c r="XO830" s="5"/>
      <c r="XP830" s="5"/>
      <c r="XQ830" s="5"/>
      <c r="XR830" s="5"/>
      <c r="XS830" s="5"/>
      <c r="XT830" s="5"/>
      <c r="XU830" s="5"/>
      <c r="XV830" s="5"/>
      <c r="XW830" s="5"/>
    </row>
    <row r="831" spans="39:647" x14ac:dyDescent="0.2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5"/>
      <c r="NS831" s="5"/>
      <c r="NT831" s="5"/>
      <c r="NU831" s="5"/>
      <c r="NV831" s="5"/>
      <c r="NW831" s="5"/>
      <c r="NX831" s="5"/>
      <c r="NY831" s="5"/>
      <c r="NZ831" s="5"/>
      <c r="OA831" s="5"/>
      <c r="OB831" s="5"/>
      <c r="OC831" s="5"/>
      <c r="OD831" s="5"/>
      <c r="OE831" s="5"/>
      <c r="OF831" s="5"/>
      <c r="OG831" s="5"/>
      <c r="OH831" s="5"/>
      <c r="OI831" s="5"/>
      <c r="OJ831" s="5"/>
      <c r="OK831" s="5"/>
      <c r="OL831" s="5"/>
      <c r="OM831" s="5"/>
      <c r="ON831" s="5"/>
      <c r="OO831" s="5"/>
      <c r="OP831" s="5"/>
      <c r="OQ831" s="5"/>
      <c r="OR831" s="5"/>
      <c r="OS831" s="5"/>
      <c r="OT831" s="5"/>
      <c r="OU831" s="5"/>
      <c r="OV831" s="5"/>
      <c r="OW831" s="5"/>
      <c r="OX831" s="5"/>
      <c r="OY831" s="5"/>
      <c r="OZ831" s="5"/>
      <c r="PA831" s="5"/>
      <c r="PB831" s="5"/>
      <c r="PC831" s="5"/>
      <c r="PD831" s="5"/>
      <c r="PE831" s="5"/>
      <c r="PF831" s="5"/>
      <c r="PG831" s="5"/>
      <c r="PH831" s="5"/>
      <c r="PI831" s="5"/>
      <c r="PJ831" s="5"/>
      <c r="PK831" s="5"/>
      <c r="PL831" s="5"/>
      <c r="PM831" s="5"/>
      <c r="PN831" s="5"/>
      <c r="PO831" s="5"/>
      <c r="PP831" s="5"/>
      <c r="PQ831" s="5"/>
      <c r="PR831" s="5"/>
      <c r="PS831" s="5"/>
      <c r="PT831" s="5"/>
      <c r="PU831" s="5"/>
      <c r="PV831" s="5"/>
      <c r="PW831" s="5"/>
      <c r="PX831" s="5"/>
      <c r="PY831" s="5"/>
      <c r="PZ831" s="5"/>
      <c r="QA831" s="5"/>
      <c r="QB831" s="5"/>
      <c r="QC831" s="5"/>
      <c r="QD831" s="5"/>
      <c r="QE831" s="5"/>
      <c r="QF831" s="5"/>
      <c r="QG831" s="5"/>
      <c r="QH831" s="5"/>
      <c r="QI831" s="5"/>
      <c r="QJ831" s="5"/>
      <c r="QK831" s="5"/>
      <c r="QL831" s="5"/>
      <c r="QM831" s="5"/>
      <c r="QN831" s="5"/>
      <c r="QO831" s="5"/>
      <c r="QP831" s="5"/>
      <c r="QQ831" s="5"/>
      <c r="QR831" s="5"/>
      <c r="QS831" s="5"/>
      <c r="QT831" s="5"/>
      <c r="QU831" s="5"/>
      <c r="QV831" s="5"/>
      <c r="QW831" s="5"/>
      <c r="QX831" s="5"/>
      <c r="QY831" s="5"/>
      <c r="QZ831" s="5"/>
      <c r="RA831" s="5"/>
      <c r="RB831" s="5"/>
      <c r="RC831" s="5"/>
      <c r="RD831" s="5"/>
      <c r="RE831" s="5"/>
      <c r="RF831" s="5"/>
      <c r="RG831" s="5"/>
      <c r="RH831" s="5"/>
      <c r="RI831" s="5"/>
      <c r="RJ831" s="5"/>
      <c r="RK831" s="5"/>
      <c r="RL831" s="5"/>
      <c r="RM831" s="5"/>
      <c r="RN831" s="5"/>
      <c r="RO831" s="5"/>
      <c r="RP831" s="5"/>
      <c r="RQ831" s="5"/>
      <c r="RR831" s="5"/>
      <c r="RS831" s="5"/>
      <c r="RT831" s="5"/>
      <c r="RU831" s="5"/>
      <c r="RV831" s="5"/>
      <c r="RW831" s="5"/>
      <c r="RX831" s="5"/>
      <c r="RY831" s="5"/>
      <c r="RZ831" s="5"/>
      <c r="SA831" s="5"/>
      <c r="SB831" s="5"/>
      <c r="SC831" s="5"/>
      <c r="SD831" s="5"/>
      <c r="SE831" s="5"/>
      <c r="SF831" s="5"/>
      <c r="SG831" s="5"/>
      <c r="SH831" s="5"/>
      <c r="SI831" s="5"/>
      <c r="SJ831" s="5"/>
      <c r="SK831" s="5"/>
      <c r="SL831" s="5"/>
      <c r="SM831" s="5"/>
      <c r="SN831" s="5"/>
      <c r="SO831" s="5"/>
      <c r="SP831" s="5"/>
      <c r="SQ831" s="5"/>
      <c r="SR831" s="5"/>
      <c r="SS831" s="5"/>
      <c r="ST831" s="5"/>
      <c r="SU831" s="5"/>
      <c r="SV831" s="5"/>
      <c r="SW831" s="5"/>
      <c r="SX831" s="5"/>
      <c r="SY831" s="5"/>
      <c r="SZ831" s="5"/>
      <c r="TA831" s="5"/>
      <c r="TB831" s="5"/>
      <c r="TC831" s="5"/>
      <c r="TD831" s="5"/>
      <c r="TE831" s="5"/>
      <c r="TF831" s="5"/>
      <c r="TG831" s="5"/>
      <c r="TH831" s="5"/>
      <c r="TI831" s="5"/>
      <c r="TJ831" s="5"/>
      <c r="TK831" s="5"/>
      <c r="TL831" s="5"/>
      <c r="TM831" s="5"/>
      <c r="TN831" s="5"/>
      <c r="TO831" s="5"/>
      <c r="TP831" s="5"/>
      <c r="TQ831" s="5"/>
      <c r="TR831" s="5"/>
      <c r="TS831" s="5"/>
      <c r="TT831" s="5"/>
      <c r="TU831" s="5"/>
      <c r="TV831" s="5"/>
      <c r="TW831" s="5"/>
      <c r="TX831" s="5"/>
      <c r="TY831" s="5"/>
      <c r="TZ831" s="5"/>
      <c r="UA831" s="5"/>
      <c r="UB831" s="5"/>
      <c r="UC831" s="5"/>
      <c r="UD831" s="5"/>
      <c r="UE831" s="5"/>
      <c r="UF831" s="5"/>
      <c r="UG831" s="5"/>
      <c r="UH831" s="5"/>
      <c r="UI831" s="5"/>
      <c r="UJ831" s="5"/>
      <c r="UK831" s="5"/>
      <c r="UL831" s="5"/>
      <c r="UM831" s="5"/>
      <c r="UN831" s="5"/>
      <c r="UO831" s="5"/>
      <c r="UP831" s="5"/>
      <c r="UQ831" s="5"/>
      <c r="UR831" s="5"/>
      <c r="US831" s="5"/>
      <c r="UT831" s="5"/>
      <c r="UU831" s="5"/>
      <c r="UV831" s="5"/>
      <c r="UW831" s="5"/>
      <c r="UX831" s="5"/>
      <c r="UY831" s="5"/>
      <c r="UZ831" s="5"/>
      <c r="VA831" s="5"/>
      <c r="VB831" s="5"/>
      <c r="VC831" s="5"/>
      <c r="VD831" s="5"/>
      <c r="VE831" s="5"/>
      <c r="VF831" s="5"/>
      <c r="VG831" s="5"/>
      <c r="VH831" s="5"/>
      <c r="VI831" s="5"/>
      <c r="VJ831" s="5"/>
      <c r="VK831" s="5"/>
      <c r="VL831" s="5"/>
      <c r="VM831" s="5"/>
      <c r="VN831" s="5"/>
      <c r="VO831" s="5"/>
      <c r="VP831" s="5"/>
      <c r="VQ831" s="5"/>
      <c r="VR831" s="5"/>
      <c r="VS831" s="5"/>
      <c r="VT831" s="5"/>
      <c r="VU831" s="5"/>
      <c r="VV831" s="5"/>
      <c r="VW831" s="5"/>
      <c r="VX831" s="5"/>
      <c r="VY831" s="5"/>
      <c r="VZ831" s="5"/>
      <c r="WA831" s="5"/>
      <c r="WB831" s="5"/>
      <c r="WC831" s="5"/>
      <c r="WD831" s="5"/>
      <c r="WE831" s="5"/>
      <c r="WF831" s="5"/>
      <c r="WG831" s="5"/>
      <c r="WH831" s="5"/>
      <c r="WI831" s="5"/>
      <c r="WJ831" s="5"/>
      <c r="WK831" s="5"/>
      <c r="WL831" s="5"/>
      <c r="WM831" s="5"/>
      <c r="WN831" s="5"/>
      <c r="WO831" s="5"/>
      <c r="WP831" s="5"/>
      <c r="WQ831" s="5"/>
      <c r="WR831" s="5"/>
      <c r="WS831" s="5"/>
      <c r="WT831" s="5"/>
      <c r="WU831" s="5"/>
      <c r="WV831" s="5"/>
      <c r="WW831" s="5"/>
      <c r="WX831" s="5"/>
      <c r="WY831" s="5"/>
      <c r="WZ831" s="5"/>
      <c r="XA831" s="5"/>
      <c r="XB831" s="5"/>
      <c r="XC831" s="5"/>
      <c r="XD831" s="5"/>
      <c r="XE831" s="5"/>
      <c r="XF831" s="5"/>
      <c r="XG831" s="5"/>
      <c r="XH831" s="5"/>
      <c r="XI831" s="5"/>
      <c r="XJ831" s="5"/>
      <c r="XK831" s="5"/>
      <c r="XL831" s="5"/>
      <c r="XM831" s="5"/>
      <c r="XN831" s="5"/>
      <c r="XO831" s="5"/>
      <c r="XP831" s="5"/>
      <c r="XQ831" s="5"/>
      <c r="XR831" s="5"/>
      <c r="XS831" s="5"/>
      <c r="XT831" s="5"/>
      <c r="XU831" s="5"/>
      <c r="XV831" s="5"/>
      <c r="XW831" s="5"/>
    </row>
    <row r="832" spans="39:647" x14ac:dyDescent="0.2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5"/>
      <c r="NS832" s="5"/>
      <c r="NT832" s="5"/>
      <c r="NU832" s="5"/>
      <c r="NV832" s="5"/>
      <c r="NW832" s="5"/>
      <c r="NX832" s="5"/>
      <c r="NY832" s="5"/>
      <c r="NZ832" s="5"/>
      <c r="OA832" s="5"/>
      <c r="OB832" s="5"/>
      <c r="OC832" s="5"/>
      <c r="OD832" s="5"/>
      <c r="OE832" s="5"/>
      <c r="OF832" s="5"/>
      <c r="OG832" s="5"/>
      <c r="OH832" s="5"/>
      <c r="OI832" s="5"/>
      <c r="OJ832" s="5"/>
      <c r="OK832" s="5"/>
      <c r="OL832" s="5"/>
      <c r="OM832" s="5"/>
      <c r="ON832" s="5"/>
      <c r="OO832" s="5"/>
      <c r="OP832" s="5"/>
      <c r="OQ832" s="5"/>
      <c r="OR832" s="5"/>
      <c r="OS832" s="5"/>
      <c r="OT832" s="5"/>
      <c r="OU832" s="5"/>
      <c r="OV832" s="5"/>
      <c r="OW832" s="5"/>
      <c r="OX832" s="5"/>
      <c r="OY832" s="5"/>
      <c r="OZ832" s="5"/>
      <c r="PA832" s="5"/>
      <c r="PB832" s="5"/>
      <c r="PC832" s="5"/>
      <c r="PD832" s="5"/>
      <c r="PE832" s="5"/>
      <c r="PF832" s="5"/>
      <c r="PG832" s="5"/>
      <c r="PH832" s="5"/>
      <c r="PI832" s="5"/>
      <c r="PJ832" s="5"/>
      <c r="PK832" s="5"/>
      <c r="PL832" s="5"/>
      <c r="PM832" s="5"/>
      <c r="PN832" s="5"/>
      <c r="PO832" s="5"/>
      <c r="PP832" s="5"/>
      <c r="PQ832" s="5"/>
      <c r="PR832" s="5"/>
      <c r="PS832" s="5"/>
      <c r="PT832" s="5"/>
      <c r="PU832" s="5"/>
      <c r="PV832" s="5"/>
      <c r="PW832" s="5"/>
      <c r="PX832" s="5"/>
      <c r="PY832" s="5"/>
      <c r="PZ832" s="5"/>
      <c r="QA832" s="5"/>
      <c r="QB832" s="5"/>
      <c r="QC832" s="5"/>
      <c r="QD832" s="5"/>
      <c r="QE832" s="5"/>
      <c r="QF832" s="5"/>
      <c r="QG832" s="5"/>
      <c r="QH832" s="5"/>
      <c r="QI832" s="5"/>
      <c r="QJ832" s="5"/>
      <c r="QK832" s="5"/>
      <c r="QL832" s="5"/>
      <c r="QM832" s="5"/>
      <c r="QN832" s="5"/>
      <c r="QO832" s="5"/>
      <c r="QP832" s="5"/>
      <c r="QQ832" s="5"/>
      <c r="QR832" s="5"/>
      <c r="QS832" s="5"/>
      <c r="QT832" s="5"/>
      <c r="QU832" s="5"/>
      <c r="QV832" s="5"/>
      <c r="QW832" s="5"/>
      <c r="QX832" s="5"/>
      <c r="QY832" s="5"/>
      <c r="QZ832" s="5"/>
      <c r="RA832" s="5"/>
      <c r="RB832" s="5"/>
      <c r="RC832" s="5"/>
      <c r="RD832" s="5"/>
      <c r="RE832" s="5"/>
      <c r="RF832" s="5"/>
      <c r="RG832" s="5"/>
      <c r="RH832" s="5"/>
      <c r="RI832" s="5"/>
      <c r="RJ832" s="5"/>
      <c r="RK832" s="5"/>
      <c r="RL832" s="5"/>
      <c r="RM832" s="5"/>
      <c r="RN832" s="5"/>
      <c r="RO832" s="5"/>
      <c r="RP832" s="5"/>
      <c r="RQ832" s="5"/>
      <c r="RR832" s="5"/>
      <c r="RS832" s="5"/>
      <c r="RT832" s="5"/>
      <c r="RU832" s="5"/>
      <c r="RV832" s="5"/>
      <c r="RW832" s="5"/>
      <c r="RX832" s="5"/>
      <c r="RY832" s="5"/>
      <c r="RZ832" s="5"/>
      <c r="SA832" s="5"/>
      <c r="SB832" s="5"/>
      <c r="SC832" s="5"/>
      <c r="SD832" s="5"/>
      <c r="SE832" s="5"/>
      <c r="SF832" s="5"/>
      <c r="SG832" s="5"/>
      <c r="SH832" s="5"/>
      <c r="SI832" s="5"/>
      <c r="SJ832" s="5"/>
      <c r="SK832" s="5"/>
      <c r="SL832" s="5"/>
      <c r="SM832" s="5"/>
      <c r="SN832" s="5"/>
      <c r="SO832" s="5"/>
      <c r="SP832" s="5"/>
      <c r="SQ832" s="5"/>
      <c r="SR832" s="5"/>
      <c r="SS832" s="5"/>
      <c r="ST832" s="5"/>
      <c r="SU832" s="5"/>
      <c r="SV832" s="5"/>
      <c r="SW832" s="5"/>
      <c r="SX832" s="5"/>
      <c r="SY832" s="5"/>
      <c r="SZ832" s="5"/>
      <c r="TA832" s="5"/>
      <c r="TB832" s="5"/>
      <c r="TC832" s="5"/>
      <c r="TD832" s="5"/>
      <c r="TE832" s="5"/>
      <c r="TF832" s="5"/>
      <c r="TG832" s="5"/>
      <c r="TH832" s="5"/>
      <c r="TI832" s="5"/>
      <c r="TJ832" s="5"/>
      <c r="TK832" s="5"/>
      <c r="TL832" s="5"/>
      <c r="TM832" s="5"/>
      <c r="TN832" s="5"/>
      <c r="TO832" s="5"/>
      <c r="TP832" s="5"/>
      <c r="TQ832" s="5"/>
      <c r="TR832" s="5"/>
      <c r="TS832" s="5"/>
      <c r="TT832" s="5"/>
      <c r="TU832" s="5"/>
      <c r="TV832" s="5"/>
      <c r="TW832" s="5"/>
      <c r="TX832" s="5"/>
      <c r="TY832" s="5"/>
      <c r="TZ832" s="5"/>
      <c r="UA832" s="5"/>
      <c r="UB832" s="5"/>
      <c r="UC832" s="5"/>
      <c r="UD832" s="5"/>
      <c r="UE832" s="5"/>
      <c r="UF832" s="5"/>
      <c r="UG832" s="5"/>
      <c r="UH832" s="5"/>
      <c r="UI832" s="5"/>
      <c r="UJ832" s="5"/>
      <c r="UK832" s="5"/>
      <c r="UL832" s="5"/>
      <c r="UM832" s="5"/>
      <c r="UN832" s="5"/>
      <c r="UO832" s="5"/>
      <c r="UP832" s="5"/>
      <c r="UQ832" s="5"/>
      <c r="UR832" s="5"/>
      <c r="US832" s="5"/>
      <c r="UT832" s="5"/>
      <c r="UU832" s="5"/>
      <c r="UV832" s="5"/>
      <c r="UW832" s="5"/>
      <c r="UX832" s="5"/>
      <c r="UY832" s="5"/>
      <c r="UZ832" s="5"/>
      <c r="VA832" s="5"/>
      <c r="VB832" s="5"/>
      <c r="VC832" s="5"/>
      <c r="VD832" s="5"/>
      <c r="VE832" s="5"/>
      <c r="VF832" s="5"/>
      <c r="VG832" s="5"/>
      <c r="VH832" s="5"/>
      <c r="VI832" s="5"/>
      <c r="VJ832" s="5"/>
      <c r="VK832" s="5"/>
      <c r="VL832" s="5"/>
      <c r="VM832" s="5"/>
      <c r="VN832" s="5"/>
      <c r="VO832" s="5"/>
      <c r="VP832" s="5"/>
      <c r="VQ832" s="5"/>
      <c r="VR832" s="5"/>
      <c r="VS832" s="5"/>
      <c r="VT832" s="5"/>
      <c r="VU832" s="5"/>
      <c r="VV832" s="5"/>
      <c r="VW832" s="5"/>
      <c r="VX832" s="5"/>
      <c r="VY832" s="5"/>
      <c r="VZ832" s="5"/>
      <c r="WA832" s="5"/>
      <c r="WB832" s="5"/>
      <c r="WC832" s="5"/>
      <c r="WD832" s="5"/>
      <c r="WE832" s="5"/>
      <c r="WF832" s="5"/>
      <c r="WG832" s="5"/>
      <c r="WH832" s="5"/>
      <c r="WI832" s="5"/>
      <c r="WJ832" s="5"/>
      <c r="WK832" s="5"/>
      <c r="WL832" s="5"/>
      <c r="WM832" s="5"/>
      <c r="WN832" s="5"/>
      <c r="WO832" s="5"/>
      <c r="WP832" s="5"/>
      <c r="WQ832" s="5"/>
      <c r="WR832" s="5"/>
      <c r="WS832" s="5"/>
      <c r="WT832" s="5"/>
      <c r="WU832" s="5"/>
      <c r="WV832" s="5"/>
      <c r="WW832" s="5"/>
      <c r="WX832" s="5"/>
      <c r="WY832" s="5"/>
      <c r="WZ832" s="5"/>
      <c r="XA832" s="5"/>
      <c r="XB832" s="5"/>
      <c r="XC832" s="5"/>
      <c r="XD832" s="5"/>
      <c r="XE832" s="5"/>
      <c r="XF832" s="5"/>
      <c r="XG832" s="5"/>
      <c r="XH832" s="5"/>
      <c r="XI832" s="5"/>
      <c r="XJ832" s="5"/>
      <c r="XK832" s="5"/>
      <c r="XL832" s="5"/>
      <c r="XM832" s="5"/>
      <c r="XN832" s="5"/>
      <c r="XO832" s="5"/>
      <c r="XP832" s="5"/>
      <c r="XQ832" s="5"/>
      <c r="XR832" s="5"/>
      <c r="XS832" s="5"/>
      <c r="XT832" s="5"/>
      <c r="XU832" s="5"/>
      <c r="XV832" s="5"/>
      <c r="XW832" s="5"/>
    </row>
    <row r="833" spans="39:647" x14ac:dyDescent="0.2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5"/>
      <c r="NS833" s="5"/>
      <c r="NT833" s="5"/>
      <c r="NU833" s="5"/>
      <c r="NV833" s="5"/>
      <c r="NW833" s="5"/>
      <c r="NX833" s="5"/>
      <c r="NY833" s="5"/>
      <c r="NZ833" s="5"/>
      <c r="OA833" s="5"/>
      <c r="OB833" s="5"/>
      <c r="OC833" s="5"/>
      <c r="OD833" s="5"/>
      <c r="OE833" s="5"/>
      <c r="OF833" s="5"/>
      <c r="OG833" s="5"/>
      <c r="OH833" s="5"/>
      <c r="OI833" s="5"/>
      <c r="OJ833" s="5"/>
      <c r="OK833" s="5"/>
      <c r="OL833" s="5"/>
      <c r="OM833" s="5"/>
      <c r="ON833" s="5"/>
      <c r="OO833" s="5"/>
      <c r="OP833" s="5"/>
      <c r="OQ833" s="5"/>
      <c r="OR833" s="5"/>
      <c r="OS833" s="5"/>
      <c r="OT833" s="5"/>
      <c r="OU833" s="5"/>
      <c r="OV833" s="5"/>
      <c r="OW833" s="5"/>
      <c r="OX833" s="5"/>
      <c r="OY833" s="5"/>
      <c r="OZ833" s="5"/>
      <c r="PA833" s="5"/>
      <c r="PB833" s="5"/>
      <c r="PC833" s="5"/>
      <c r="PD833" s="5"/>
      <c r="PE833" s="5"/>
      <c r="PF833" s="5"/>
      <c r="PG833" s="5"/>
      <c r="PH833" s="5"/>
      <c r="PI833" s="5"/>
      <c r="PJ833" s="5"/>
      <c r="PK833" s="5"/>
      <c r="PL833" s="5"/>
      <c r="PM833" s="5"/>
      <c r="PN833" s="5"/>
      <c r="PO833" s="5"/>
      <c r="PP833" s="5"/>
      <c r="PQ833" s="5"/>
      <c r="PR833" s="5"/>
      <c r="PS833" s="5"/>
      <c r="PT833" s="5"/>
      <c r="PU833" s="5"/>
      <c r="PV833" s="5"/>
      <c r="PW833" s="5"/>
      <c r="PX833" s="5"/>
      <c r="PY833" s="5"/>
      <c r="PZ833" s="5"/>
      <c r="QA833" s="5"/>
      <c r="QB833" s="5"/>
      <c r="QC833" s="5"/>
      <c r="QD833" s="5"/>
      <c r="QE833" s="5"/>
      <c r="QF833" s="5"/>
      <c r="QG833" s="5"/>
      <c r="QH833" s="5"/>
      <c r="QI833" s="5"/>
      <c r="QJ833" s="5"/>
      <c r="QK833" s="5"/>
      <c r="QL833" s="5"/>
      <c r="QM833" s="5"/>
      <c r="QN833" s="5"/>
      <c r="QO833" s="5"/>
      <c r="QP833" s="5"/>
      <c r="QQ833" s="5"/>
      <c r="QR833" s="5"/>
      <c r="QS833" s="5"/>
      <c r="QT833" s="5"/>
      <c r="QU833" s="5"/>
      <c r="QV833" s="5"/>
      <c r="QW833" s="5"/>
      <c r="QX833" s="5"/>
      <c r="QY833" s="5"/>
      <c r="QZ833" s="5"/>
      <c r="RA833" s="5"/>
      <c r="RB833" s="5"/>
      <c r="RC833" s="5"/>
      <c r="RD833" s="5"/>
      <c r="RE833" s="5"/>
      <c r="RF833" s="5"/>
      <c r="RG833" s="5"/>
      <c r="RH833" s="5"/>
      <c r="RI833" s="5"/>
      <c r="RJ833" s="5"/>
      <c r="RK833" s="5"/>
      <c r="RL833" s="5"/>
      <c r="RM833" s="5"/>
      <c r="RN833" s="5"/>
      <c r="RO833" s="5"/>
      <c r="RP833" s="5"/>
      <c r="RQ833" s="5"/>
      <c r="RR833" s="5"/>
      <c r="RS833" s="5"/>
      <c r="RT833" s="5"/>
      <c r="RU833" s="5"/>
      <c r="RV833" s="5"/>
      <c r="RW833" s="5"/>
      <c r="RX833" s="5"/>
      <c r="RY833" s="5"/>
      <c r="RZ833" s="5"/>
      <c r="SA833" s="5"/>
      <c r="SB833" s="5"/>
      <c r="SC833" s="5"/>
      <c r="SD833" s="5"/>
      <c r="SE833" s="5"/>
      <c r="SF833" s="5"/>
      <c r="SG833" s="5"/>
      <c r="SH833" s="5"/>
      <c r="SI833" s="5"/>
      <c r="SJ833" s="5"/>
      <c r="SK833" s="5"/>
      <c r="SL833" s="5"/>
      <c r="SM833" s="5"/>
      <c r="SN833" s="5"/>
      <c r="SO833" s="5"/>
      <c r="SP833" s="5"/>
      <c r="SQ833" s="5"/>
      <c r="SR833" s="5"/>
      <c r="SS833" s="5"/>
      <c r="ST833" s="5"/>
      <c r="SU833" s="5"/>
      <c r="SV833" s="5"/>
      <c r="SW833" s="5"/>
      <c r="SX833" s="5"/>
      <c r="SY833" s="5"/>
      <c r="SZ833" s="5"/>
      <c r="TA833" s="5"/>
      <c r="TB833" s="5"/>
      <c r="TC833" s="5"/>
      <c r="TD833" s="5"/>
      <c r="TE833" s="5"/>
      <c r="TF833" s="5"/>
      <c r="TG833" s="5"/>
      <c r="TH833" s="5"/>
      <c r="TI833" s="5"/>
      <c r="TJ833" s="5"/>
      <c r="TK833" s="5"/>
      <c r="TL833" s="5"/>
      <c r="TM833" s="5"/>
      <c r="TN833" s="5"/>
      <c r="TO833" s="5"/>
      <c r="TP833" s="5"/>
      <c r="TQ833" s="5"/>
      <c r="TR833" s="5"/>
      <c r="TS833" s="5"/>
      <c r="TT833" s="5"/>
      <c r="TU833" s="5"/>
      <c r="TV833" s="5"/>
      <c r="TW833" s="5"/>
      <c r="TX833" s="5"/>
      <c r="TY833" s="5"/>
      <c r="TZ833" s="5"/>
      <c r="UA833" s="5"/>
      <c r="UB833" s="5"/>
      <c r="UC833" s="5"/>
      <c r="UD833" s="5"/>
      <c r="UE833" s="5"/>
      <c r="UF833" s="5"/>
      <c r="UG833" s="5"/>
      <c r="UH833" s="5"/>
      <c r="UI833" s="5"/>
      <c r="UJ833" s="5"/>
      <c r="UK833" s="5"/>
      <c r="UL833" s="5"/>
      <c r="UM833" s="5"/>
      <c r="UN833" s="5"/>
      <c r="UO833" s="5"/>
      <c r="UP833" s="5"/>
      <c r="UQ833" s="5"/>
      <c r="UR833" s="5"/>
      <c r="US833" s="5"/>
      <c r="UT833" s="5"/>
      <c r="UU833" s="5"/>
      <c r="UV833" s="5"/>
      <c r="UW833" s="5"/>
      <c r="UX833" s="5"/>
      <c r="UY833" s="5"/>
      <c r="UZ833" s="5"/>
      <c r="VA833" s="5"/>
      <c r="VB833" s="5"/>
      <c r="VC833" s="5"/>
      <c r="VD833" s="5"/>
      <c r="VE833" s="5"/>
      <c r="VF833" s="5"/>
      <c r="VG833" s="5"/>
      <c r="VH833" s="5"/>
      <c r="VI833" s="5"/>
      <c r="VJ833" s="5"/>
      <c r="VK833" s="5"/>
      <c r="VL833" s="5"/>
      <c r="VM833" s="5"/>
      <c r="VN833" s="5"/>
      <c r="VO833" s="5"/>
      <c r="VP833" s="5"/>
      <c r="VQ833" s="5"/>
      <c r="VR833" s="5"/>
      <c r="VS833" s="5"/>
      <c r="VT833" s="5"/>
      <c r="VU833" s="5"/>
      <c r="VV833" s="5"/>
      <c r="VW833" s="5"/>
      <c r="VX833" s="5"/>
      <c r="VY833" s="5"/>
      <c r="VZ833" s="5"/>
      <c r="WA833" s="5"/>
      <c r="WB833" s="5"/>
      <c r="WC833" s="5"/>
      <c r="WD833" s="5"/>
      <c r="WE833" s="5"/>
      <c r="WF833" s="5"/>
      <c r="WG833" s="5"/>
      <c r="WH833" s="5"/>
      <c r="WI833" s="5"/>
      <c r="WJ833" s="5"/>
      <c r="WK833" s="5"/>
      <c r="WL833" s="5"/>
      <c r="WM833" s="5"/>
      <c r="WN833" s="5"/>
      <c r="WO833" s="5"/>
      <c r="WP833" s="5"/>
      <c r="WQ833" s="5"/>
      <c r="WR833" s="5"/>
      <c r="WS833" s="5"/>
      <c r="WT833" s="5"/>
      <c r="WU833" s="5"/>
      <c r="WV833" s="5"/>
      <c r="WW833" s="5"/>
      <c r="WX833" s="5"/>
      <c r="WY833" s="5"/>
      <c r="WZ833" s="5"/>
      <c r="XA833" s="5"/>
      <c r="XB833" s="5"/>
      <c r="XC833" s="5"/>
      <c r="XD833" s="5"/>
      <c r="XE833" s="5"/>
      <c r="XF833" s="5"/>
      <c r="XG833" s="5"/>
      <c r="XH833" s="5"/>
      <c r="XI833" s="5"/>
      <c r="XJ833" s="5"/>
      <c r="XK833" s="5"/>
      <c r="XL833" s="5"/>
      <c r="XM833" s="5"/>
      <c r="XN833" s="5"/>
      <c r="XO833" s="5"/>
      <c r="XP833" s="5"/>
      <c r="XQ833" s="5"/>
      <c r="XR833" s="5"/>
      <c r="XS833" s="5"/>
      <c r="XT833" s="5"/>
      <c r="XU833" s="5"/>
      <c r="XV833" s="5"/>
      <c r="XW833" s="5"/>
    </row>
    <row r="834" spans="39:647" x14ac:dyDescent="0.2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5"/>
      <c r="NS834" s="5"/>
      <c r="NT834" s="5"/>
      <c r="NU834" s="5"/>
      <c r="NV834" s="5"/>
      <c r="NW834" s="5"/>
      <c r="NX834" s="5"/>
      <c r="NY834" s="5"/>
      <c r="NZ834" s="5"/>
      <c r="OA834" s="5"/>
      <c r="OB834" s="5"/>
      <c r="OC834" s="5"/>
      <c r="OD834" s="5"/>
      <c r="OE834" s="5"/>
      <c r="OF834" s="5"/>
      <c r="OG834" s="5"/>
      <c r="OH834" s="5"/>
      <c r="OI834" s="5"/>
      <c r="OJ834" s="5"/>
      <c r="OK834" s="5"/>
      <c r="OL834" s="5"/>
      <c r="OM834" s="5"/>
      <c r="ON834" s="5"/>
      <c r="OO834" s="5"/>
      <c r="OP834" s="5"/>
      <c r="OQ834" s="5"/>
      <c r="OR834" s="5"/>
      <c r="OS834" s="5"/>
      <c r="OT834" s="5"/>
      <c r="OU834" s="5"/>
      <c r="OV834" s="5"/>
      <c r="OW834" s="5"/>
      <c r="OX834" s="5"/>
      <c r="OY834" s="5"/>
      <c r="OZ834" s="5"/>
      <c r="PA834" s="5"/>
      <c r="PB834" s="5"/>
      <c r="PC834" s="5"/>
      <c r="PD834" s="5"/>
      <c r="PE834" s="5"/>
      <c r="PF834" s="5"/>
      <c r="PG834" s="5"/>
      <c r="PH834" s="5"/>
      <c r="PI834" s="5"/>
      <c r="PJ834" s="5"/>
      <c r="PK834" s="5"/>
      <c r="PL834" s="5"/>
      <c r="PM834" s="5"/>
      <c r="PN834" s="5"/>
      <c r="PO834" s="5"/>
      <c r="PP834" s="5"/>
      <c r="PQ834" s="5"/>
      <c r="PR834" s="5"/>
      <c r="PS834" s="5"/>
      <c r="PT834" s="5"/>
      <c r="PU834" s="5"/>
      <c r="PV834" s="5"/>
      <c r="PW834" s="5"/>
      <c r="PX834" s="5"/>
      <c r="PY834" s="5"/>
      <c r="PZ834" s="5"/>
      <c r="QA834" s="5"/>
      <c r="QB834" s="5"/>
      <c r="QC834" s="5"/>
      <c r="QD834" s="5"/>
      <c r="QE834" s="5"/>
      <c r="QF834" s="5"/>
      <c r="QG834" s="5"/>
      <c r="QH834" s="5"/>
      <c r="QI834" s="5"/>
      <c r="QJ834" s="5"/>
      <c r="QK834" s="5"/>
      <c r="QL834" s="5"/>
      <c r="QM834" s="5"/>
      <c r="QN834" s="5"/>
      <c r="QO834" s="5"/>
      <c r="QP834" s="5"/>
      <c r="QQ834" s="5"/>
      <c r="QR834" s="5"/>
      <c r="QS834" s="5"/>
      <c r="QT834" s="5"/>
      <c r="QU834" s="5"/>
      <c r="QV834" s="5"/>
      <c r="QW834" s="5"/>
      <c r="QX834" s="5"/>
      <c r="QY834" s="5"/>
      <c r="QZ834" s="5"/>
      <c r="RA834" s="5"/>
      <c r="RB834" s="5"/>
      <c r="RC834" s="5"/>
      <c r="RD834" s="5"/>
      <c r="RE834" s="5"/>
      <c r="RF834" s="5"/>
      <c r="RG834" s="5"/>
      <c r="RH834" s="5"/>
      <c r="RI834" s="5"/>
      <c r="RJ834" s="5"/>
      <c r="RK834" s="5"/>
      <c r="RL834" s="5"/>
      <c r="RM834" s="5"/>
      <c r="RN834" s="5"/>
      <c r="RO834" s="5"/>
      <c r="RP834" s="5"/>
      <c r="RQ834" s="5"/>
      <c r="RR834" s="5"/>
      <c r="RS834" s="5"/>
      <c r="RT834" s="5"/>
      <c r="RU834" s="5"/>
      <c r="RV834" s="5"/>
      <c r="RW834" s="5"/>
      <c r="RX834" s="5"/>
      <c r="RY834" s="5"/>
      <c r="RZ834" s="5"/>
      <c r="SA834" s="5"/>
      <c r="SB834" s="5"/>
      <c r="SC834" s="5"/>
      <c r="SD834" s="5"/>
      <c r="SE834" s="5"/>
      <c r="SF834" s="5"/>
      <c r="SG834" s="5"/>
      <c r="SH834" s="5"/>
      <c r="SI834" s="5"/>
      <c r="SJ834" s="5"/>
      <c r="SK834" s="5"/>
      <c r="SL834" s="5"/>
      <c r="SM834" s="5"/>
      <c r="SN834" s="5"/>
      <c r="SO834" s="5"/>
      <c r="SP834" s="5"/>
      <c r="SQ834" s="5"/>
      <c r="SR834" s="5"/>
      <c r="SS834" s="5"/>
      <c r="ST834" s="5"/>
      <c r="SU834" s="5"/>
      <c r="SV834" s="5"/>
      <c r="SW834" s="5"/>
      <c r="SX834" s="5"/>
      <c r="SY834" s="5"/>
      <c r="SZ834" s="5"/>
      <c r="TA834" s="5"/>
      <c r="TB834" s="5"/>
      <c r="TC834" s="5"/>
      <c r="TD834" s="5"/>
      <c r="TE834" s="5"/>
      <c r="TF834" s="5"/>
      <c r="TG834" s="5"/>
      <c r="TH834" s="5"/>
      <c r="TI834" s="5"/>
      <c r="TJ834" s="5"/>
      <c r="TK834" s="5"/>
      <c r="TL834" s="5"/>
      <c r="TM834" s="5"/>
      <c r="TN834" s="5"/>
      <c r="TO834" s="5"/>
      <c r="TP834" s="5"/>
      <c r="TQ834" s="5"/>
      <c r="TR834" s="5"/>
      <c r="TS834" s="5"/>
      <c r="TT834" s="5"/>
      <c r="TU834" s="5"/>
      <c r="TV834" s="5"/>
      <c r="TW834" s="5"/>
      <c r="TX834" s="5"/>
      <c r="TY834" s="5"/>
      <c r="TZ834" s="5"/>
      <c r="UA834" s="5"/>
      <c r="UB834" s="5"/>
      <c r="UC834" s="5"/>
      <c r="UD834" s="5"/>
      <c r="UE834" s="5"/>
      <c r="UF834" s="5"/>
      <c r="UG834" s="5"/>
      <c r="UH834" s="5"/>
      <c r="UI834" s="5"/>
      <c r="UJ834" s="5"/>
      <c r="UK834" s="5"/>
      <c r="UL834" s="5"/>
      <c r="UM834" s="5"/>
      <c r="UN834" s="5"/>
      <c r="UO834" s="5"/>
      <c r="UP834" s="5"/>
      <c r="UQ834" s="5"/>
      <c r="UR834" s="5"/>
      <c r="US834" s="5"/>
      <c r="UT834" s="5"/>
      <c r="UU834" s="5"/>
      <c r="UV834" s="5"/>
      <c r="UW834" s="5"/>
      <c r="UX834" s="5"/>
      <c r="UY834" s="5"/>
      <c r="UZ834" s="5"/>
      <c r="VA834" s="5"/>
      <c r="VB834" s="5"/>
      <c r="VC834" s="5"/>
      <c r="VD834" s="5"/>
      <c r="VE834" s="5"/>
      <c r="VF834" s="5"/>
      <c r="VG834" s="5"/>
      <c r="VH834" s="5"/>
      <c r="VI834" s="5"/>
      <c r="VJ834" s="5"/>
      <c r="VK834" s="5"/>
      <c r="VL834" s="5"/>
      <c r="VM834" s="5"/>
      <c r="VN834" s="5"/>
      <c r="VO834" s="5"/>
      <c r="VP834" s="5"/>
      <c r="VQ834" s="5"/>
      <c r="VR834" s="5"/>
      <c r="VS834" s="5"/>
      <c r="VT834" s="5"/>
      <c r="VU834" s="5"/>
      <c r="VV834" s="5"/>
      <c r="VW834" s="5"/>
      <c r="VX834" s="5"/>
      <c r="VY834" s="5"/>
      <c r="VZ834" s="5"/>
      <c r="WA834" s="5"/>
      <c r="WB834" s="5"/>
      <c r="WC834" s="5"/>
      <c r="WD834" s="5"/>
      <c r="WE834" s="5"/>
      <c r="WF834" s="5"/>
      <c r="WG834" s="5"/>
      <c r="WH834" s="5"/>
      <c r="WI834" s="5"/>
      <c r="WJ834" s="5"/>
      <c r="WK834" s="5"/>
      <c r="WL834" s="5"/>
      <c r="WM834" s="5"/>
      <c r="WN834" s="5"/>
      <c r="WO834" s="5"/>
      <c r="WP834" s="5"/>
      <c r="WQ834" s="5"/>
      <c r="WR834" s="5"/>
      <c r="WS834" s="5"/>
      <c r="WT834" s="5"/>
      <c r="WU834" s="5"/>
      <c r="WV834" s="5"/>
      <c r="WW834" s="5"/>
      <c r="WX834" s="5"/>
      <c r="WY834" s="5"/>
      <c r="WZ834" s="5"/>
      <c r="XA834" s="5"/>
      <c r="XB834" s="5"/>
      <c r="XC834" s="5"/>
      <c r="XD834" s="5"/>
      <c r="XE834" s="5"/>
      <c r="XF834" s="5"/>
      <c r="XG834" s="5"/>
      <c r="XH834" s="5"/>
      <c r="XI834" s="5"/>
      <c r="XJ834" s="5"/>
      <c r="XK834" s="5"/>
      <c r="XL834" s="5"/>
      <c r="XM834" s="5"/>
      <c r="XN834" s="5"/>
      <c r="XO834" s="5"/>
      <c r="XP834" s="5"/>
      <c r="XQ834" s="5"/>
      <c r="XR834" s="5"/>
      <c r="XS834" s="5"/>
      <c r="XT834" s="5"/>
      <c r="XU834" s="5"/>
      <c r="XV834" s="5"/>
      <c r="XW834" s="5"/>
    </row>
    <row r="835" spans="39:647" x14ac:dyDescent="0.2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5"/>
      <c r="NS835" s="5"/>
      <c r="NT835" s="5"/>
      <c r="NU835" s="5"/>
      <c r="NV835" s="5"/>
      <c r="NW835" s="5"/>
      <c r="NX835" s="5"/>
      <c r="NY835" s="5"/>
      <c r="NZ835" s="5"/>
      <c r="OA835" s="5"/>
      <c r="OB835" s="5"/>
      <c r="OC835" s="5"/>
      <c r="OD835" s="5"/>
      <c r="OE835" s="5"/>
      <c r="OF835" s="5"/>
      <c r="OG835" s="5"/>
      <c r="OH835" s="5"/>
      <c r="OI835" s="5"/>
      <c r="OJ835" s="5"/>
      <c r="OK835" s="5"/>
      <c r="OL835" s="5"/>
      <c r="OM835" s="5"/>
      <c r="ON835" s="5"/>
      <c r="OO835" s="5"/>
      <c r="OP835" s="5"/>
      <c r="OQ835" s="5"/>
      <c r="OR835" s="5"/>
      <c r="OS835" s="5"/>
      <c r="OT835" s="5"/>
      <c r="OU835" s="5"/>
      <c r="OV835" s="5"/>
      <c r="OW835" s="5"/>
      <c r="OX835" s="5"/>
      <c r="OY835" s="5"/>
      <c r="OZ835" s="5"/>
      <c r="PA835" s="5"/>
      <c r="PB835" s="5"/>
      <c r="PC835" s="5"/>
      <c r="PD835" s="5"/>
      <c r="PE835" s="5"/>
      <c r="PF835" s="5"/>
      <c r="PG835" s="5"/>
      <c r="PH835" s="5"/>
      <c r="PI835" s="5"/>
      <c r="PJ835" s="5"/>
      <c r="PK835" s="5"/>
      <c r="PL835" s="5"/>
      <c r="PM835" s="5"/>
      <c r="PN835" s="5"/>
      <c r="PO835" s="5"/>
      <c r="PP835" s="5"/>
      <c r="PQ835" s="5"/>
      <c r="PR835" s="5"/>
      <c r="PS835" s="5"/>
      <c r="PT835" s="5"/>
      <c r="PU835" s="5"/>
      <c r="PV835" s="5"/>
      <c r="PW835" s="5"/>
      <c r="PX835" s="5"/>
      <c r="PY835" s="5"/>
      <c r="PZ835" s="5"/>
      <c r="QA835" s="5"/>
      <c r="QB835" s="5"/>
      <c r="QC835" s="5"/>
      <c r="QD835" s="5"/>
      <c r="QE835" s="5"/>
      <c r="QF835" s="5"/>
      <c r="QG835" s="5"/>
      <c r="QH835" s="5"/>
      <c r="QI835" s="5"/>
      <c r="QJ835" s="5"/>
      <c r="QK835" s="5"/>
      <c r="QL835" s="5"/>
      <c r="QM835" s="5"/>
      <c r="QN835" s="5"/>
      <c r="QO835" s="5"/>
      <c r="QP835" s="5"/>
      <c r="QQ835" s="5"/>
      <c r="QR835" s="5"/>
      <c r="QS835" s="5"/>
      <c r="QT835" s="5"/>
      <c r="QU835" s="5"/>
      <c r="QV835" s="5"/>
      <c r="QW835" s="5"/>
      <c r="QX835" s="5"/>
      <c r="QY835" s="5"/>
      <c r="QZ835" s="5"/>
      <c r="RA835" s="5"/>
      <c r="RB835" s="5"/>
      <c r="RC835" s="5"/>
      <c r="RD835" s="5"/>
      <c r="RE835" s="5"/>
      <c r="RF835" s="5"/>
      <c r="RG835" s="5"/>
      <c r="RH835" s="5"/>
      <c r="RI835" s="5"/>
      <c r="RJ835" s="5"/>
      <c r="RK835" s="5"/>
      <c r="RL835" s="5"/>
      <c r="RM835" s="5"/>
      <c r="RN835" s="5"/>
      <c r="RO835" s="5"/>
      <c r="RP835" s="5"/>
      <c r="RQ835" s="5"/>
      <c r="RR835" s="5"/>
      <c r="RS835" s="5"/>
      <c r="RT835" s="5"/>
      <c r="RU835" s="5"/>
      <c r="RV835" s="5"/>
      <c r="RW835" s="5"/>
      <c r="RX835" s="5"/>
      <c r="RY835" s="5"/>
      <c r="RZ835" s="5"/>
      <c r="SA835" s="5"/>
      <c r="SB835" s="5"/>
      <c r="SC835" s="5"/>
      <c r="SD835" s="5"/>
      <c r="SE835" s="5"/>
      <c r="SF835" s="5"/>
      <c r="SG835" s="5"/>
      <c r="SH835" s="5"/>
      <c r="SI835" s="5"/>
      <c r="SJ835" s="5"/>
      <c r="SK835" s="5"/>
      <c r="SL835" s="5"/>
      <c r="SM835" s="5"/>
      <c r="SN835" s="5"/>
      <c r="SO835" s="5"/>
      <c r="SP835" s="5"/>
      <c r="SQ835" s="5"/>
      <c r="SR835" s="5"/>
      <c r="SS835" s="5"/>
      <c r="ST835" s="5"/>
      <c r="SU835" s="5"/>
      <c r="SV835" s="5"/>
      <c r="SW835" s="5"/>
      <c r="SX835" s="5"/>
      <c r="SY835" s="5"/>
      <c r="SZ835" s="5"/>
      <c r="TA835" s="5"/>
      <c r="TB835" s="5"/>
      <c r="TC835" s="5"/>
      <c r="TD835" s="5"/>
      <c r="TE835" s="5"/>
      <c r="TF835" s="5"/>
      <c r="TG835" s="5"/>
      <c r="TH835" s="5"/>
      <c r="TI835" s="5"/>
      <c r="TJ835" s="5"/>
      <c r="TK835" s="5"/>
      <c r="TL835" s="5"/>
      <c r="TM835" s="5"/>
      <c r="TN835" s="5"/>
      <c r="TO835" s="5"/>
      <c r="TP835" s="5"/>
      <c r="TQ835" s="5"/>
      <c r="TR835" s="5"/>
      <c r="TS835" s="5"/>
      <c r="TT835" s="5"/>
      <c r="TU835" s="5"/>
      <c r="TV835" s="5"/>
      <c r="TW835" s="5"/>
      <c r="TX835" s="5"/>
      <c r="TY835" s="5"/>
      <c r="TZ835" s="5"/>
      <c r="UA835" s="5"/>
      <c r="UB835" s="5"/>
      <c r="UC835" s="5"/>
      <c r="UD835" s="5"/>
      <c r="UE835" s="5"/>
      <c r="UF835" s="5"/>
      <c r="UG835" s="5"/>
      <c r="UH835" s="5"/>
      <c r="UI835" s="5"/>
      <c r="UJ835" s="5"/>
      <c r="UK835" s="5"/>
      <c r="UL835" s="5"/>
      <c r="UM835" s="5"/>
      <c r="UN835" s="5"/>
      <c r="UO835" s="5"/>
      <c r="UP835" s="5"/>
      <c r="UQ835" s="5"/>
      <c r="UR835" s="5"/>
      <c r="US835" s="5"/>
      <c r="UT835" s="5"/>
      <c r="UU835" s="5"/>
      <c r="UV835" s="5"/>
      <c r="UW835" s="5"/>
      <c r="UX835" s="5"/>
      <c r="UY835" s="5"/>
      <c r="UZ835" s="5"/>
      <c r="VA835" s="5"/>
      <c r="VB835" s="5"/>
      <c r="VC835" s="5"/>
      <c r="VD835" s="5"/>
      <c r="VE835" s="5"/>
      <c r="VF835" s="5"/>
      <c r="VG835" s="5"/>
      <c r="VH835" s="5"/>
      <c r="VI835" s="5"/>
      <c r="VJ835" s="5"/>
      <c r="VK835" s="5"/>
      <c r="VL835" s="5"/>
      <c r="VM835" s="5"/>
      <c r="VN835" s="5"/>
      <c r="VO835" s="5"/>
      <c r="VP835" s="5"/>
      <c r="VQ835" s="5"/>
      <c r="VR835" s="5"/>
      <c r="VS835" s="5"/>
      <c r="VT835" s="5"/>
      <c r="VU835" s="5"/>
      <c r="VV835" s="5"/>
      <c r="VW835" s="5"/>
      <c r="VX835" s="5"/>
      <c r="VY835" s="5"/>
      <c r="VZ835" s="5"/>
      <c r="WA835" s="5"/>
      <c r="WB835" s="5"/>
      <c r="WC835" s="5"/>
      <c r="WD835" s="5"/>
      <c r="WE835" s="5"/>
      <c r="WF835" s="5"/>
      <c r="WG835" s="5"/>
      <c r="WH835" s="5"/>
      <c r="WI835" s="5"/>
      <c r="WJ835" s="5"/>
      <c r="WK835" s="5"/>
      <c r="WL835" s="5"/>
      <c r="WM835" s="5"/>
      <c r="WN835" s="5"/>
      <c r="WO835" s="5"/>
      <c r="WP835" s="5"/>
      <c r="WQ835" s="5"/>
      <c r="WR835" s="5"/>
      <c r="WS835" s="5"/>
      <c r="WT835" s="5"/>
      <c r="WU835" s="5"/>
      <c r="WV835" s="5"/>
      <c r="WW835" s="5"/>
      <c r="WX835" s="5"/>
      <c r="WY835" s="5"/>
      <c r="WZ835" s="5"/>
      <c r="XA835" s="5"/>
      <c r="XB835" s="5"/>
      <c r="XC835" s="5"/>
      <c r="XD835" s="5"/>
      <c r="XE835" s="5"/>
      <c r="XF835" s="5"/>
      <c r="XG835" s="5"/>
      <c r="XH835" s="5"/>
      <c r="XI835" s="5"/>
      <c r="XJ835" s="5"/>
      <c r="XK835" s="5"/>
      <c r="XL835" s="5"/>
      <c r="XM835" s="5"/>
      <c r="XN835" s="5"/>
      <c r="XO835" s="5"/>
      <c r="XP835" s="5"/>
      <c r="XQ835" s="5"/>
      <c r="XR835" s="5"/>
      <c r="XS835" s="5"/>
      <c r="XT835" s="5"/>
      <c r="XU835" s="5"/>
      <c r="XV835" s="5"/>
      <c r="XW835" s="5"/>
    </row>
    <row r="836" spans="39:647" x14ac:dyDescent="0.2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5"/>
      <c r="NS836" s="5"/>
      <c r="NT836" s="5"/>
      <c r="NU836" s="5"/>
      <c r="NV836" s="5"/>
      <c r="NW836" s="5"/>
      <c r="NX836" s="5"/>
      <c r="NY836" s="5"/>
      <c r="NZ836" s="5"/>
      <c r="OA836" s="5"/>
      <c r="OB836" s="5"/>
      <c r="OC836" s="5"/>
      <c r="OD836" s="5"/>
      <c r="OE836" s="5"/>
      <c r="OF836" s="5"/>
      <c r="OG836" s="5"/>
      <c r="OH836" s="5"/>
      <c r="OI836" s="5"/>
      <c r="OJ836" s="5"/>
      <c r="OK836" s="5"/>
      <c r="OL836" s="5"/>
      <c r="OM836" s="5"/>
      <c r="ON836" s="5"/>
      <c r="OO836" s="5"/>
      <c r="OP836" s="5"/>
      <c r="OQ836" s="5"/>
      <c r="OR836" s="5"/>
      <c r="OS836" s="5"/>
      <c r="OT836" s="5"/>
      <c r="OU836" s="5"/>
      <c r="OV836" s="5"/>
      <c r="OW836" s="5"/>
      <c r="OX836" s="5"/>
      <c r="OY836" s="5"/>
      <c r="OZ836" s="5"/>
      <c r="PA836" s="5"/>
      <c r="PB836" s="5"/>
      <c r="PC836" s="5"/>
      <c r="PD836" s="5"/>
      <c r="PE836" s="5"/>
      <c r="PF836" s="5"/>
      <c r="PG836" s="5"/>
      <c r="PH836" s="5"/>
      <c r="PI836" s="5"/>
      <c r="PJ836" s="5"/>
      <c r="PK836" s="5"/>
      <c r="PL836" s="5"/>
      <c r="PM836" s="5"/>
      <c r="PN836" s="5"/>
      <c r="PO836" s="5"/>
      <c r="PP836" s="5"/>
      <c r="PQ836" s="5"/>
      <c r="PR836" s="5"/>
      <c r="PS836" s="5"/>
      <c r="PT836" s="5"/>
      <c r="PU836" s="5"/>
      <c r="PV836" s="5"/>
      <c r="PW836" s="5"/>
      <c r="PX836" s="5"/>
      <c r="PY836" s="5"/>
      <c r="PZ836" s="5"/>
      <c r="QA836" s="5"/>
      <c r="QB836" s="5"/>
      <c r="QC836" s="5"/>
      <c r="QD836" s="5"/>
      <c r="QE836" s="5"/>
      <c r="QF836" s="5"/>
      <c r="QG836" s="5"/>
      <c r="QH836" s="5"/>
      <c r="QI836" s="5"/>
      <c r="QJ836" s="5"/>
      <c r="QK836" s="5"/>
      <c r="QL836" s="5"/>
      <c r="QM836" s="5"/>
      <c r="QN836" s="5"/>
      <c r="QO836" s="5"/>
      <c r="QP836" s="5"/>
      <c r="QQ836" s="5"/>
      <c r="QR836" s="5"/>
      <c r="QS836" s="5"/>
      <c r="QT836" s="5"/>
      <c r="QU836" s="5"/>
      <c r="QV836" s="5"/>
      <c r="QW836" s="5"/>
      <c r="QX836" s="5"/>
      <c r="QY836" s="5"/>
      <c r="QZ836" s="5"/>
      <c r="RA836" s="5"/>
      <c r="RB836" s="5"/>
      <c r="RC836" s="5"/>
      <c r="RD836" s="5"/>
      <c r="RE836" s="5"/>
      <c r="RF836" s="5"/>
      <c r="RG836" s="5"/>
      <c r="RH836" s="5"/>
      <c r="RI836" s="5"/>
      <c r="RJ836" s="5"/>
      <c r="RK836" s="5"/>
      <c r="RL836" s="5"/>
      <c r="RM836" s="5"/>
      <c r="RN836" s="5"/>
      <c r="RO836" s="5"/>
      <c r="RP836" s="5"/>
      <c r="RQ836" s="5"/>
      <c r="RR836" s="5"/>
      <c r="RS836" s="5"/>
      <c r="RT836" s="5"/>
      <c r="RU836" s="5"/>
      <c r="RV836" s="5"/>
      <c r="RW836" s="5"/>
      <c r="RX836" s="5"/>
      <c r="RY836" s="5"/>
      <c r="RZ836" s="5"/>
      <c r="SA836" s="5"/>
      <c r="SB836" s="5"/>
      <c r="SC836" s="5"/>
      <c r="SD836" s="5"/>
      <c r="SE836" s="5"/>
      <c r="SF836" s="5"/>
      <c r="SG836" s="5"/>
      <c r="SH836" s="5"/>
      <c r="SI836" s="5"/>
      <c r="SJ836" s="5"/>
      <c r="SK836" s="5"/>
      <c r="SL836" s="5"/>
      <c r="SM836" s="5"/>
      <c r="SN836" s="5"/>
      <c r="SO836" s="5"/>
      <c r="SP836" s="5"/>
      <c r="SQ836" s="5"/>
      <c r="SR836" s="5"/>
      <c r="SS836" s="5"/>
      <c r="ST836" s="5"/>
      <c r="SU836" s="5"/>
      <c r="SV836" s="5"/>
      <c r="SW836" s="5"/>
      <c r="SX836" s="5"/>
      <c r="SY836" s="5"/>
      <c r="SZ836" s="5"/>
      <c r="TA836" s="5"/>
      <c r="TB836" s="5"/>
      <c r="TC836" s="5"/>
      <c r="TD836" s="5"/>
      <c r="TE836" s="5"/>
      <c r="TF836" s="5"/>
      <c r="TG836" s="5"/>
      <c r="TH836" s="5"/>
      <c r="TI836" s="5"/>
      <c r="TJ836" s="5"/>
      <c r="TK836" s="5"/>
      <c r="TL836" s="5"/>
      <c r="TM836" s="5"/>
      <c r="TN836" s="5"/>
      <c r="TO836" s="5"/>
      <c r="TP836" s="5"/>
      <c r="TQ836" s="5"/>
      <c r="TR836" s="5"/>
      <c r="TS836" s="5"/>
      <c r="TT836" s="5"/>
      <c r="TU836" s="5"/>
      <c r="TV836" s="5"/>
      <c r="TW836" s="5"/>
      <c r="TX836" s="5"/>
      <c r="TY836" s="5"/>
      <c r="TZ836" s="5"/>
      <c r="UA836" s="5"/>
      <c r="UB836" s="5"/>
      <c r="UC836" s="5"/>
      <c r="UD836" s="5"/>
      <c r="UE836" s="5"/>
      <c r="UF836" s="5"/>
      <c r="UG836" s="5"/>
      <c r="UH836" s="5"/>
      <c r="UI836" s="5"/>
      <c r="UJ836" s="5"/>
      <c r="UK836" s="5"/>
      <c r="UL836" s="5"/>
      <c r="UM836" s="5"/>
      <c r="UN836" s="5"/>
      <c r="UO836" s="5"/>
      <c r="UP836" s="5"/>
      <c r="UQ836" s="5"/>
      <c r="UR836" s="5"/>
      <c r="US836" s="5"/>
      <c r="UT836" s="5"/>
      <c r="UU836" s="5"/>
      <c r="UV836" s="5"/>
      <c r="UW836" s="5"/>
      <c r="UX836" s="5"/>
      <c r="UY836" s="5"/>
      <c r="UZ836" s="5"/>
      <c r="VA836" s="5"/>
      <c r="VB836" s="5"/>
      <c r="VC836" s="5"/>
      <c r="VD836" s="5"/>
      <c r="VE836" s="5"/>
      <c r="VF836" s="5"/>
      <c r="VG836" s="5"/>
      <c r="VH836" s="5"/>
      <c r="VI836" s="5"/>
      <c r="VJ836" s="5"/>
      <c r="VK836" s="5"/>
      <c r="VL836" s="5"/>
      <c r="VM836" s="5"/>
      <c r="VN836" s="5"/>
      <c r="VO836" s="5"/>
      <c r="VP836" s="5"/>
      <c r="VQ836" s="5"/>
      <c r="VR836" s="5"/>
      <c r="VS836" s="5"/>
      <c r="VT836" s="5"/>
      <c r="VU836" s="5"/>
      <c r="VV836" s="5"/>
      <c r="VW836" s="5"/>
      <c r="VX836" s="5"/>
      <c r="VY836" s="5"/>
      <c r="VZ836" s="5"/>
      <c r="WA836" s="5"/>
      <c r="WB836" s="5"/>
      <c r="WC836" s="5"/>
      <c r="WD836" s="5"/>
      <c r="WE836" s="5"/>
      <c r="WF836" s="5"/>
      <c r="WG836" s="5"/>
      <c r="WH836" s="5"/>
      <c r="WI836" s="5"/>
      <c r="WJ836" s="5"/>
      <c r="WK836" s="5"/>
      <c r="WL836" s="5"/>
      <c r="WM836" s="5"/>
      <c r="WN836" s="5"/>
      <c r="WO836" s="5"/>
      <c r="WP836" s="5"/>
      <c r="WQ836" s="5"/>
      <c r="WR836" s="5"/>
      <c r="WS836" s="5"/>
      <c r="WT836" s="5"/>
      <c r="WU836" s="5"/>
      <c r="WV836" s="5"/>
      <c r="WW836" s="5"/>
      <c r="WX836" s="5"/>
      <c r="WY836" s="5"/>
      <c r="WZ836" s="5"/>
      <c r="XA836" s="5"/>
      <c r="XB836" s="5"/>
      <c r="XC836" s="5"/>
      <c r="XD836" s="5"/>
      <c r="XE836" s="5"/>
      <c r="XF836" s="5"/>
      <c r="XG836" s="5"/>
      <c r="XH836" s="5"/>
      <c r="XI836" s="5"/>
      <c r="XJ836" s="5"/>
      <c r="XK836" s="5"/>
      <c r="XL836" s="5"/>
      <c r="XM836" s="5"/>
      <c r="XN836" s="5"/>
      <c r="XO836" s="5"/>
      <c r="XP836" s="5"/>
      <c r="XQ836" s="5"/>
      <c r="XR836" s="5"/>
      <c r="XS836" s="5"/>
      <c r="XT836" s="5"/>
      <c r="XU836" s="5"/>
      <c r="XV836" s="5"/>
      <c r="XW836" s="5"/>
    </row>
    <row r="837" spans="39:647" x14ac:dyDescent="0.2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5"/>
      <c r="NS837" s="5"/>
      <c r="NT837" s="5"/>
      <c r="NU837" s="5"/>
      <c r="NV837" s="5"/>
      <c r="NW837" s="5"/>
      <c r="NX837" s="5"/>
      <c r="NY837" s="5"/>
      <c r="NZ837" s="5"/>
      <c r="OA837" s="5"/>
      <c r="OB837" s="5"/>
      <c r="OC837" s="5"/>
      <c r="OD837" s="5"/>
      <c r="OE837" s="5"/>
      <c r="OF837" s="5"/>
      <c r="OG837" s="5"/>
      <c r="OH837" s="5"/>
      <c r="OI837" s="5"/>
      <c r="OJ837" s="5"/>
      <c r="OK837" s="5"/>
      <c r="OL837" s="5"/>
      <c r="OM837" s="5"/>
      <c r="ON837" s="5"/>
      <c r="OO837" s="5"/>
      <c r="OP837" s="5"/>
      <c r="OQ837" s="5"/>
      <c r="OR837" s="5"/>
      <c r="OS837" s="5"/>
      <c r="OT837" s="5"/>
      <c r="OU837" s="5"/>
      <c r="OV837" s="5"/>
      <c r="OW837" s="5"/>
      <c r="OX837" s="5"/>
      <c r="OY837" s="5"/>
      <c r="OZ837" s="5"/>
      <c r="PA837" s="5"/>
      <c r="PB837" s="5"/>
      <c r="PC837" s="5"/>
      <c r="PD837" s="5"/>
      <c r="PE837" s="5"/>
      <c r="PF837" s="5"/>
      <c r="PG837" s="5"/>
      <c r="PH837" s="5"/>
      <c r="PI837" s="5"/>
      <c r="PJ837" s="5"/>
      <c r="PK837" s="5"/>
      <c r="PL837" s="5"/>
      <c r="PM837" s="5"/>
      <c r="PN837" s="5"/>
      <c r="PO837" s="5"/>
      <c r="PP837" s="5"/>
      <c r="PQ837" s="5"/>
      <c r="PR837" s="5"/>
      <c r="PS837" s="5"/>
      <c r="PT837" s="5"/>
      <c r="PU837" s="5"/>
      <c r="PV837" s="5"/>
      <c r="PW837" s="5"/>
      <c r="PX837" s="5"/>
      <c r="PY837" s="5"/>
      <c r="PZ837" s="5"/>
      <c r="QA837" s="5"/>
      <c r="QB837" s="5"/>
      <c r="QC837" s="5"/>
      <c r="QD837" s="5"/>
      <c r="QE837" s="5"/>
      <c r="QF837" s="5"/>
      <c r="QG837" s="5"/>
      <c r="QH837" s="5"/>
      <c r="QI837" s="5"/>
      <c r="QJ837" s="5"/>
      <c r="QK837" s="5"/>
      <c r="QL837" s="5"/>
      <c r="QM837" s="5"/>
      <c r="QN837" s="5"/>
      <c r="QO837" s="5"/>
      <c r="QP837" s="5"/>
      <c r="QQ837" s="5"/>
      <c r="QR837" s="5"/>
      <c r="QS837" s="5"/>
      <c r="QT837" s="5"/>
      <c r="QU837" s="5"/>
      <c r="QV837" s="5"/>
      <c r="QW837" s="5"/>
      <c r="QX837" s="5"/>
      <c r="QY837" s="5"/>
      <c r="QZ837" s="5"/>
      <c r="RA837" s="5"/>
      <c r="RB837" s="5"/>
      <c r="RC837" s="5"/>
      <c r="RD837" s="5"/>
      <c r="RE837" s="5"/>
      <c r="RF837" s="5"/>
      <c r="RG837" s="5"/>
      <c r="RH837" s="5"/>
      <c r="RI837" s="5"/>
      <c r="RJ837" s="5"/>
      <c r="RK837" s="5"/>
      <c r="RL837" s="5"/>
      <c r="RM837" s="5"/>
      <c r="RN837" s="5"/>
      <c r="RO837" s="5"/>
      <c r="RP837" s="5"/>
      <c r="RQ837" s="5"/>
      <c r="RR837" s="5"/>
      <c r="RS837" s="5"/>
      <c r="RT837" s="5"/>
      <c r="RU837" s="5"/>
      <c r="RV837" s="5"/>
      <c r="RW837" s="5"/>
      <c r="RX837" s="5"/>
      <c r="RY837" s="5"/>
      <c r="RZ837" s="5"/>
      <c r="SA837" s="5"/>
      <c r="SB837" s="5"/>
      <c r="SC837" s="5"/>
      <c r="SD837" s="5"/>
      <c r="SE837" s="5"/>
      <c r="SF837" s="5"/>
      <c r="SG837" s="5"/>
      <c r="SH837" s="5"/>
      <c r="SI837" s="5"/>
      <c r="SJ837" s="5"/>
      <c r="SK837" s="5"/>
      <c r="SL837" s="5"/>
      <c r="SM837" s="5"/>
      <c r="SN837" s="5"/>
      <c r="SO837" s="5"/>
      <c r="SP837" s="5"/>
      <c r="SQ837" s="5"/>
      <c r="SR837" s="5"/>
      <c r="SS837" s="5"/>
      <c r="ST837" s="5"/>
      <c r="SU837" s="5"/>
      <c r="SV837" s="5"/>
      <c r="SW837" s="5"/>
      <c r="SX837" s="5"/>
      <c r="SY837" s="5"/>
      <c r="SZ837" s="5"/>
      <c r="TA837" s="5"/>
      <c r="TB837" s="5"/>
      <c r="TC837" s="5"/>
      <c r="TD837" s="5"/>
      <c r="TE837" s="5"/>
      <c r="TF837" s="5"/>
      <c r="TG837" s="5"/>
      <c r="TH837" s="5"/>
      <c r="TI837" s="5"/>
      <c r="TJ837" s="5"/>
      <c r="TK837" s="5"/>
      <c r="TL837" s="5"/>
      <c r="TM837" s="5"/>
      <c r="TN837" s="5"/>
      <c r="TO837" s="5"/>
      <c r="TP837" s="5"/>
      <c r="TQ837" s="5"/>
      <c r="TR837" s="5"/>
      <c r="TS837" s="5"/>
      <c r="TT837" s="5"/>
      <c r="TU837" s="5"/>
      <c r="TV837" s="5"/>
      <c r="TW837" s="5"/>
      <c r="TX837" s="5"/>
      <c r="TY837" s="5"/>
      <c r="TZ837" s="5"/>
      <c r="UA837" s="5"/>
      <c r="UB837" s="5"/>
      <c r="UC837" s="5"/>
      <c r="UD837" s="5"/>
      <c r="UE837" s="5"/>
      <c r="UF837" s="5"/>
      <c r="UG837" s="5"/>
      <c r="UH837" s="5"/>
      <c r="UI837" s="5"/>
      <c r="UJ837" s="5"/>
      <c r="UK837" s="5"/>
      <c r="UL837" s="5"/>
      <c r="UM837" s="5"/>
      <c r="UN837" s="5"/>
      <c r="UO837" s="5"/>
      <c r="UP837" s="5"/>
      <c r="UQ837" s="5"/>
      <c r="UR837" s="5"/>
      <c r="US837" s="5"/>
      <c r="UT837" s="5"/>
      <c r="UU837" s="5"/>
      <c r="UV837" s="5"/>
      <c r="UW837" s="5"/>
      <c r="UX837" s="5"/>
      <c r="UY837" s="5"/>
      <c r="UZ837" s="5"/>
      <c r="VA837" s="5"/>
      <c r="VB837" s="5"/>
      <c r="VC837" s="5"/>
      <c r="VD837" s="5"/>
      <c r="VE837" s="5"/>
      <c r="VF837" s="5"/>
      <c r="VG837" s="5"/>
      <c r="VH837" s="5"/>
      <c r="VI837" s="5"/>
      <c r="VJ837" s="5"/>
      <c r="VK837" s="5"/>
      <c r="VL837" s="5"/>
      <c r="VM837" s="5"/>
      <c r="VN837" s="5"/>
      <c r="VO837" s="5"/>
      <c r="VP837" s="5"/>
      <c r="VQ837" s="5"/>
      <c r="VR837" s="5"/>
      <c r="VS837" s="5"/>
      <c r="VT837" s="5"/>
      <c r="VU837" s="5"/>
      <c r="VV837" s="5"/>
      <c r="VW837" s="5"/>
      <c r="VX837" s="5"/>
      <c r="VY837" s="5"/>
      <c r="VZ837" s="5"/>
      <c r="WA837" s="5"/>
      <c r="WB837" s="5"/>
      <c r="WC837" s="5"/>
      <c r="WD837" s="5"/>
      <c r="WE837" s="5"/>
      <c r="WF837" s="5"/>
      <c r="WG837" s="5"/>
      <c r="WH837" s="5"/>
      <c r="WI837" s="5"/>
      <c r="WJ837" s="5"/>
      <c r="WK837" s="5"/>
      <c r="WL837" s="5"/>
      <c r="WM837" s="5"/>
      <c r="WN837" s="5"/>
      <c r="WO837" s="5"/>
      <c r="WP837" s="5"/>
      <c r="WQ837" s="5"/>
      <c r="WR837" s="5"/>
      <c r="WS837" s="5"/>
      <c r="WT837" s="5"/>
      <c r="WU837" s="5"/>
      <c r="WV837" s="5"/>
      <c r="WW837" s="5"/>
      <c r="WX837" s="5"/>
      <c r="WY837" s="5"/>
      <c r="WZ837" s="5"/>
      <c r="XA837" s="5"/>
      <c r="XB837" s="5"/>
      <c r="XC837" s="5"/>
      <c r="XD837" s="5"/>
      <c r="XE837" s="5"/>
      <c r="XF837" s="5"/>
      <c r="XG837" s="5"/>
      <c r="XH837" s="5"/>
      <c r="XI837" s="5"/>
      <c r="XJ837" s="5"/>
      <c r="XK837" s="5"/>
      <c r="XL837" s="5"/>
      <c r="XM837" s="5"/>
      <c r="XN837" s="5"/>
      <c r="XO837" s="5"/>
      <c r="XP837" s="5"/>
      <c r="XQ837" s="5"/>
      <c r="XR837" s="5"/>
      <c r="XS837" s="5"/>
      <c r="XT837" s="5"/>
      <c r="XU837" s="5"/>
      <c r="XV837" s="5"/>
      <c r="XW837" s="5"/>
    </row>
    <row r="838" spans="39:647" x14ac:dyDescent="0.2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5"/>
      <c r="NS838" s="5"/>
      <c r="NT838" s="5"/>
      <c r="NU838" s="5"/>
      <c r="NV838" s="5"/>
      <c r="NW838" s="5"/>
      <c r="NX838" s="5"/>
      <c r="NY838" s="5"/>
      <c r="NZ838" s="5"/>
      <c r="OA838" s="5"/>
      <c r="OB838" s="5"/>
      <c r="OC838" s="5"/>
      <c r="OD838" s="5"/>
      <c r="OE838" s="5"/>
      <c r="OF838" s="5"/>
      <c r="OG838" s="5"/>
      <c r="OH838" s="5"/>
      <c r="OI838" s="5"/>
      <c r="OJ838" s="5"/>
      <c r="OK838" s="5"/>
      <c r="OL838" s="5"/>
      <c r="OM838" s="5"/>
      <c r="ON838" s="5"/>
      <c r="OO838" s="5"/>
      <c r="OP838" s="5"/>
      <c r="OQ838" s="5"/>
      <c r="OR838" s="5"/>
      <c r="OS838" s="5"/>
      <c r="OT838" s="5"/>
      <c r="OU838" s="5"/>
      <c r="OV838" s="5"/>
      <c r="OW838" s="5"/>
      <c r="OX838" s="5"/>
      <c r="OY838" s="5"/>
      <c r="OZ838" s="5"/>
      <c r="PA838" s="5"/>
      <c r="PB838" s="5"/>
      <c r="PC838" s="5"/>
      <c r="PD838" s="5"/>
      <c r="PE838" s="5"/>
      <c r="PF838" s="5"/>
      <c r="PG838" s="5"/>
      <c r="PH838" s="5"/>
      <c r="PI838" s="5"/>
      <c r="PJ838" s="5"/>
      <c r="PK838" s="5"/>
      <c r="PL838" s="5"/>
      <c r="PM838" s="5"/>
      <c r="PN838" s="5"/>
      <c r="PO838" s="5"/>
      <c r="PP838" s="5"/>
      <c r="PQ838" s="5"/>
      <c r="PR838" s="5"/>
      <c r="PS838" s="5"/>
      <c r="PT838" s="5"/>
      <c r="PU838" s="5"/>
      <c r="PV838" s="5"/>
      <c r="PW838" s="5"/>
      <c r="PX838" s="5"/>
      <c r="PY838" s="5"/>
      <c r="PZ838" s="5"/>
      <c r="QA838" s="5"/>
      <c r="QB838" s="5"/>
      <c r="QC838" s="5"/>
      <c r="QD838" s="5"/>
      <c r="QE838" s="5"/>
      <c r="QF838" s="5"/>
      <c r="QG838" s="5"/>
      <c r="QH838" s="5"/>
      <c r="QI838" s="5"/>
      <c r="QJ838" s="5"/>
      <c r="QK838" s="5"/>
      <c r="QL838" s="5"/>
      <c r="QM838" s="5"/>
      <c r="QN838" s="5"/>
      <c r="QO838" s="5"/>
      <c r="QP838" s="5"/>
      <c r="QQ838" s="5"/>
      <c r="QR838" s="5"/>
      <c r="QS838" s="5"/>
      <c r="QT838" s="5"/>
      <c r="QU838" s="5"/>
      <c r="QV838" s="5"/>
      <c r="QW838" s="5"/>
      <c r="QX838" s="5"/>
      <c r="QY838" s="5"/>
      <c r="QZ838" s="5"/>
      <c r="RA838" s="5"/>
      <c r="RB838" s="5"/>
      <c r="RC838" s="5"/>
      <c r="RD838" s="5"/>
      <c r="RE838" s="5"/>
      <c r="RF838" s="5"/>
      <c r="RG838" s="5"/>
      <c r="RH838" s="5"/>
      <c r="RI838" s="5"/>
      <c r="RJ838" s="5"/>
      <c r="RK838" s="5"/>
      <c r="RL838" s="5"/>
      <c r="RM838" s="5"/>
      <c r="RN838" s="5"/>
      <c r="RO838" s="5"/>
      <c r="RP838" s="5"/>
      <c r="RQ838" s="5"/>
      <c r="RR838" s="5"/>
      <c r="RS838" s="5"/>
      <c r="RT838" s="5"/>
      <c r="RU838" s="5"/>
      <c r="RV838" s="5"/>
      <c r="RW838" s="5"/>
      <c r="RX838" s="5"/>
      <c r="RY838" s="5"/>
      <c r="RZ838" s="5"/>
      <c r="SA838" s="5"/>
      <c r="SB838" s="5"/>
      <c r="SC838" s="5"/>
      <c r="SD838" s="5"/>
      <c r="SE838" s="5"/>
      <c r="SF838" s="5"/>
      <c r="SG838" s="5"/>
      <c r="SH838" s="5"/>
      <c r="SI838" s="5"/>
      <c r="SJ838" s="5"/>
      <c r="SK838" s="5"/>
      <c r="SL838" s="5"/>
      <c r="SM838" s="5"/>
      <c r="SN838" s="5"/>
      <c r="SO838" s="5"/>
      <c r="SP838" s="5"/>
      <c r="SQ838" s="5"/>
      <c r="SR838" s="5"/>
      <c r="SS838" s="5"/>
      <c r="ST838" s="5"/>
      <c r="SU838" s="5"/>
      <c r="SV838" s="5"/>
      <c r="SW838" s="5"/>
      <c r="SX838" s="5"/>
      <c r="SY838" s="5"/>
      <c r="SZ838" s="5"/>
      <c r="TA838" s="5"/>
      <c r="TB838" s="5"/>
      <c r="TC838" s="5"/>
      <c r="TD838" s="5"/>
      <c r="TE838" s="5"/>
      <c r="TF838" s="5"/>
      <c r="TG838" s="5"/>
      <c r="TH838" s="5"/>
      <c r="TI838" s="5"/>
      <c r="TJ838" s="5"/>
      <c r="TK838" s="5"/>
      <c r="TL838" s="5"/>
      <c r="TM838" s="5"/>
      <c r="TN838" s="5"/>
      <c r="TO838" s="5"/>
      <c r="TP838" s="5"/>
      <c r="TQ838" s="5"/>
      <c r="TR838" s="5"/>
      <c r="TS838" s="5"/>
      <c r="TT838" s="5"/>
      <c r="TU838" s="5"/>
      <c r="TV838" s="5"/>
      <c r="TW838" s="5"/>
      <c r="TX838" s="5"/>
      <c r="TY838" s="5"/>
      <c r="TZ838" s="5"/>
      <c r="UA838" s="5"/>
      <c r="UB838" s="5"/>
      <c r="UC838" s="5"/>
      <c r="UD838" s="5"/>
      <c r="UE838" s="5"/>
      <c r="UF838" s="5"/>
      <c r="UG838" s="5"/>
      <c r="UH838" s="5"/>
      <c r="UI838" s="5"/>
      <c r="UJ838" s="5"/>
      <c r="UK838" s="5"/>
      <c r="UL838" s="5"/>
      <c r="UM838" s="5"/>
      <c r="UN838" s="5"/>
      <c r="UO838" s="5"/>
      <c r="UP838" s="5"/>
      <c r="UQ838" s="5"/>
      <c r="UR838" s="5"/>
      <c r="US838" s="5"/>
      <c r="UT838" s="5"/>
      <c r="UU838" s="5"/>
      <c r="UV838" s="5"/>
      <c r="UW838" s="5"/>
      <c r="UX838" s="5"/>
      <c r="UY838" s="5"/>
      <c r="UZ838" s="5"/>
      <c r="VA838" s="5"/>
      <c r="VB838" s="5"/>
      <c r="VC838" s="5"/>
      <c r="VD838" s="5"/>
      <c r="VE838" s="5"/>
      <c r="VF838" s="5"/>
      <c r="VG838" s="5"/>
      <c r="VH838" s="5"/>
      <c r="VI838" s="5"/>
      <c r="VJ838" s="5"/>
      <c r="VK838" s="5"/>
      <c r="VL838" s="5"/>
      <c r="VM838" s="5"/>
      <c r="VN838" s="5"/>
      <c r="VO838" s="5"/>
      <c r="VP838" s="5"/>
      <c r="VQ838" s="5"/>
      <c r="VR838" s="5"/>
      <c r="VS838" s="5"/>
      <c r="VT838" s="5"/>
      <c r="VU838" s="5"/>
      <c r="VV838" s="5"/>
      <c r="VW838" s="5"/>
      <c r="VX838" s="5"/>
      <c r="VY838" s="5"/>
      <c r="VZ838" s="5"/>
      <c r="WA838" s="5"/>
      <c r="WB838" s="5"/>
      <c r="WC838" s="5"/>
      <c r="WD838" s="5"/>
      <c r="WE838" s="5"/>
      <c r="WF838" s="5"/>
      <c r="WG838" s="5"/>
      <c r="WH838" s="5"/>
      <c r="WI838" s="5"/>
      <c r="WJ838" s="5"/>
      <c r="WK838" s="5"/>
      <c r="WL838" s="5"/>
      <c r="WM838" s="5"/>
      <c r="WN838" s="5"/>
      <c r="WO838" s="5"/>
      <c r="WP838" s="5"/>
      <c r="WQ838" s="5"/>
      <c r="WR838" s="5"/>
      <c r="WS838" s="5"/>
      <c r="WT838" s="5"/>
      <c r="WU838" s="5"/>
      <c r="WV838" s="5"/>
      <c r="WW838" s="5"/>
      <c r="WX838" s="5"/>
      <c r="WY838" s="5"/>
      <c r="WZ838" s="5"/>
      <c r="XA838" s="5"/>
      <c r="XB838" s="5"/>
      <c r="XC838" s="5"/>
      <c r="XD838" s="5"/>
      <c r="XE838" s="5"/>
      <c r="XF838" s="5"/>
      <c r="XG838" s="5"/>
      <c r="XH838" s="5"/>
      <c r="XI838" s="5"/>
      <c r="XJ838" s="5"/>
      <c r="XK838" s="5"/>
      <c r="XL838" s="5"/>
      <c r="XM838" s="5"/>
      <c r="XN838" s="5"/>
      <c r="XO838" s="5"/>
      <c r="XP838" s="5"/>
      <c r="XQ838" s="5"/>
      <c r="XR838" s="5"/>
      <c r="XS838" s="5"/>
      <c r="XT838" s="5"/>
      <c r="XU838" s="5"/>
      <c r="XV838" s="5"/>
      <c r="XW838" s="5"/>
    </row>
    <row r="839" spans="39:647" x14ac:dyDescent="0.2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5"/>
      <c r="NS839" s="5"/>
      <c r="NT839" s="5"/>
      <c r="NU839" s="5"/>
      <c r="NV839" s="5"/>
      <c r="NW839" s="5"/>
      <c r="NX839" s="5"/>
      <c r="NY839" s="5"/>
      <c r="NZ839" s="5"/>
      <c r="OA839" s="5"/>
      <c r="OB839" s="5"/>
      <c r="OC839" s="5"/>
      <c r="OD839" s="5"/>
      <c r="OE839" s="5"/>
      <c r="OF839" s="5"/>
      <c r="OG839" s="5"/>
      <c r="OH839" s="5"/>
      <c r="OI839" s="5"/>
      <c r="OJ839" s="5"/>
      <c r="OK839" s="5"/>
      <c r="OL839" s="5"/>
      <c r="OM839" s="5"/>
      <c r="ON839" s="5"/>
      <c r="OO839" s="5"/>
      <c r="OP839" s="5"/>
      <c r="OQ839" s="5"/>
      <c r="OR839" s="5"/>
      <c r="OS839" s="5"/>
      <c r="OT839" s="5"/>
      <c r="OU839" s="5"/>
      <c r="OV839" s="5"/>
      <c r="OW839" s="5"/>
      <c r="OX839" s="5"/>
      <c r="OY839" s="5"/>
      <c r="OZ839" s="5"/>
      <c r="PA839" s="5"/>
      <c r="PB839" s="5"/>
      <c r="PC839" s="5"/>
      <c r="PD839" s="5"/>
      <c r="PE839" s="5"/>
      <c r="PF839" s="5"/>
      <c r="PG839" s="5"/>
      <c r="PH839" s="5"/>
      <c r="PI839" s="5"/>
      <c r="PJ839" s="5"/>
      <c r="PK839" s="5"/>
      <c r="PL839" s="5"/>
      <c r="PM839" s="5"/>
      <c r="PN839" s="5"/>
      <c r="PO839" s="5"/>
      <c r="PP839" s="5"/>
      <c r="PQ839" s="5"/>
      <c r="PR839" s="5"/>
      <c r="PS839" s="5"/>
      <c r="PT839" s="5"/>
      <c r="PU839" s="5"/>
      <c r="PV839" s="5"/>
      <c r="PW839" s="5"/>
      <c r="PX839" s="5"/>
      <c r="PY839" s="5"/>
      <c r="PZ839" s="5"/>
      <c r="QA839" s="5"/>
      <c r="QB839" s="5"/>
      <c r="QC839" s="5"/>
      <c r="QD839" s="5"/>
      <c r="QE839" s="5"/>
      <c r="QF839" s="5"/>
      <c r="QG839" s="5"/>
      <c r="QH839" s="5"/>
      <c r="QI839" s="5"/>
      <c r="QJ839" s="5"/>
      <c r="QK839" s="5"/>
      <c r="QL839" s="5"/>
      <c r="QM839" s="5"/>
      <c r="QN839" s="5"/>
      <c r="QO839" s="5"/>
      <c r="QP839" s="5"/>
      <c r="QQ839" s="5"/>
      <c r="QR839" s="5"/>
      <c r="QS839" s="5"/>
      <c r="QT839" s="5"/>
      <c r="QU839" s="5"/>
      <c r="QV839" s="5"/>
      <c r="QW839" s="5"/>
      <c r="QX839" s="5"/>
      <c r="QY839" s="5"/>
      <c r="QZ839" s="5"/>
      <c r="RA839" s="5"/>
      <c r="RB839" s="5"/>
      <c r="RC839" s="5"/>
      <c r="RD839" s="5"/>
      <c r="RE839" s="5"/>
      <c r="RF839" s="5"/>
      <c r="RG839" s="5"/>
      <c r="RH839" s="5"/>
      <c r="RI839" s="5"/>
      <c r="RJ839" s="5"/>
      <c r="RK839" s="5"/>
      <c r="RL839" s="5"/>
      <c r="RM839" s="5"/>
      <c r="RN839" s="5"/>
      <c r="RO839" s="5"/>
      <c r="RP839" s="5"/>
      <c r="RQ839" s="5"/>
      <c r="RR839" s="5"/>
      <c r="RS839" s="5"/>
      <c r="RT839" s="5"/>
      <c r="RU839" s="5"/>
      <c r="RV839" s="5"/>
      <c r="RW839" s="5"/>
      <c r="RX839" s="5"/>
      <c r="RY839" s="5"/>
      <c r="RZ839" s="5"/>
      <c r="SA839" s="5"/>
      <c r="SB839" s="5"/>
      <c r="SC839" s="5"/>
      <c r="SD839" s="5"/>
      <c r="SE839" s="5"/>
      <c r="SF839" s="5"/>
      <c r="SG839" s="5"/>
      <c r="SH839" s="5"/>
      <c r="SI839" s="5"/>
      <c r="SJ839" s="5"/>
      <c r="SK839" s="5"/>
      <c r="SL839" s="5"/>
      <c r="SM839" s="5"/>
      <c r="SN839" s="5"/>
      <c r="SO839" s="5"/>
      <c r="SP839" s="5"/>
      <c r="SQ839" s="5"/>
      <c r="SR839" s="5"/>
      <c r="SS839" s="5"/>
      <c r="ST839" s="5"/>
      <c r="SU839" s="5"/>
      <c r="SV839" s="5"/>
      <c r="SW839" s="5"/>
      <c r="SX839" s="5"/>
      <c r="SY839" s="5"/>
      <c r="SZ839" s="5"/>
      <c r="TA839" s="5"/>
      <c r="TB839" s="5"/>
      <c r="TC839" s="5"/>
      <c r="TD839" s="5"/>
      <c r="TE839" s="5"/>
      <c r="TF839" s="5"/>
      <c r="TG839" s="5"/>
      <c r="TH839" s="5"/>
      <c r="TI839" s="5"/>
      <c r="TJ839" s="5"/>
      <c r="TK839" s="5"/>
      <c r="TL839" s="5"/>
      <c r="TM839" s="5"/>
      <c r="TN839" s="5"/>
      <c r="TO839" s="5"/>
      <c r="TP839" s="5"/>
      <c r="TQ839" s="5"/>
      <c r="TR839" s="5"/>
      <c r="TS839" s="5"/>
      <c r="TT839" s="5"/>
      <c r="TU839" s="5"/>
      <c r="TV839" s="5"/>
      <c r="TW839" s="5"/>
      <c r="TX839" s="5"/>
      <c r="TY839" s="5"/>
      <c r="TZ839" s="5"/>
      <c r="UA839" s="5"/>
      <c r="UB839" s="5"/>
      <c r="UC839" s="5"/>
      <c r="UD839" s="5"/>
      <c r="UE839" s="5"/>
      <c r="UF839" s="5"/>
      <c r="UG839" s="5"/>
      <c r="UH839" s="5"/>
      <c r="UI839" s="5"/>
      <c r="UJ839" s="5"/>
      <c r="UK839" s="5"/>
      <c r="UL839" s="5"/>
      <c r="UM839" s="5"/>
      <c r="UN839" s="5"/>
      <c r="UO839" s="5"/>
      <c r="UP839" s="5"/>
      <c r="UQ839" s="5"/>
      <c r="UR839" s="5"/>
      <c r="US839" s="5"/>
      <c r="UT839" s="5"/>
      <c r="UU839" s="5"/>
      <c r="UV839" s="5"/>
      <c r="UW839" s="5"/>
      <c r="UX839" s="5"/>
      <c r="UY839" s="5"/>
      <c r="UZ839" s="5"/>
      <c r="VA839" s="5"/>
      <c r="VB839" s="5"/>
      <c r="VC839" s="5"/>
      <c r="VD839" s="5"/>
      <c r="VE839" s="5"/>
      <c r="VF839" s="5"/>
      <c r="VG839" s="5"/>
      <c r="VH839" s="5"/>
      <c r="VI839" s="5"/>
      <c r="VJ839" s="5"/>
      <c r="VK839" s="5"/>
      <c r="VL839" s="5"/>
      <c r="VM839" s="5"/>
      <c r="VN839" s="5"/>
      <c r="VO839" s="5"/>
      <c r="VP839" s="5"/>
      <c r="VQ839" s="5"/>
      <c r="VR839" s="5"/>
      <c r="VS839" s="5"/>
      <c r="VT839" s="5"/>
      <c r="VU839" s="5"/>
      <c r="VV839" s="5"/>
      <c r="VW839" s="5"/>
      <c r="VX839" s="5"/>
      <c r="VY839" s="5"/>
      <c r="VZ839" s="5"/>
      <c r="WA839" s="5"/>
      <c r="WB839" s="5"/>
      <c r="WC839" s="5"/>
      <c r="WD839" s="5"/>
      <c r="WE839" s="5"/>
      <c r="WF839" s="5"/>
      <c r="WG839" s="5"/>
      <c r="WH839" s="5"/>
      <c r="WI839" s="5"/>
      <c r="WJ839" s="5"/>
      <c r="WK839" s="5"/>
      <c r="WL839" s="5"/>
      <c r="WM839" s="5"/>
      <c r="WN839" s="5"/>
      <c r="WO839" s="5"/>
      <c r="WP839" s="5"/>
      <c r="WQ839" s="5"/>
      <c r="WR839" s="5"/>
      <c r="WS839" s="5"/>
      <c r="WT839" s="5"/>
      <c r="WU839" s="5"/>
      <c r="WV839" s="5"/>
      <c r="WW839" s="5"/>
      <c r="WX839" s="5"/>
      <c r="WY839" s="5"/>
      <c r="WZ839" s="5"/>
      <c r="XA839" s="5"/>
      <c r="XB839" s="5"/>
      <c r="XC839" s="5"/>
      <c r="XD839" s="5"/>
      <c r="XE839" s="5"/>
      <c r="XF839" s="5"/>
      <c r="XG839" s="5"/>
      <c r="XH839" s="5"/>
      <c r="XI839" s="5"/>
      <c r="XJ839" s="5"/>
      <c r="XK839" s="5"/>
      <c r="XL839" s="5"/>
      <c r="XM839" s="5"/>
      <c r="XN839" s="5"/>
      <c r="XO839" s="5"/>
      <c r="XP839" s="5"/>
      <c r="XQ839" s="5"/>
      <c r="XR839" s="5"/>
      <c r="XS839" s="5"/>
      <c r="XT839" s="5"/>
      <c r="XU839" s="5"/>
      <c r="XV839" s="5"/>
      <c r="XW839" s="5"/>
    </row>
    <row r="840" spans="39:647" x14ac:dyDescent="0.2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5"/>
      <c r="NS840" s="5"/>
      <c r="NT840" s="5"/>
      <c r="NU840" s="5"/>
      <c r="NV840" s="5"/>
      <c r="NW840" s="5"/>
      <c r="NX840" s="5"/>
      <c r="NY840" s="5"/>
      <c r="NZ840" s="5"/>
      <c r="OA840" s="5"/>
      <c r="OB840" s="5"/>
      <c r="OC840" s="5"/>
      <c r="OD840" s="5"/>
      <c r="OE840" s="5"/>
      <c r="OF840" s="5"/>
      <c r="OG840" s="5"/>
      <c r="OH840" s="5"/>
      <c r="OI840" s="5"/>
      <c r="OJ840" s="5"/>
      <c r="OK840" s="5"/>
      <c r="OL840" s="5"/>
      <c r="OM840" s="5"/>
      <c r="ON840" s="5"/>
      <c r="OO840" s="5"/>
      <c r="OP840" s="5"/>
      <c r="OQ840" s="5"/>
      <c r="OR840" s="5"/>
      <c r="OS840" s="5"/>
      <c r="OT840" s="5"/>
      <c r="OU840" s="5"/>
      <c r="OV840" s="5"/>
      <c r="OW840" s="5"/>
      <c r="OX840" s="5"/>
      <c r="OY840" s="5"/>
      <c r="OZ840" s="5"/>
      <c r="PA840" s="5"/>
      <c r="PB840" s="5"/>
      <c r="PC840" s="5"/>
      <c r="PD840" s="5"/>
      <c r="PE840" s="5"/>
      <c r="PF840" s="5"/>
      <c r="PG840" s="5"/>
      <c r="PH840" s="5"/>
      <c r="PI840" s="5"/>
      <c r="PJ840" s="5"/>
      <c r="PK840" s="5"/>
      <c r="PL840" s="5"/>
      <c r="PM840" s="5"/>
      <c r="PN840" s="5"/>
      <c r="PO840" s="5"/>
      <c r="PP840" s="5"/>
      <c r="PQ840" s="5"/>
      <c r="PR840" s="5"/>
      <c r="PS840" s="5"/>
      <c r="PT840" s="5"/>
      <c r="PU840" s="5"/>
      <c r="PV840" s="5"/>
      <c r="PW840" s="5"/>
      <c r="PX840" s="5"/>
      <c r="PY840" s="5"/>
      <c r="PZ840" s="5"/>
      <c r="QA840" s="5"/>
      <c r="QB840" s="5"/>
      <c r="QC840" s="5"/>
      <c r="QD840" s="5"/>
      <c r="QE840" s="5"/>
      <c r="QF840" s="5"/>
      <c r="QG840" s="5"/>
      <c r="QH840" s="5"/>
      <c r="QI840" s="5"/>
      <c r="QJ840" s="5"/>
      <c r="QK840" s="5"/>
      <c r="QL840" s="5"/>
      <c r="QM840" s="5"/>
      <c r="QN840" s="5"/>
      <c r="QO840" s="5"/>
      <c r="QP840" s="5"/>
      <c r="QQ840" s="5"/>
      <c r="QR840" s="5"/>
      <c r="QS840" s="5"/>
      <c r="QT840" s="5"/>
      <c r="QU840" s="5"/>
      <c r="QV840" s="5"/>
      <c r="QW840" s="5"/>
      <c r="QX840" s="5"/>
      <c r="QY840" s="5"/>
      <c r="QZ840" s="5"/>
      <c r="RA840" s="5"/>
      <c r="RB840" s="5"/>
      <c r="RC840" s="5"/>
      <c r="RD840" s="5"/>
      <c r="RE840" s="5"/>
      <c r="RF840" s="5"/>
      <c r="RG840" s="5"/>
      <c r="RH840" s="5"/>
      <c r="RI840" s="5"/>
      <c r="RJ840" s="5"/>
      <c r="RK840" s="5"/>
      <c r="RL840" s="5"/>
      <c r="RM840" s="5"/>
      <c r="RN840" s="5"/>
      <c r="RO840" s="5"/>
      <c r="RP840" s="5"/>
      <c r="RQ840" s="5"/>
      <c r="RR840" s="5"/>
      <c r="RS840" s="5"/>
      <c r="RT840" s="5"/>
      <c r="RU840" s="5"/>
      <c r="RV840" s="5"/>
      <c r="RW840" s="5"/>
      <c r="RX840" s="5"/>
      <c r="RY840" s="5"/>
      <c r="RZ840" s="5"/>
      <c r="SA840" s="5"/>
      <c r="SB840" s="5"/>
      <c r="SC840" s="5"/>
      <c r="SD840" s="5"/>
      <c r="SE840" s="5"/>
      <c r="SF840" s="5"/>
      <c r="SG840" s="5"/>
      <c r="SH840" s="5"/>
      <c r="SI840" s="5"/>
      <c r="SJ840" s="5"/>
      <c r="SK840" s="5"/>
      <c r="SL840" s="5"/>
      <c r="SM840" s="5"/>
      <c r="SN840" s="5"/>
      <c r="SO840" s="5"/>
      <c r="SP840" s="5"/>
      <c r="SQ840" s="5"/>
      <c r="SR840" s="5"/>
      <c r="SS840" s="5"/>
      <c r="ST840" s="5"/>
      <c r="SU840" s="5"/>
      <c r="SV840" s="5"/>
      <c r="SW840" s="5"/>
      <c r="SX840" s="5"/>
      <c r="SY840" s="5"/>
      <c r="SZ840" s="5"/>
      <c r="TA840" s="5"/>
      <c r="TB840" s="5"/>
      <c r="TC840" s="5"/>
      <c r="TD840" s="5"/>
      <c r="TE840" s="5"/>
      <c r="TF840" s="5"/>
      <c r="TG840" s="5"/>
      <c r="TH840" s="5"/>
      <c r="TI840" s="5"/>
      <c r="TJ840" s="5"/>
      <c r="TK840" s="5"/>
      <c r="TL840" s="5"/>
      <c r="TM840" s="5"/>
      <c r="TN840" s="5"/>
      <c r="TO840" s="5"/>
      <c r="TP840" s="5"/>
      <c r="TQ840" s="5"/>
      <c r="TR840" s="5"/>
      <c r="TS840" s="5"/>
      <c r="TT840" s="5"/>
      <c r="TU840" s="5"/>
      <c r="TV840" s="5"/>
      <c r="TW840" s="5"/>
      <c r="TX840" s="5"/>
      <c r="TY840" s="5"/>
      <c r="TZ840" s="5"/>
      <c r="UA840" s="5"/>
      <c r="UB840" s="5"/>
      <c r="UC840" s="5"/>
      <c r="UD840" s="5"/>
      <c r="UE840" s="5"/>
      <c r="UF840" s="5"/>
      <c r="UG840" s="5"/>
      <c r="UH840" s="5"/>
      <c r="UI840" s="5"/>
      <c r="UJ840" s="5"/>
      <c r="UK840" s="5"/>
      <c r="UL840" s="5"/>
      <c r="UM840" s="5"/>
      <c r="UN840" s="5"/>
      <c r="UO840" s="5"/>
      <c r="UP840" s="5"/>
      <c r="UQ840" s="5"/>
      <c r="UR840" s="5"/>
      <c r="US840" s="5"/>
      <c r="UT840" s="5"/>
      <c r="UU840" s="5"/>
      <c r="UV840" s="5"/>
      <c r="UW840" s="5"/>
      <c r="UX840" s="5"/>
      <c r="UY840" s="5"/>
      <c r="UZ840" s="5"/>
      <c r="VA840" s="5"/>
      <c r="VB840" s="5"/>
      <c r="VC840" s="5"/>
      <c r="VD840" s="5"/>
      <c r="VE840" s="5"/>
      <c r="VF840" s="5"/>
      <c r="VG840" s="5"/>
      <c r="VH840" s="5"/>
      <c r="VI840" s="5"/>
      <c r="VJ840" s="5"/>
      <c r="VK840" s="5"/>
      <c r="VL840" s="5"/>
      <c r="VM840" s="5"/>
      <c r="VN840" s="5"/>
      <c r="VO840" s="5"/>
      <c r="VP840" s="5"/>
      <c r="VQ840" s="5"/>
      <c r="VR840" s="5"/>
      <c r="VS840" s="5"/>
      <c r="VT840" s="5"/>
      <c r="VU840" s="5"/>
      <c r="VV840" s="5"/>
      <c r="VW840" s="5"/>
      <c r="VX840" s="5"/>
      <c r="VY840" s="5"/>
      <c r="VZ840" s="5"/>
      <c r="WA840" s="5"/>
      <c r="WB840" s="5"/>
      <c r="WC840" s="5"/>
      <c r="WD840" s="5"/>
      <c r="WE840" s="5"/>
      <c r="WF840" s="5"/>
      <c r="WG840" s="5"/>
      <c r="WH840" s="5"/>
      <c r="WI840" s="5"/>
      <c r="WJ840" s="5"/>
      <c r="WK840" s="5"/>
      <c r="WL840" s="5"/>
      <c r="WM840" s="5"/>
      <c r="WN840" s="5"/>
      <c r="WO840" s="5"/>
      <c r="WP840" s="5"/>
      <c r="WQ840" s="5"/>
      <c r="WR840" s="5"/>
      <c r="WS840" s="5"/>
      <c r="WT840" s="5"/>
      <c r="WU840" s="5"/>
      <c r="WV840" s="5"/>
      <c r="WW840" s="5"/>
      <c r="WX840" s="5"/>
      <c r="WY840" s="5"/>
      <c r="WZ840" s="5"/>
      <c r="XA840" s="5"/>
      <c r="XB840" s="5"/>
      <c r="XC840" s="5"/>
      <c r="XD840" s="5"/>
      <c r="XE840" s="5"/>
      <c r="XF840" s="5"/>
      <c r="XG840" s="5"/>
      <c r="XH840" s="5"/>
      <c r="XI840" s="5"/>
      <c r="XJ840" s="5"/>
      <c r="XK840" s="5"/>
      <c r="XL840" s="5"/>
      <c r="XM840" s="5"/>
      <c r="XN840" s="5"/>
      <c r="XO840" s="5"/>
      <c r="XP840" s="5"/>
      <c r="XQ840" s="5"/>
      <c r="XR840" s="5"/>
      <c r="XS840" s="5"/>
      <c r="XT840" s="5"/>
      <c r="XU840" s="5"/>
      <c r="XV840" s="5"/>
      <c r="XW840" s="5"/>
    </row>
    <row r="841" spans="39:647" x14ac:dyDescent="0.2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5"/>
      <c r="NS841" s="5"/>
      <c r="NT841" s="5"/>
      <c r="NU841" s="5"/>
      <c r="NV841" s="5"/>
      <c r="NW841" s="5"/>
      <c r="NX841" s="5"/>
      <c r="NY841" s="5"/>
      <c r="NZ841" s="5"/>
      <c r="OA841" s="5"/>
      <c r="OB841" s="5"/>
      <c r="OC841" s="5"/>
      <c r="OD841" s="5"/>
      <c r="OE841" s="5"/>
      <c r="OF841" s="5"/>
      <c r="OG841" s="5"/>
      <c r="OH841" s="5"/>
      <c r="OI841" s="5"/>
      <c r="OJ841" s="5"/>
      <c r="OK841" s="5"/>
      <c r="OL841" s="5"/>
      <c r="OM841" s="5"/>
      <c r="ON841" s="5"/>
      <c r="OO841" s="5"/>
      <c r="OP841" s="5"/>
      <c r="OQ841" s="5"/>
      <c r="OR841" s="5"/>
      <c r="OS841" s="5"/>
      <c r="OT841" s="5"/>
      <c r="OU841" s="5"/>
      <c r="OV841" s="5"/>
      <c r="OW841" s="5"/>
      <c r="OX841" s="5"/>
      <c r="OY841" s="5"/>
      <c r="OZ841" s="5"/>
      <c r="PA841" s="5"/>
      <c r="PB841" s="5"/>
      <c r="PC841" s="5"/>
      <c r="PD841" s="5"/>
      <c r="PE841" s="5"/>
      <c r="PF841" s="5"/>
      <c r="PG841" s="5"/>
      <c r="PH841" s="5"/>
      <c r="PI841" s="5"/>
      <c r="PJ841" s="5"/>
      <c r="PK841" s="5"/>
      <c r="PL841" s="5"/>
      <c r="PM841" s="5"/>
      <c r="PN841" s="5"/>
      <c r="PO841" s="5"/>
      <c r="PP841" s="5"/>
      <c r="PQ841" s="5"/>
      <c r="PR841" s="5"/>
      <c r="PS841" s="5"/>
      <c r="PT841" s="5"/>
      <c r="PU841" s="5"/>
      <c r="PV841" s="5"/>
      <c r="PW841" s="5"/>
      <c r="PX841" s="5"/>
      <c r="PY841" s="5"/>
      <c r="PZ841" s="5"/>
      <c r="QA841" s="5"/>
      <c r="QB841" s="5"/>
      <c r="QC841" s="5"/>
      <c r="QD841" s="5"/>
      <c r="QE841" s="5"/>
      <c r="QF841" s="5"/>
      <c r="QG841" s="5"/>
      <c r="QH841" s="5"/>
      <c r="QI841" s="5"/>
      <c r="QJ841" s="5"/>
      <c r="QK841" s="5"/>
      <c r="QL841" s="5"/>
      <c r="QM841" s="5"/>
      <c r="QN841" s="5"/>
      <c r="QO841" s="5"/>
      <c r="QP841" s="5"/>
      <c r="QQ841" s="5"/>
      <c r="QR841" s="5"/>
      <c r="QS841" s="5"/>
      <c r="QT841" s="5"/>
      <c r="QU841" s="5"/>
      <c r="QV841" s="5"/>
      <c r="QW841" s="5"/>
      <c r="QX841" s="5"/>
      <c r="QY841" s="5"/>
      <c r="QZ841" s="5"/>
      <c r="RA841" s="5"/>
      <c r="RB841" s="5"/>
      <c r="RC841" s="5"/>
      <c r="RD841" s="5"/>
      <c r="RE841" s="5"/>
      <c r="RF841" s="5"/>
      <c r="RG841" s="5"/>
      <c r="RH841" s="5"/>
      <c r="RI841" s="5"/>
      <c r="RJ841" s="5"/>
      <c r="RK841" s="5"/>
      <c r="RL841" s="5"/>
      <c r="RM841" s="5"/>
      <c r="RN841" s="5"/>
      <c r="RO841" s="5"/>
      <c r="RP841" s="5"/>
      <c r="RQ841" s="5"/>
      <c r="RR841" s="5"/>
      <c r="RS841" s="5"/>
      <c r="RT841" s="5"/>
      <c r="RU841" s="5"/>
      <c r="RV841" s="5"/>
      <c r="RW841" s="5"/>
      <c r="RX841" s="5"/>
      <c r="RY841" s="5"/>
      <c r="RZ841" s="5"/>
      <c r="SA841" s="5"/>
      <c r="SB841" s="5"/>
      <c r="SC841" s="5"/>
      <c r="SD841" s="5"/>
      <c r="SE841" s="5"/>
      <c r="SF841" s="5"/>
      <c r="SG841" s="5"/>
      <c r="SH841" s="5"/>
      <c r="SI841" s="5"/>
      <c r="SJ841" s="5"/>
      <c r="SK841" s="5"/>
      <c r="SL841" s="5"/>
      <c r="SM841" s="5"/>
      <c r="SN841" s="5"/>
      <c r="SO841" s="5"/>
      <c r="SP841" s="5"/>
      <c r="SQ841" s="5"/>
      <c r="SR841" s="5"/>
      <c r="SS841" s="5"/>
      <c r="ST841" s="5"/>
      <c r="SU841" s="5"/>
      <c r="SV841" s="5"/>
      <c r="SW841" s="5"/>
      <c r="SX841" s="5"/>
      <c r="SY841" s="5"/>
      <c r="SZ841" s="5"/>
      <c r="TA841" s="5"/>
      <c r="TB841" s="5"/>
      <c r="TC841" s="5"/>
      <c r="TD841" s="5"/>
      <c r="TE841" s="5"/>
      <c r="TF841" s="5"/>
      <c r="TG841" s="5"/>
      <c r="TH841" s="5"/>
      <c r="TI841" s="5"/>
      <c r="TJ841" s="5"/>
      <c r="TK841" s="5"/>
      <c r="TL841" s="5"/>
      <c r="TM841" s="5"/>
      <c r="TN841" s="5"/>
      <c r="TO841" s="5"/>
      <c r="TP841" s="5"/>
      <c r="TQ841" s="5"/>
      <c r="TR841" s="5"/>
      <c r="TS841" s="5"/>
      <c r="TT841" s="5"/>
      <c r="TU841" s="5"/>
      <c r="TV841" s="5"/>
      <c r="TW841" s="5"/>
      <c r="TX841" s="5"/>
      <c r="TY841" s="5"/>
      <c r="TZ841" s="5"/>
      <c r="UA841" s="5"/>
      <c r="UB841" s="5"/>
      <c r="UC841" s="5"/>
      <c r="UD841" s="5"/>
      <c r="UE841" s="5"/>
      <c r="UF841" s="5"/>
      <c r="UG841" s="5"/>
      <c r="UH841" s="5"/>
      <c r="UI841" s="5"/>
      <c r="UJ841" s="5"/>
      <c r="UK841" s="5"/>
      <c r="UL841" s="5"/>
      <c r="UM841" s="5"/>
      <c r="UN841" s="5"/>
      <c r="UO841" s="5"/>
      <c r="UP841" s="5"/>
      <c r="UQ841" s="5"/>
      <c r="UR841" s="5"/>
      <c r="US841" s="5"/>
      <c r="UT841" s="5"/>
      <c r="UU841" s="5"/>
      <c r="UV841" s="5"/>
      <c r="UW841" s="5"/>
      <c r="UX841" s="5"/>
      <c r="UY841" s="5"/>
      <c r="UZ841" s="5"/>
      <c r="VA841" s="5"/>
      <c r="VB841" s="5"/>
      <c r="VC841" s="5"/>
      <c r="VD841" s="5"/>
      <c r="VE841" s="5"/>
      <c r="VF841" s="5"/>
      <c r="VG841" s="5"/>
      <c r="VH841" s="5"/>
      <c r="VI841" s="5"/>
      <c r="VJ841" s="5"/>
      <c r="VK841" s="5"/>
      <c r="VL841" s="5"/>
      <c r="VM841" s="5"/>
      <c r="VN841" s="5"/>
      <c r="VO841" s="5"/>
      <c r="VP841" s="5"/>
      <c r="VQ841" s="5"/>
      <c r="VR841" s="5"/>
      <c r="VS841" s="5"/>
      <c r="VT841" s="5"/>
      <c r="VU841" s="5"/>
      <c r="VV841" s="5"/>
      <c r="VW841" s="5"/>
      <c r="VX841" s="5"/>
      <c r="VY841" s="5"/>
      <c r="VZ841" s="5"/>
      <c r="WA841" s="5"/>
      <c r="WB841" s="5"/>
      <c r="WC841" s="5"/>
      <c r="WD841" s="5"/>
      <c r="WE841" s="5"/>
      <c r="WF841" s="5"/>
      <c r="WG841" s="5"/>
      <c r="WH841" s="5"/>
      <c r="WI841" s="5"/>
      <c r="WJ841" s="5"/>
      <c r="WK841" s="5"/>
      <c r="WL841" s="5"/>
      <c r="WM841" s="5"/>
      <c r="WN841" s="5"/>
      <c r="WO841" s="5"/>
      <c r="WP841" s="5"/>
      <c r="WQ841" s="5"/>
      <c r="WR841" s="5"/>
      <c r="WS841" s="5"/>
      <c r="WT841" s="5"/>
      <c r="WU841" s="5"/>
      <c r="WV841" s="5"/>
      <c r="WW841" s="5"/>
      <c r="WX841" s="5"/>
      <c r="WY841" s="5"/>
      <c r="WZ841" s="5"/>
      <c r="XA841" s="5"/>
      <c r="XB841" s="5"/>
      <c r="XC841" s="5"/>
      <c r="XD841" s="5"/>
      <c r="XE841" s="5"/>
      <c r="XF841" s="5"/>
      <c r="XG841" s="5"/>
      <c r="XH841" s="5"/>
      <c r="XI841" s="5"/>
      <c r="XJ841" s="5"/>
      <c r="XK841" s="5"/>
      <c r="XL841" s="5"/>
      <c r="XM841" s="5"/>
      <c r="XN841" s="5"/>
      <c r="XO841" s="5"/>
      <c r="XP841" s="5"/>
      <c r="XQ841" s="5"/>
      <c r="XR841" s="5"/>
      <c r="XS841" s="5"/>
      <c r="XT841" s="5"/>
      <c r="XU841" s="5"/>
      <c r="XV841" s="5"/>
      <c r="XW841" s="5"/>
    </row>
    <row r="842" spans="39:647" x14ac:dyDescent="0.2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5"/>
      <c r="NS842" s="5"/>
      <c r="NT842" s="5"/>
      <c r="NU842" s="5"/>
      <c r="NV842" s="5"/>
      <c r="NW842" s="5"/>
      <c r="NX842" s="5"/>
      <c r="NY842" s="5"/>
      <c r="NZ842" s="5"/>
      <c r="OA842" s="5"/>
      <c r="OB842" s="5"/>
      <c r="OC842" s="5"/>
      <c r="OD842" s="5"/>
      <c r="OE842" s="5"/>
      <c r="OF842" s="5"/>
      <c r="OG842" s="5"/>
      <c r="OH842" s="5"/>
      <c r="OI842" s="5"/>
      <c r="OJ842" s="5"/>
      <c r="OK842" s="5"/>
      <c r="OL842" s="5"/>
      <c r="OM842" s="5"/>
      <c r="ON842" s="5"/>
      <c r="OO842" s="5"/>
      <c r="OP842" s="5"/>
      <c r="OQ842" s="5"/>
      <c r="OR842" s="5"/>
      <c r="OS842" s="5"/>
      <c r="OT842" s="5"/>
      <c r="OU842" s="5"/>
      <c r="OV842" s="5"/>
      <c r="OW842" s="5"/>
      <c r="OX842" s="5"/>
      <c r="OY842" s="5"/>
      <c r="OZ842" s="5"/>
      <c r="PA842" s="5"/>
      <c r="PB842" s="5"/>
      <c r="PC842" s="5"/>
      <c r="PD842" s="5"/>
      <c r="PE842" s="5"/>
      <c r="PF842" s="5"/>
      <c r="PG842" s="5"/>
      <c r="PH842" s="5"/>
      <c r="PI842" s="5"/>
      <c r="PJ842" s="5"/>
      <c r="PK842" s="5"/>
      <c r="PL842" s="5"/>
      <c r="PM842" s="5"/>
      <c r="PN842" s="5"/>
      <c r="PO842" s="5"/>
      <c r="PP842" s="5"/>
      <c r="PQ842" s="5"/>
      <c r="PR842" s="5"/>
      <c r="PS842" s="5"/>
      <c r="PT842" s="5"/>
      <c r="PU842" s="5"/>
      <c r="PV842" s="5"/>
      <c r="PW842" s="5"/>
      <c r="PX842" s="5"/>
      <c r="PY842" s="5"/>
      <c r="PZ842" s="5"/>
      <c r="QA842" s="5"/>
      <c r="QB842" s="5"/>
      <c r="QC842" s="5"/>
      <c r="QD842" s="5"/>
      <c r="QE842" s="5"/>
      <c r="QF842" s="5"/>
      <c r="QG842" s="5"/>
      <c r="QH842" s="5"/>
      <c r="QI842" s="5"/>
      <c r="QJ842" s="5"/>
      <c r="QK842" s="5"/>
      <c r="QL842" s="5"/>
      <c r="QM842" s="5"/>
      <c r="QN842" s="5"/>
      <c r="QO842" s="5"/>
      <c r="QP842" s="5"/>
      <c r="QQ842" s="5"/>
      <c r="QR842" s="5"/>
      <c r="QS842" s="5"/>
      <c r="QT842" s="5"/>
      <c r="QU842" s="5"/>
      <c r="QV842" s="5"/>
      <c r="QW842" s="5"/>
      <c r="QX842" s="5"/>
      <c r="QY842" s="5"/>
      <c r="QZ842" s="5"/>
      <c r="RA842" s="5"/>
      <c r="RB842" s="5"/>
      <c r="RC842" s="5"/>
      <c r="RD842" s="5"/>
      <c r="RE842" s="5"/>
      <c r="RF842" s="5"/>
      <c r="RG842" s="5"/>
      <c r="RH842" s="5"/>
      <c r="RI842" s="5"/>
      <c r="RJ842" s="5"/>
      <c r="RK842" s="5"/>
      <c r="RL842" s="5"/>
      <c r="RM842" s="5"/>
      <c r="RN842" s="5"/>
      <c r="RO842" s="5"/>
      <c r="RP842" s="5"/>
      <c r="RQ842" s="5"/>
      <c r="RR842" s="5"/>
      <c r="RS842" s="5"/>
      <c r="RT842" s="5"/>
      <c r="RU842" s="5"/>
      <c r="RV842" s="5"/>
      <c r="RW842" s="5"/>
      <c r="RX842" s="5"/>
      <c r="RY842" s="5"/>
      <c r="RZ842" s="5"/>
      <c r="SA842" s="5"/>
      <c r="SB842" s="5"/>
      <c r="SC842" s="5"/>
      <c r="SD842" s="5"/>
      <c r="SE842" s="5"/>
      <c r="SF842" s="5"/>
      <c r="SG842" s="5"/>
      <c r="SH842" s="5"/>
      <c r="SI842" s="5"/>
      <c r="SJ842" s="5"/>
      <c r="SK842" s="5"/>
      <c r="SL842" s="5"/>
      <c r="SM842" s="5"/>
      <c r="SN842" s="5"/>
      <c r="SO842" s="5"/>
      <c r="SP842" s="5"/>
      <c r="SQ842" s="5"/>
      <c r="SR842" s="5"/>
      <c r="SS842" s="5"/>
      <c r="ST842" s="5"/>
      <c r="SU842" s="5"/>
      <c r="SV842" s="5"/>
      <c r="SW842" s="5"/>
      <c r="SX842" s="5"/>
      <c r="SY842" s="5"/>
      <c r="SZ842" s="5"/>
      <c r="TA842" s="5"/>
      <c r="TB842" s="5"/>
      <c r="TC842" s="5"/>
      <c r="TD842" s="5"/>
      <c r="TE842" s="5"/>
      <c r="TF842" s="5"/>
      <c r="TG842" s="5"/>
      <c r="TH842" s="5"/>
      <c r="TI842" s="5"/>
      <c r="TJ842" s="5"/>
      <c r="TK842" s="5"/>
      <c r="TL842" s="5"/>
      <c r="TM842" s="5"/>
      <c r="TN842" s="5"/>
      <c r="TO842" s="5"/>
      <c r="TP842" s="5"/>
      <c r="TQ842" s="5"/>
      <c r="TR842" s="5"/>
      <c r="TS842" s="5"/>
      <c r="TT842" s="5"/>
      <c r="TU842" s="5"/>
      <c r="TV842" s="5"/>
      <c r="TW842" s="5"/>
      <c r="TX842" s="5"/>
      <c r="TY842" s="5"/>
      <c r="TZ842" s="5"/>
      <c r="UA842" s="5"/>
      <c r="UB842" s="5"/>
      <c r="UC842" s="5"/>
      <c r="UD842" s="5"/>
      <c r="UE842" s="5"/>
      <c r="UF842" s="5"/>
      <c r="UG842" s="5"/>
      <c r="UH842" s="5"/>
      <c r="UI842" s="5"/>
      <c r="UJ842" s="5"/>
      <c r="UK842" s="5"/>
      <c r="UL842" s="5"/>
      <c r="UM842" s="5"/>
      <c r="UN842" s="5"/>
      <c r="UO842" s="5"/>
      <c r="UP842" s="5"/>
      <c r="UQ842" s="5"/>
      <c r="UR842" s="5"/>
      <c r="US842" s="5"/>
      <c r="UT842" s="5"/>
      <c r="UU842" s="5"/>
      <c r="UV842" s="5"/>
      <c r="UW842" s="5"/>
      <c r="UX842" s="5"/>
      <c r="UY842" s="5"/>
      <c r="UZ842" s="5"/>
      <c r="VA842" s="5"/>
      <c r="VB842" s="5"/>
      <c r="VC842" s="5"/>
      <c r="VD842" s="5"/>
      <c r="VE842" s="5"/>
      <c r="VF842" s="5"/>
      <c r="VG842" s="5"/>
      <c r="VH842" s="5"/>
      <c r="VI842" s="5"/>
      <c r="VJ842" s="5"/>
      <c r="VK842" s="5"/>
      <c r="VL842" s="5"/>
      <c r="VM842" s="5"/>
      <c r="VN842" s="5"/>
      <c r="VO842" s="5"/>
      <c r="VP842" s="5"/>
      <c r="VQ842" s="5"/>
      <c r="VR842" s="5"/>
      <c r="VS842" s="5"/>
      <c r="VT842" s="5"/>
      <c r="VU842" s="5"/>
      <c r="VV842" s="5"/>
      <c r="VW842" s="5"/>
      <c r="VX842" s="5"/>
      <c r="VY842" s="5"/>
      <c r="VZ842" s="5"/>
      <c r="WA842" s="5"/>
      <c r="WB842" s="5"/>
      <c r="WC842" s="5"/>
      <c r="WD842" s="5"/>
      <c r="WE842" s="5"/>
      <c r="WF842" s="5"/>
      <c r="WG842" s="5"/>
      <c r="WH842" s="5"/>
      <c r="WI842" s="5"/>
      <c r="WJ842" s="5"/>
      <c r="WK842" s="5"/>
      <c r="WL842" s="5"/>
      <c r="WM842" s="5"/>
      <c r="WN842" s="5"/>
      <c r="WO842" s="5"/>
      <c r="WP842" s="5"/>
      <c r="WQ842" s="5"/>
      <c r="WR842" s="5"/>
      <c r="WS842" s="5"/>
      <c r="WT842" s="5"/>
      <c r="WU842" s="5"/>
      <c r="WV842" s="5"/>
      <c r="WW842" s="5"/>
      <c r="WX842" s="5"/>
      <c r="WY842" s="5"/>
      <c r="WZ842" s="5"/>
      <c r="XA842" s="5"/>
      <c r="XB842" s="5"/>
      <c r="XC842" s="5"/>
      <c r="XD842" s="5"/>
      <c r="XE842" s="5"/>
      <c r="XF842" s="5"/>
      <c r="XG842" s="5"/>
      <c r="XH842" s="5"/>
      <c r="XI842" s="5"/>
      <c r="XJ842" s="5"/>
      <c r="XK842" s="5"/>
      <c r="XL842" s="5"/>
      <c r="XM842" s="5"/>
      <c r="XN842" s="5"/>
      <c r="XO842" s="5"/>
      <c r="XP842" s="5"/>
      <c r="XQ842" s="5"/>
      <c r="XR842" s="5"/>
      <c r="XS842" s="5"/>
      <c r="XT842" s="5"/>
      <c r="XU842" s="5"/>
      <c r="XV842" s="5"/>
      <c r="XW842" s="5"/>
    </row>
    <row r="843" spans="39:647" x14ac:dyDescent="0.2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5"/>
      <c r="NS843" s="5"/>
      <c r="NT843" s="5"/>
      <c r="NU843" s="5"/>
      <c r="NV843" s="5"/>
      <c r="NW843" s="5"/>
      <c r="NX843" s="5"/>
      <c r="NY843" s="5"/>
      <c r="NZ843" s="5"/>
      <c r="OA843" s="5"/>
      <c r="OB843" s="5"/>
      <c r="OC843" s="5"/>
      <c r="OD843" s="5"/>
      <c r="OE843" s="5"/>
      <c r="OF843" s="5"/>
      <c r="OG843" s="5"/>
      <c r="OH843" s="5"/>
      <c r="OI843" s="5"/>
      <c r="OJ843" s="5"/>
      <c r="OK843" s="5"/>
      <c r="OL843" s="5"/>
      <c r="OM843" s="5"/>
      <c r="ON843" s="5"/>
      <c r="OO843" s="5"/>
      <c r="OP843" s="5"/>
      <c r="OQ843" s="5"/>
      <c r="OR843" s="5"/>
      <c r="OS843" s="5"/>
      <c r="OT843" s="5"/>
      <c r="OU843" s="5"/>
      <c r="OV843" s="5"/>
      <c r="OW843" s="5"/>
      <c r="OX843" s="5"/>
      <c r="OY843" s="5"/>
      <c r="OZ843" s="5"/>
      <c r="PA843" s="5"/>
      <c r="PB843" s="5"/>
      <c r="PC843" s="5"/>
      <c r="PD843" s="5"/>
      <c r="PE843" s="5"/>
      <c r="PF843" s="5"/>
      <c r="PG843" s="5"/>
      <c r="PH843" s="5"/>
      <c r="PI843" s="5"/>
      <c r="PJ843" s="5"/>
      <c r="PK843" s="5"/>
      <c r="PL843" s="5"/>
      <c r="PM843" s="5"/>
      <c r="PN843" s="5"/>
      <c r="PO843" s="5"/>
      <c r="PP843" s="5"/>
      <c r="PQ843" s="5"/>
      <c r="PR843" s="5"/>
      <c r="PS843" s="5"/>
      <c r="PT843" s="5"/>
      <c r="PU843" s="5"/>
      <c r="PV843" s="5"/>
      <c r="PW843" s="5"/>
      <c r="PX843" s="5"/>
      <c r="PY843" s="5"/>
      <c r="PZ843" s="5"/>
      <c r="QA843" s="5"/>
      <c r="QB843" s="5"/>
      <c r="QC843" s="5"/>
      <c r="QD843" s="5"/>
      <c r="QE843" s="5"/>
      <c r="QF843" s="5"/>
      <c r="QG843" s="5"/>
      <c r="QH843" s="5"/>
      <c r="QI843" s="5"/>
      <c r="QJ843" s="5"/>
      <c r="QK843" s="5"/>
      <c r="QL843" s="5"/>
      <c r="QM843" s="5"/>
      <c r="QN843" s="5"/>
      <c r="QO843" s="5"/>
      <c r="QP843" s="5"/>
      <c r="QQ843" s="5"/>
      <c r="QR843" s="5"/>
      <c r="QS843" s="5"/>
      <c r="QT843" s="5"/>
      <c r="QU843" s="5"/>
      <c r="QV843" s="5"/>
      <c r="QW843" s="5"/>
      <c r="QX843" s="5"/>
      <c r="QY843" s="5"/>
      <c r="QZ843" s="5"/>
      <c r="RA843" s="5"/>
      <c r="RB843" s="5"/>
      <c r="RC843" s="5"/>
      <c r="RD843" s="5"/>
      <c r="RE843" s="5"/>
      <c r="RF843" s="5"/>
      <c r="RG843" s="5"/>
      <c r="RH843" s="5"/>
      <c r="RI843" s="5"/>
      <c r="RJ843" s="5"/>
      <c r="RK843" s="5"/>
      <c r="RL843" s="5"/>
      <c r="RM843" s="5"/>
      <c r="RN843" s="5"/>
      <c r="RO843" s="5"/>
      <c r="RP843" s="5"/>
      <c r="RQ843" s="5"/>
      <c r="RR843" s="5"/>
      <c r="RS843" s="5"/>
      <c r="RT843" s="5"/>
      <c r="RU843" s="5"/>
      <c r="RV843" s="5"/>
      <c r="RW843" s="5"/>
      <c r="RX843" s="5"/>
      <c r="RY843" s="5"/>
      <c r="RZ843" s="5"/>
      <c r="SA843" s="5"/>
      <c r="SB843" s="5"/>
      <c r="SC843" s="5"/>
      <c r="SD843" s="5"/>
      <c r="SE843" s="5"/>
      <c r="SF843" s="5"/>
      <c r="SG843" s="5"/>
      <c r="SH843" s="5"/>
      <c r="SI843" s="5"/>
      <c r="SJ843" s="5"/>
      <c r="SK843" s="5"/>
      <c r="SL843" s="5"/>
      <c r="SM843" s="5"/>
      <c r="SN843" s="5"/>
      <c r="SO843" s="5"/>
      <c r="SP843" s="5"/>
      <c r="SQ843" s="5"/>
      <c r="SR843" s="5"/>
      <c r="SS843" s="5"/>
      <c r="ST843" s="5"/>
      <c r="SU843" s="5"/>
      <c r="SV843" s="5"/>
      <c r="SW843" s="5"/>
      <c r="SX843" s="5"/>
      <c r="SY843" s="5"/>
      <c r="SZ843" s="5"/>
      <c r="TA843" s="5"/>
      <c r="TB843" s="5"/>
      <c r="TC843" s="5"/>
      <c r="TD843" s="5"/>
      <c r="TE843" s="5"/>
      <c r="TF843" s="5"/>
      <c r="TG843" s="5"/>
      <c r="TH843" s="5"/>
      <c r="TI843" s="5"/>
      <c r="TJ843" s="5"/>
      <c r="TK843" s="5"/>
      <c r="TL843" s="5"/>
      <c r="TM843" s="5"/>
      <c r="TN843" s="5"/>
      <c r="TO843" s="5"/>
      <c r="TP843" s="5"/>
      <c r="TQ843" s="5"/>
      <c r="TR843" s="5"/>
      <c r="TS843" s="5"/>
      <c r="TT843" s="5"/>
      <c r="TU843" s="5"/>
      <c r="TV843" s="5"/>
      <c r="TW843" s="5"/>
      <c r="TX843" s="5"/>
      <c r="TY843" s="5"/>
      <c r="TZ843" s="5"/>
      <c r="UA843" s="5"/>
      <c r="UB843" s="5"/>
      <c r="UC843" s="5"/>
      <c r="UD843" s="5"/>
      <c r="UE843" s="5"/>
      <c r="UF843" s="5"/>
      <c r="UG843" s="5"/>
      <c r="UH843" s="5"/>
      <c r="UI843" s="5"/>
      <c r="UJ843" s="5"/>
      <c r="UK843" s="5"/>
      <c r="UL843" s="5"/>
      <c r="UM843" s="5"/>
      <c r="UN843" s="5"/>
      <c r="UO843" s="5"/>
      <c r="UP843" s="5"/>
      <c r="UQ843" s="5"/>
      <c r="UR843" s="5"/>
      <c r="US843" s="5"/>
      <c r="UT843" s="5"/>
      <c r="UU843" s="5"/>
      <c r="UV843" s="5"/>
      <c r="UW843" s="5"/>
      <c r="UX843" s="5"/>
      <c r="UY843" s="5"/>
      <c r="UZ843" s="5"/>
      <c r="VA843" s="5"/>
      <c r="VB843" s="5"/>
      <c r="VC843" s="5"/>
      <c r="VD843" s="5"/>
      <c r="VE843" s="5"/>
      <c r="VF843" s="5"/>
      <c r="VG843" s="5"/>
      <c r="VH843" s="5"/>
      <c r="VI843" s="5"/>
      <c r="VJ843" s="5"/>
      <c r="VK843" s="5"/>
      <c r="VL843" s="5"/>
      <c r="VM843" s="5"/>
      <c r="VN843" s="5"/>
      <c r="VO843" s="5"/>
      <c r="VP843" s="5"/>
      <c r="VQ843" s="5"/>
      <c r="VR843" s="5"/>
      <c r="VS843" s="5"/>
      <c r="VT843" s="5"/>
      <c r="VU843" s="5"/>
      <c r="VV843" s="5"/>
      <c r="VW843" s="5"/>
      <c r="VX843" s="5"/>
      <c r="VY843" s="5"/>
      <c r="VZ843" s="5"/>
      <c r="WA843" s="5"/>
      <c r="WB843" s="5"/>
      <c r="WC843" s="5"/>
      <c r="WD843" s="5"/>
      <c r="WE843" s="5"/>
      <c r="WF843" s="5"/>
      <c r="WG843" s="5"/>
      <c r="WH843" s="5"/>
      <c r="WI843" s="5"/>
      <c r="WJ843" s="5"/>
      <c r="WK843" s="5"/>
      <c r="WL843" s="5"/>
      <c r="WM843" s="5"/>
      <c r="WN843" s="5"/>
      <c r="WO843" s="5"/>
      <c r="WP843" s="5"/>
      <c r="WQ843" s="5"/>
      <c r="WR843" s="5"/>
      <c r="WS843" s="5"/>
      <c r="WT843" s="5"/>
      <c r="WU843" s="5"/>
      <c r="WV843" s="5"/>
      <c r="WW843" s="5"/>
      <c r="WX843" s="5"/>
      <c r="WY843" s="5"/>
      <c r="WZ843" s="5"/>
      <c r="XA843" s="5"/>
      <c r="XB843" s="5"/>
      <c r="XC843" s="5"/>
      <c r="XD843" s="5"/>
      <c r="XE843" s="5"/>
      <c r="XF843" s="5"/>
      <c r="XG843" s="5"/>
      <c r="XH843" s="5"/>
      <c r="XI843" s="5"/>
      <c r="XJ843" s="5"/>
      <c r="XK843" s="5"/>
      <c r="XL843" s="5"/>
      <c r="XM843" s="5"/>
      <c r="XN843" s="5"/>
      <c r="XO843" s="5"/>
      <c r="XP843" s="5"/>
      <c r="XQ843" s="5"/>
      <c r="XR843" s="5"/>
      <c r="XS843" s="5"/>
      <c r="XT843" s="5"/>
      <c r="XU843" s="5"/>
      <c r="XV843" s="5"/>
      <c r="XW843" s="5"/>
    </row>
    <row r="844" spans="39:647" x14ac:dyDescent="0.2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5"/>
      <c r="NS844" s="5"/>
      <c r="NT844" s="5"/>
      <c r="NU844" s="5"/>
      <c r="NV844" s="5"/>
      <c r="NW844" s="5"/>
      <c r="NX844" s="5"/>
      <c r="NY844" s="5"/>
      <c r="NZ844" s="5"/>
      <c r="OA844" s="5"/>
      <c r="OB844" s="5"/>
      <c r="OC844" s="5"/>
      <c r="OD844" s="5"/>
      <c r="OE844" s="5"/>
      <c r="OF844" s="5"/>
      <c r="OG844" s="5"/>
      <c r="OH844" s="5"/>
      <c r="OI844" s="5"/>
      <c r="OJ844" s="5"/>
      <c r="OK844" s="5"/>
      <c r="OL844" s="5"/>
      <c r="OM844" s="5"/>
      <c r="ON844" s="5"/>
      <c r="OO844" s="5"/>
      <c r="OP844" s="5"/>
      <c r="OQ844" s="5"/>
      <c r="OR844" s="5"/>
      <c r="OS844" s="5"/>
      <c r="OT844" s="5"/>
      <c r="OU844" s="5"/>
      <c r="OV844" s="5"/>
      <c r="OW844" s="5"/>
      <c r="OX844" s="5"/>
      <c r="OY844" s="5"/>
      <c r="OZ844" s="5"/>
      <c r="PA844" s="5"/>
      <c r="PB844" s="5"/>
      <c r="PC844" s="5"/>
      <c r="PD844" s="5"/>
      <c r="PE844" s="5"/>
      <c r="PF844" s="5"/>
      <c r="PG844" s="5"/>
      <c r="PH844" s="5"/>
      <c r="PI844" s="5"/>
      <c r="PJ844" s="5"/>
      <c r="PK844" s="5"/>
      <c r="PL844" s="5"/>
      <c r="PM844" s="5"/>
      <c r="PN844" s="5"/>
      <c r="PO844" s="5"/>
      <c r="PP844" s="5"/>
      <c r="PQ844" s="5"/>
      <c r="PR844" s="5"/>
      <c r="PS844" s="5"/>
      <c r="PT844" s="5"/>
      <c r="PU844" s="5"/>
      <c r="PV844" s="5"/>
      <c r="PW844" s="5"/>
      <c r="PX844" s="5"/>
      <c r="PY844" s="5"/>
      <c r="PZ844" s="5"/>
      <c r="QA844" s="5"/>
      <c r="QB844" s="5"/>
      <c r="QC844" s="5"/>
      <c r="QD844" s="5"/>
      <c r="QE844" s="5"/>
      <c r="QF844" s="5"/>
      <c r="QG844" s="5"/>
      <c r="QH844" s="5"/>
      <c r="QI844" s="5"/>
      <c r="QJ844" s="5"/>
      <c r="QK844" s="5"/>
      <c r="QL844" s="5"/>
      <c r="QM844" s="5"/>
      <c r="QN844" s="5"/>
      <c r="QO844" s="5"/>
      <c r="QP844" s="5"/>
      <c r="QQ844" s="5"/>
      <c r="QR844" s="5"/>
      <c r="QS844" s="5"/>
      <c r="QT844" s="5"/>
      <c r="QU844" s="5"/>
      <c r="QV844" s="5"/>
      <c r="QW844" s="5"/>
      <c r="QX844" s="5"/>
      <c r="QY844" s="5"/>
      <c r="QZ844" s="5"/>
      <c r="RA844" s="5"/>
      <c r="RB844" s="5"/>
      <c r="RC844" s="5"/>
      <c r="RD844" s="5"/>
      <c r="RE844" s="5"/>
      <c r="RF844" s="5"/>
      <c r="RG844" s="5"/>
      <c r="RH844" s="5"/>
      <c r="RI844" s="5"/>
      <c r="RJ844" s="5"/>
      <c r="RK844" s="5"/>
      <c r="RL844" s="5"/>
      <c r="RM844" s="5"/>
      <c r="RN844" s="5"/>
      <c r="RO844" s="5"/>
      <c r="RP844" s="5"/>
      <c r="RQ844" s="5"/>
      <c r="RR844" s="5"/>
      <c r="RS844" s="5"/>
      <c r="RT844" s="5"/>
      <c r="RU844" s="5"/>
      <c r="RV844" s="5"/>
      <c r="RW844" s="5"/>
      <c r="RX844" s="5"/>
      <c r="RY844" s="5"/>
      <c r="RZ844" s="5"/>
      <c r="SA844" s="5"/>
      <c r="SB844" s="5"/>
      <c r="SC844" s="5"/>
      <c r="SD844" s="5"/>
      <c r="SE844" s="5"/>
      <c r="SF844" s="5"/>
      <c r="SG844" s="5"/>
      <c r="SH844" s="5"/>
      <c r="SI844" s="5"/>
      <c r="SJ844" s="5"/>
      <c r="SK844" s="5"/>
      <c r="SL844" s="5"/>
      <c r="SM844" s="5"/>
      <c r="SN844" s="5"/>
      <c r="SO844" s="5"/>
      <c r="SP844" s="5"/>
      <c r="SQ844" s="5"/>
      <c r="SR844" s="5"/>
      <c r="SS844" s="5"/>
      <c r="ST844" s="5"/>
      <c r="SU844" s="5"/>
      <c r="SV844" s="5"/>
      <c r="SW844" s="5"/>
      <c r="SX844" s="5"/>
      <c r="SY844" s="5"/>
      <c r="SZ844" s="5"/>
      <c r="TA844" s="5"/>
      <c r="TB844" s="5"/>
      <c r="TC844" s="5"/>
      <c r="TD844" s="5"/>
      <c r="TE844" s="5"/>
      <c r="TF844" s="5"/>
      <c r="TG844" s="5"/>
      <c r="TH844" s="5"/>
      <c r="TI844" s="5"/>
      <c r="TJ844" s="5"/>
      <c r="TK844" s="5"/>
      <c r="TL844" s="5"/>
      <c r="TM844" s="5"/>
      <c r="TN844" s="5"/>
      <c r="TO844" s="5"/>
      <c r="TP844" s="5"/>
      <c r="TQ844" s="5"/>
      <c r="TR844" s="5"/>
      <c r="TS844" s="5"/>
      <c r="TT844" s="5"/>
      <c r="TU844" s="5"/>
      <c r="TV844" s="5"/>
      <c r="TW844" s="5"/>
      <c r="TX844" s="5"/>
      <c r="TY844" s="5"/>
      <c r="TZ844" s="5"/>
      <c r="UA844" s="5"/>
      <c r="UB844" s="5"/>
      <c r="UC844" s="5"/>
      <c r="UD844" s="5"/>
      <c r="UE844" s="5"/>
      <c r="UF844" s="5"/>
      <c r="UG844" s="5"/>
      <c r="UH844" s="5"/>
      <c r="UI844" s="5"/>
      <c r="UJ844" s="5"/>
      <c r="UK844" s="5"/>
      <c r="UL844" s="5"/>
      <c r="UM844" s="5"/>
      <c r="UN844" s="5"/>
      <c r="UO844" s="5"/>
      <c r="UP844" s="5"/>
      <c r="UQ844" s="5"/>
      <c r="UR844" s="5"/>
      <c r="US844" s="5"/>
      <c r="UT844" s="5"/>
      <c r="UU844" s="5"/>
      <c r="UV844" s="5"/>
      <c r="UW844" s="5"/>
      <c r="UX844" s="5"/>
      <c r="UY844" s="5"/>
      <c r="UZ844" s="5"/>
      <c r="VA844" s="5"/>
      <c r="VB844" s="5"/>
      <c r="VC844" s="5"/>
      <c r="VD844" s="5"/>
      <c r="VE844" s="5"/>
      <c r="VF844" s="5"/>
      <c r="VG844" s="5"/>
      <c r="VH844" s="5"/>
      <c r="VI844" s="5"/>
      <c r="VJ844" s="5"/>
      <c r="VK844" s="5"/>
      <c r="VL844" s="5"/>
      <c r="VM844" s="5"/>
      <c r="VN844" s="5"/>
      <c r="VO844" s="5"/>
      <c r="VP844" s="5"/>
      <c r="VQ844" s="5"/>
      <c r="VR844" s="5"/>
      <c r="VS844" s="5"/>
      <c r="VT844" s="5"/>
      <c r="VU844" s="5"/>
      <c r="VV844" s="5"/>
      <c r="VW844" s="5"/>
      <c r="VX844" s="5"/>
      <c r="VY844" s="5"/>
      <c r="VZ844" s="5"/>
      <c r="WA844" s="5"/>
      <c r="WB844" s="5"/>
      <c r="WC844" s="5"/>
      <c r="WD844" s="5"/>
      <c r="WE844" s="5"/>
      <c r="WF844" s="5"/>
      <c r="WG844" s="5"/>
      <c r="WH844" s="5"/>
      <c r="WI844" s="5"/>
      <c r="WJ844" s="5"/>
      <c r="WK844" s="5"/>
      <c r="WL844" s="5"/>
      <c r="WM844" s="5"/>
      <c r="WN844" s="5"/>
      <c r="WO844" s="5"/>
      <c r="WP844" s="5"/>
      <c r="WQ844" s="5"/>
      <c r="WR844" s="5"/>
      <c r="WS844" s="5"/>
      <c r="WT844" s="5"/>
      <c r="WU844" s="5"/>
      <c r="WV844" s="5"/>
      <c r="WW844" s="5"/>
      <c r="WX844" s="5"/>
      <c r="WY844" s="5"/>
      <c r="WZ844" s="5"/>
      <c r="XA844" s="5"/>
      <c r="XB844" s="5"/>
      <c r="XC844" s="5"/>
      <c r="XD844" s="5"/>
      <c r="XE844" s="5"/>
      <c r="XF844" s="5"/>
      <c r="XG844" s="5"/>
      <c r="XH844" s="5"/>
      <c r="XI844" s="5"/>
      <c r="XJ844" s="5"/>
      <c r="XK844" s="5"/>
      <c r="XL844" s="5"/>
      <c r="XM844" s="5"/>
      <c r="XN844" s="5"/>
      <c r="XO844" s="5"/>
      <c r="XP844" s="5"/>
      <c r="XQ844" s="5"/>
      <c r="XR844" s="5"/>
      <c r="XS844" s="5"/>
      <c r="XT844" s="5"/>
      <c r="XU844" s="5"/>
      <c r="XV844" s="5"/>
      <c r="XW844" s="5"/>
    </row>
    <row r="845" spans="39:647" x14ac:dyDescent="0.2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5"/>
      <c r="NS845" s="5"/>
      <c r="NT845" s="5"/>
      <c r="NU845" s="5"/>
      <c r="NV845" s="5"/>
      <c r="NW845" s="5"/>
      <c r="NX845" s="5"/>
      <c r="NY845" s="5"/>
      <c r="NZ845" s="5"/>
      <c r="OA845" s="5"/>
      <c r="OB845" s="5"/>
      <c r="OC845" s="5"/>
      <c r="OD845" s="5"/>
      <c r="OE845" s="5"/>
      <c r="OF845" s="5"/>
      <c r="OG845" s="5"/>
      <c r="OH845" s="5"/>
      <c r="OI845" s="5"/>
      <c r="OJ845" s="5"/>
      <c r="OK845" s="5"/>
      <c r="OL845" s="5"/>
      <c r="OM845" s="5"/>
      <c r="ON845" s="5"/>
      <c r="OO845" s="5"/>
      <c r="OP845" s="5"/>
      <c r="OQ845" s="5"/>
      <c r="OR845" s="5"/>
      <c r="OS845" s="5"/>
      <c r="OT845" s="5"/>
      <c r="OU845" s="5"/>
      <c r="OV845" s="5"/>
      <c r="OW845" s="5"/>
      <c r="OX845" s="5"/>
      <c r="OY845" s="5"/>
      <c r="OZ845" s="5"/>
      <c r="PA845" s="5"/>
      <c r="PB845" s="5"/>
      <c r="PC845" s="5"/>
      <c r="PD845" s="5"/>
      <c r="PE845" s="5"/>
      <c r="PF845" s="5"/>
      <c r="PG845" s="5"/>
      <c r="PH845" s="5"/>
      <c r="PI845" s="5"/>
      <c r="PJ845" s="5"/>
      <c r="PK845" s="5"/>
      <c r="PL845" s="5"/>
      <c r="PM845" s="5"/>
      <c r="PN845" s="5"/>
      <c r="PO845" s="5"/>
      <c r="PP845" s="5"/>
      <c r="PQ845" s="5"/>
      <c r="PR845" s="5"/>
      <c r="PS845" s="5"/>
      <c r="PT845" s="5"/>
      <c r="PU845" s="5"/>
      <c r="PV845" s="5"/>
      <c r="PW845" s="5"/>
      <c r="PX845" s="5"/>
      <c r="PY845" s="5"/>
      <c r="PZ845" s="5"/>
      <c r="QA845" s="5"/>
      <c r="QB845" s="5"/>
      <c r="QC845" s="5"/>
      <c r="QD845" s="5"/>
      <c r="QE845" s="5"/>
      <c r="QF845" s="5"/>
      <c r="QG845" s="5"/>
      <c r="QH845" s="5"/>
      <c r="QI845" s="5"/>
      <c r="QJ845" s="5"/>
      <c r="QK845" s="5"/>
      <c r="QL845" s="5"/>
      <c r="QM845" s="5"/>
      <c r="QN845" s="5"/>
      <c r="QO845" s="5"/>
      <c r="QP845" s="5"/>
      <c r="QQ845" s="5"/>
      <c r="QR845" s="5"/>
      <c r="QS845" s="5"/>
      <c r="QT845" s="5"/>
      <c r="QU845" s="5"/>
      <c r="QV845" s="5"/>
      <c r="QW845" s="5"/>
      <c r="QX845" s="5"/>
      <c r="QY845" s="5"/>
      <c r="QZ845" s="5"/>
      <c r="RA845" s="5"/>
      <c r="RB845" s="5"/>
      <c r="RC845" s="5"/>
      <c r="RD845" s="5"/>
      <c r="RE845" s="5"/>
      <c r="RF845" s="5"/>
      <c r="RG845" s="5"/>
      <c r="RH845" s="5"/>
      <c r="RI845" s="5"/>
      <c r="RJ845" s="5"/>
      <c r="RK845" s="5"/>
      <c r="RL845" s="5"/>
      <c r="RM845" s="5"/>
      <c r="RN845" s="5"/>
      <c r="RO845" s="5"/>
      <c r="RP845" s="5"/>
      <c r="RQ845" s="5"/>
      <c r="RR845" s="5"/>
      <c r="RS845" s="5"/>
      <c r="RT845" s="5"/>
      <c r="RU845" s="5"/>
      <c r="RV845" s="5"/>
      <c r="RW845" s="5"/>
      <c r="RX845" s="5"/>
      <c r="RY845" s="5"/>
      <c r="RZ845" s="5"/>
      <c r="SA845" s="5"/>
      <c r="SB845" s="5"/>
      <c r="SC845" s="5"/>
      <c r="SD845" s="5"/>
      <c r="SE845" s="5"/>
      <c r="SF845" s="5"/>
      <c r="SG845" s="5"/>
      <c r="SH845" s="5"/>
      <c r="SI845" s="5"/>
      <c r="SJ845" s="5"/>
      <c r="SK845" s="5"/>
      <c r="SL845" s="5"/>
      <c r="SM845" s="5"/>
      <c r="SN845" s="5"/>
      <c r="SO845" s="5"/>
      <c r="SP845" s="5"/>
      <c r="SQ845" s="5"/>
      <c r="SR845" s="5"/>
      <c r="SS845" s="5"/>
      <c r="ST845" s="5"/>
      <c r="SU845" s="5"/>
      <c r="SV845" s="5"/>
      <c r="SW845" s="5"/>
      <c r="SX845" s="5"/>
      <c r="SY845" s="5"/>
      <c r="SZ845" s="5"/>
      <c r="TA845" s="5"/>
      <c r="TB845" s="5"/>
      <c r="TC845" s="5"/>
      <c r="TD845" s="5"/>
      <c r="TE845" s="5"/>
      <c r="TF845" s="5"/>
      <c r="TG845" s="5"/>
      <c r="TH845" s="5"/>
      <c r="TI845" s="5"/>
      <c r="TJ845" s="5"/>
      <c r="TK845" s="5"/>
      <c r="TL845" s="5"/>
      <c r="TM845" s="5"/>
      <c r="TN845" s="5"/>
      <c r="TO845" s="5"/>
      <c r="TP845" s="5"/>
      <c r="TQ845" s="5"/>
      <c r="TR845" s="5"/>
      <c r="TS845" s="5"/>
      <c r="TT845" s="5"/>
      <c r="TU845" s="5"/>
      <c r="TV845" s="5"/>
      <c r="TW845" s="5"/>
      <c r="TX845" s="5"/>
      <c r="TY845" s="5"/>
      <c r="TZ845" s="5"/>
      <c r="UA845" s="5"/>
      <c r="UB845" s="5"/>
      <c r="UC845" s="5"/>
      <c r="UD845" s="5"/>
      <c r="UE845" s="5"/>
      <c r="UF845" s="5"/>
      <c r="UG845" s="5"/>
      <c r="UH845" s="5"/>
      <c r="UI845" s="5"/>
      <c r="UJ845" s="5"/>
      <c r="UK845" s="5"/>
      <c r="UL845" s="5"/>
      <c r="UM845" s="5"/>
      <c r="UN845" s="5"/>
      <c r="UO845" s="5"/>
      <c r="UP845" s="5"/>
      <c r="UQ845" s="5"/>
      <c r="UR845" s="5"/>
      <c r="US845" s="5"/>
      <c r="UT845" s="5"/>
      <c r="UU845" s="5"/>
      <c r="UV845" s="5"/>
      <c r="UW845" s="5"/>
      <c r="UX845" s="5"/>
      <c r="UY845" s="5"/>
      <c r="UZ845" s="5"/>
      <c r="VA845" s="5"/>
      <c r="VB845" s="5"/>
      <c r="VC845" s="5"/>
      <c r="VD845" s="5"/>
      <c r="VE845" s="5"/>
      <c r="VF845" s="5"/>
      <c r="VG845" s="5"/>
      <c r="VH845" s="5"/>
      <c r="VI845" s="5"/>
      <c r="VJ845" s="5"/>
      <c r="VK845" s="5"/>
      <c r="VL845" s="5"/>
      <c r="VM845" s="5"/>
      <c r="VN845" s="5"/>
      <c r="VO845" s="5"/>
      <c r="VP845" s="5"/>
      <c r="VQ845" s="5"/>
      <c r="VR845" s="5"/>
      <c r="VS845" s="5"/>
      <c r="VT845" s="5"/>
      <c r="VU845" s="5"/>
      <c r="VV845" s="5"/>
      <c r="VW845" s="5"/>
      <c r="VX845" s="5"/>
      <c r="VY845" s="5"/>
      <c r="VZ845" s="5"/>
      <c r="WA845" s="5"/>
      <c r="WB845" s="5"/>
      <c r="WC845" s="5"/>
      <c r="WD845" s="5"/>
      <c r="WE845" s="5"/>
      <c r="WF845" s="5"/>
      <c r="WG845" s="5"/>
      <c r="WH845" s="5"/>
      <c r="WI845" s="5"/>
      <c r="WJ845" s="5"/>
      <c r="WK845" s="5"/>
      <c r="WL845" s="5"/>
      <c r="WM845" s="5"/>
      <c r="WN845" s="5"/>
      <c r="WO845" s="5"/>
      <c r="WP845" s="5"/>
      <c r="WQ845" s="5"/>
      <c r="WR845" s="5"/>
      <c r="WS845" s="5"/>
      <c r="WT845" s="5"/>
      <c r="WU845" s="5"/>
      <c r="WV845" s="5"/>
      <c r="WW845" s="5"/>
      <c r="WX845" s="5"/>
      <c r="WY845" s="5"/>
      <c r="WZ845" s="5"/>
      <c r="XA845" s="5"/>
      <c r="XB845" s="5"/>
      <c r="XC845" s="5"/>
      <c r="XD845" s="5"/>
      <c r="XE845" s="5"/>
      <c r="XF845" s="5"/>
      <c r="XG845" s="5"/>
      <c r="XH845" s="5"/>
      <c r="XI845" s="5"/>
      <c r="XJ845" s="5"/>
      <c r="XK845" s="5"/>
      <c r="XL845" s="5"/>
      <c r="XM845" s="5"/>
      <c r="XN845" s="5"/>
      <c r="XO845" s="5"/>
      <c r="XP845" s="5"/>
      <c r="XQ845" s="5"/>
      <c r="XR845" s="5"/>
      <c r="XS845" s="5"/>
      <c r="XT845" s="5"/>
      <c r="XU845" s="5"/>
      <c r="XV845" s="5"/>
      <c r="XW845" s="5"/>
    </row>
    <row r="846" spans="39:647" x14ac:dyDescent="0.2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5"/>
      <c r="NS846" s="5"/>
      <c r="NT846" s="5"/>
      <c r="NU846" s="5"/>
      <c r="NV846" s="5"/>
      <c r="NW846" s="5"/>
      <c r="NX846" s="5"/>
      <c r="NY846" s="5"/>
      <c r="NZ846" s="5"/>
      <c r="OA846" s="5"/>
      <c r="OB846" s="5"/>
      <c r="OC846" s="5"/>
      <c r="OD846" s="5"/>
      <c r="OE846" s="5"/>
      <c r="OF846" s="5"/>
      <c r="OG846" s="5"/>
      <c r="OH846" s="5"/>
      <c r="OI846" s="5"/>
      <c r="OJ846" s="5"/>
      <c r="OK846" s="5"/>
      <c r="OL846" s="5"/>
      <c r="OM846" s="5"/>
      <c r="ON846" s="5"/>
      <c r="OO846" s="5"/>
      <c r="OP846" s="5"/>
      <c r="OQ846" s="5"/>
      <c r="OR846" s="5"/>
      <c r="OS846" s="5"/>
      <c r="OT846" s="5"/>
      <c r="OU846" s="5"/>
      <c r="OV846" s="5"/>
      <c r="OW846" s="5"/>
      <c r="OX846" s="5"/>
      <c r="OY846" s="5"/>
      <c r="OZ846" s="5"/>
      <c r="PA846" s="5"/>
      <c r="PB846" s="5"/>
      <c r="PC846" s="5"/>
      <c r="PD846" s="5"/>
      <c r="PE846" s="5"/>
      <c r="PF846" s="5"/>
      <c r="PG846" s="5"/>
      <c r="PH846" s="5"/>
      <c r="PI846" s="5"/>
      <c r="PJ846" s="5"/>
      <c r="PK846" s="5"/>
      <c r="PL846" s="5"/>
      <c r="PM846" s="5"/>
      <c r="PN846" s="5"/>
      <c r="PO846" s="5"/>
      <c r="PP846" s="5"/>
      <c r="PQ846" s="5"/>
      <c r="PR846" s="5"/>
      <c r="PS846" s="5"/>
      <c r="PT846" s="5"/>
      <c r="PU846" s="5"/>
      <c r="PV846" s="5"/>
      <c r="PW846" s="5"/>
      <c r="PX846" s="5"/>
      <c r="PY846" s="5"/>
      <c r="PZ846" s="5"/>
      <c r="QA846" s="5"/>
      <c r="QB846" s="5"/>
      <c r="QC846" s="5"/>
      <c r="QD846" s="5"/>
      <c r="QE846" s="5"/>
      <c r="QF846" s="5"/>
      <c r="QG846" s="5"/>
      <c r="QH846" s="5"/>
      <c r="QI846" s="5"/>
      <c r="QJ846" s="5"/>
      <c r="QK846" s="5"/>
      <c r="QL846" s="5"/>
      <c r="QM846" s="5"/>
      <c r="QN846" s="5"/>
      <c r="QO846" s="5"/>
      <c r="QP846" s="5"/>
      <c r="QQ846" s="5"/>
      <c r="QR846" s="5"/>
      <c r="QS846" s="5"/>
      <c r="QT846" s="5"/>
      <c r="QU846" s="5"/>
      <c r="QV846" s="5"/>
      <c r="QW846" s="5"/>
      <c r="QX846" s="5"/>
      <c r="QY846" s="5"/>
      <c r="QZ846" s="5"/>
      <c r="RA846" s="5"/>
      <c r="RB846" s="5"/>
      <c r="RC846" s="5"/>
      <c r="RD846" s="5"/>
      <c r="RE846" s="5"/>
      <c r="RF846" s="5"/>
      <c r="RG846" s="5"/>
      <c r="RH846" s="5"/>
      <c r="RI846" s="5"/>
      <c r="RJ846" s="5"/>
      <c r="RK846" s="5"/>
      <c r="RL846" s="5"/>
      <c r="RM846" s="5"/>
      <c r="RN846" s="5"/>
      <c r="RO846" s="5"/>
      <c r="RP846" s="5"/>
      <c r="RQ846" s="5"/>
      <c r="RR846" s="5"/>
      <c r="RS846" s="5"/>
      <c r="RT846" s="5"/>
      <c r="RU846" s="5"/>
      <c r="RV846" s="5"/>
      <c r="RW846" s="5"/>
      <c r="RX846" s="5"/>
      <c r="RY846" s="5"/>
      <c r="RZ846" s="5"/>
      <c r="SA846" s="5"/>
      <c r="SB846" s="5"/>
      <c r="SC846" s="5"/>
      <c r="SD846" s="5"/>
      <c r="SE846" s="5"/>
      <c r="SF846" s="5"/>
      <c r="SG846" s="5"/>
      <c r="SH846" s="5"/>
      <c r="SI846" s="5"/>
      <c r="SJ846" s="5"/>
      <c r="SK846" s="5"/>
      <c r="SL846" s="5"/>
      <c r="SM846" s="5"/>
      <c r="SN846" s="5"/>
      <c r="SO846" s="5"/>
      <c r="SP846" s="5"/>
      <c r="SQ846" s="5"/>
      <c r="SR846" s="5"/>
      <c r="SS846" s="5"/>
      <c r="ST846" s="5"/>
      <c r="SU846" s="5"/>
      <c r="SV846" s="5"/>
      <c r="SW846" s="5"/>
      <c r="SX846" s="5"/>
      <c r="SY846" s="5"/>
      <c r="SZ846" s="5"/>
      <c r="TA846" s="5"/>
      <c r="TB846" s="5"/>
      <c r="TC846" s="5"/>
      <c r="TD846" s="5"/>
      <c r="TE846" s="5"/>
      <c r="TF846" s="5"/>
      <c r="TG846" s="5"/>
      <c r="TH846" s="5"/>
      <c r="TI846" s="5"/>
      <c r="TJ846" s="5"/>
      <c r="TK846" s="5"/>
      <c r="TL846" s="5"/>
      <c r="TM846" s="5"/>
      <c r="TN846" s="5"/>
      <c r="TO846" s="5"/>
      <c r="TP846" s="5"/>
      <c r="TQ846" s="5"/>
      <c r="TR846" s="5"/>
      <c r="TS846" s="5"/>
      <c r="TT846" s="5"/>
      <c r="TU846" s="5"/>
      <c r="TV846" s="5"/>
      <c r="TW846" s="5"/>
      <c r="TX846" s="5"/>
      <c r="TY846" s="5"/>
      <c r="TZ846" s="5"/>
      <c r="UA846" s="5"/>
      <c r="UB846" s="5"/>
      <c r="UC846" s="5"/>
      <c r="UD846" s="5"/>
      <c r="UE846" s="5"/>
      <c r="UF846" s="5"/>
      <c r="UG846" s="5"/>
      <c r="UH846" s="5"/>
      <c r="UI846" s="5"/>
      <c r="UJ846" s="5"/>
      <c r="UK846" s="5"/>
      <c r="UL846" s="5"/>
      <c r="UM846" s="5"/>
      <c r="UN846" s="5"/>
      <c r="UO846" s="5"/>
      <c r="UP846" s="5"/>
      <c r="UQ846" s="5"/>
      <c r="UR846" s="5"/>
      <c r="US846" s="5"/>
      <c r="UT846" s="5"/>
      <c r="UU846" s="5"/>
      <c r="UV846" s="5"/>
      <c r="UW846" s="5"/>
      <c r="UX846" s="5"/>
      <c r="UY846" s="5"/>
      <c r="UZ846" s="5"/>
      <c r="VA846" s="5"/>
      <c r="VB846" s="5"/>
      <c r="VC846" s="5"/>
      <c r="VD846" s="5"/>
      <c r="VE846" s="5"/>
      <c r="VF846" s="5"/>
      <c r="VG846" s="5"/>
      <c r="VH846" s="5"/>
      <c r="VI846" s="5"/>
      <c r="VJ846" s="5"/>
      <c r="VK846" s="5"/>
      <c r="VL846" s="5"/>
      <c r="VM846" s="5"/>
      <c r="VN846" s="5"/>
      <c r="VO846" s="5"/>
      <c r="VP846" s="5"/>
      <c r="VQ846" s="5"/>
      <c r="VR846" s="5"/>
      <c r="VS846" s="5"/>
      <c r="VT846" s="5"/>
      <c r="VU846" s="5"/>
      <c r="VV846" s="5"/>
      <c r="VW846" s="5"/>
      <c r="VX846" s="5"/>
      <c r="VY846" s="5"/>
      <c r="VZ846" s="5"/>
      <c r="WA846" s="5"/>
      <c r="WB846" s="5"/>
      <c r="WC846" s="5"/>
      <c r="WD846" s="5"/>
      <c r="WE846" s="5"/>
      <c r="WF846" s="5"/>
      <c r="WG846" s="5"/>
      <c r="WH846" s="5"/>
      <c r="WI846" s="5"/>
      <c r="WJ846" s="5"/>
      <c r="WK846" s="5"/>
      <c r="WL846" s="5"/>
      <c r="WM846" s="5"/>
      <c r="WN846" s="5"/>
      <c r="WO846" s="5"/>
      <c r="WP846" s="5"/>
      <c r="WQ846" s="5"/>
      <c r="WR846" s="5"/>
      <c r="WS846" s="5"/>
      <c r="WT846" s="5"/>
      <c r="WU846" s="5"/>
      <c r="WV846" s="5"/>
      <c r="WW846" s="5"/>
      <c r="WX846" s="5"/>
      <c r="WY846" s="5"/>
      <c r="WZ846" s="5"/>
      <c r="XA846" s="5"/>
      <c r="XB846" s="5"/>
      <c r="XC846" s="5"/>
      <c r="XD846" s="5"/>
      <c r="XE846" s="5"/>
      <c r="XF846" s="5"/>
      <c r="XG846" s="5"/>
      <c r="XH846" s="5"/>
      <c r="XI846" s="5"/>
      <c r="XJ846" s="5"/>
      <c r="XK846" s="5"/>
      <c r="XL846" s="5"/>
      <c r="XM846" s="5"/>
      <c r="XN846" s="5"/>
      <c r="XO846" s="5"/>
      <c r="XP846" s="5"/>
      <c r="XQ846" s="5"/>
      <c r="XR846" s="5"/>
      <c r="XS846" s="5"/>
      <c r="XT846" s="5"/>
      <c r="XU846" s="5"/>
      <c r="XV846" s="5"/>
      <c r="XW846" s="5"/>
    </row>
    <row r="847" spans="39:647" x14ac:dyDescent="0.2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5"/>
      <c r="NS847" s="5"/>
      <c r="NT847" s="5"/>
      <c r="NU847" s="5"/>
      <c r="NV847" s="5"/>
      <c r="NW847" s="5"/>
      <c r="NX847" s="5"/>
      <c r="NY847" s="5"/>
      <c r="NZ847" s="5"/>
      <c r="OA847" s="5"/>
      <c r="OB847" s="5"/>
      <c r="OC847" s="5"/>
      <c r="OD847" s="5"/>
      <c r="OE847" s="5"/>
      <c r="OF847" s="5"/>
      <c r="OG847" s="5"/>
      <c r="OH847" s="5"/>
      <c r="OI847" s="5"/>
      <c r="OJ847" s="5"/>
      <c r="OK847" s="5"/>
      <c r="OL847" s="5"/>
      <c r="OM847" s="5"/>
      <c r="ON847" s="5"/>
      <c r="OO847" s="5"/>
      <c r="OP847" s="5"/>
      <c r="OQ847" s="5"/>
      <c r="OR847" s="5"/>
      <c r="OS847" s="5"/>
      <c r="OT847" s="5"/>
      <c r="OU847" s="5"/>
      <c r="OV847" s="5"/>
      <c r="OW847" s="5"/>
      <c r="OX847" s="5"/>
      <c r="OY847" s="5"/>
      <c r="OZ847" s="5"/>
      <c r="PA847" s="5"/>
      <c r="PB847" s="5"/>
      <c r="PC847" s="5"/>
      <c r="PD847" s="5"/>
      <c r="PE847" s="5"/>
      <c r="PF847" s="5"/>
      <c r="PG847" s="5"/>
      <c r="PH847" s="5"/>
      <c r="PI847" s="5"/>
      <c r="PJ847" s="5"/>
      <c r="PK847" s="5"/>
      <c r="PL847" s="5"/>
      <c r="PM847" s="5"/>
      <c r="PN847" s="5"/>
      <c r="PO847" s="5"/>
      <c r="PP847" s="5"/>
      <c r="PQ847" s="5"/>
      <c r="PR847" s="5"/>
      <c r="PS847" s="5"/>
      <c r="PT847" s="5"/>
      <c r="PU847" s="5"/>
      <c r="PV847" s="5"/>
      <c r="PW847" s="5"/>
      <c r="PX847" s="5"/>
      <c r="PY847" s="5"/>
      <c r="PZ847" s="5"/>
      <c r="QA847" s="5"/>
      <c r="QB847" s="5"/>
      <c r="QC847" s="5"/>
      <c r="QD847" s="5"/>
      <c r="QE847" s="5"/>
      <c r="QF847" s="5"/>
      <c r="QG847" s="5"/>
      <c r="QH847" s="5"/>
      <c r="QI847" s="5"/>
      <c r="QJ847" s="5"/>
      <c r="QK847" s="5"/>
      <c r="QL847" s="5"/>
      <c r="QM847" s="5"/>
      <c r="QN847" s="5"/>
      <c r="QO847" s="5"/>
      <c r="QP847" s="5"/>
      <c r="QQ847" s="5"/>
      <c r="QR847" s="5"/>
      <c r="QS847" s="5"/>
      <c r="QT847" s="5"/>
      <c r="QU847" s="5"/>
      <c r="QV847" s="5"/>
      <c r="QW847" s="5"/>
      <c r="QX847" s="5"/>
      <c r="QY847" s="5"/>
      <c r="QZ847" s="5"/>
      <c r="RA847" s="5"/>
      <c r="RB847" s="5"/>
      <c r="RC847" s="5"/>
      <c r="RD847" s="5"/>
      <c r="RE847" s="5"/>
      <c r="RF847" s="5"/>
      <c r="RG847" s="5"/>
      <c r="RH847" s="5"/>
      <c r="RI847" s="5"/>
      <c r="RJ847" s="5"/>
      <c r="RK847" s="5"/>
      <c r="RL847" s="5"/>
      <c r="RM847" s="5"/>
      <c r="RN847" s="5"/>
      <c r="RO847" s="5"/>
      <c r="RP847" s="5"/>
      <c r="RQ847" s="5"/>
      <c r="RR847" s="5"/>
      <c r="RS847" s="5"/>
      <c r="RT847" s="5"/>
      <c r="RU847" s="5"/>
      <c r="RV847" s="5"/>
      <c r="RW847" s="5"/>
      <c r="RX847" s="5"/>
      <c r="RY847" s="5"/>
      <c r="RZ847" s="5"/>
      <c r="SA847" s="5"/>
      <c r="SB847" s="5"/>
      <c r="SC847" s="5"/>
      <c r="SD847" s="5"/>
      <c r="SE847" s="5"/>
      <c r="SF847" s="5"/>
      <c r="SG847" s="5"/>
      <c r="SH847" s="5"/>
      <c r="SI847" s="5"/>
      <c r="SJ847" s="5"/>
      <c r="SK847" s="5"/>
      <c r="SL847" s="5"/>
      <c r="SM847" s="5"/>
      <c r="SN847" s="5"/>
      <c r="SO847" s="5"/>
      <c r="SP847" s="5"/>
      <c r="SQ847" s="5"/>
      <c r="SR847" s="5"/>
      <c r="SS847" s="5"/>
      <c r="ST847" s="5"/>
      <c r="SU847" s="5"/>
      <c r="SV847" s="5"/>
      <c r="SW847" s="5"/>
      <c r="SX847" s="5"/>
      <c r="SY847" s="5"/>
      <c r="SZ847" s="5"/>
      <c r="TA847" s="5"/>
      <c r="TB847" s="5"/>
      <c r="TC847" s="5"/>
      <c r="TD847" s="5"/>
      <c r="TE847" s="5"/>
      <c r="TF847" s="5"/>
      <c r="TG847" s="5"/>
      <c r="TH847" s="5"/>
      <c r="TI847" s="5"/>
      <c r="TJ847" s="5"/>
      <c r="TK847" s="5"/>
      <c r="TL847" s="5"/>
      <c r="TM847" s="5"/>
      <c r="TN847" s="5"/>
      <c r="TO847" s="5"/>
      <c r="TP847" s="5"/>
      <c r="TQ847" s="5"/>
      <c r="TR847" s="5"/>
      <c r="TS847" s="5"/>
      <c r="TT847" s="5"/>
      <c r="TU847" s="5"/>
      <c r="TV847" s="5"/>
      <c r="TW847" s="5"/>
      <c r="TX847" s="5"/>
      <c r="TY847" s="5"/>
      <c r="TZ847" s="5"/>
      <c r="UA847" s="5"/>
      <c r="UB847" s="5"/>
      <c r="UC847" s="5"/>
      <c r="UD847" s="5"/>
      <c r="UE847" s="5"/>
      <c r="UF847" s="5"/>
      <c r="UG847" s="5"/>
      <c r="UH847" s="5"/>
      <c r="UI847" s="5"/>
      <c r="UJ847" s="5"/>
      <c r="UK847" s="5"/>
      <c r="UL847" s="5"/>
      <c r="UM847" s="5"/>
      <c r="UN847" s="5"/>
      <c r="UO847" s="5"/>
      <c r="UP847" s="5"/>
      <c r="UQ847" s="5"/>
      <c r="UR847" s="5"/>
      <c r="US847" s="5"/>
      <c r="UT847" s="5"/>
      <c r="UU847" s="5"/>
      <c r="UV847" s="5"/>
      <c r="UW847" s="5"/>
      <c r="UX847" s="5"/>
      <c r="UY847" s="5"/>
      <c r="UZ847" s="5"/>
      <c r="VA847" s="5"/>
      <c r="VB847" s="5"/>
      <c r="VC847" s="5"/>
      <c r="VD847" s="5"/>
      <c r="VE847" s="5"/>
      <c r="VF847" s="5"/>
      <c r="VG847" s="5"/>
      <c r="VH847" s="5"/>
      <c r="VI847" s="5"/>
      <c r="VJ847" s="5"/>
      <c r="VK847" s="5"/>
      <c r="VL847" s="5"/>
      <c r="VM847" s="5"/>
      <c r="VN847" s="5"/>
      <c r="VO847" s="5"/>
      <c r="VP847" s="5"/>
      <c r="VQ847" s="5"/>
      <c r="VR847" s="5"/>
      <c r="VS847" s="5"/>
      <c r="VT847" s="5"/>
      <c r="VU847" s="5"/>
      <c r="VV847" s="5"/>
      <c r="VW847" s="5"/>
      <c r="VX847" s="5"/>
      <c r="VY847" s="5"/>
      <c r="VZ847" s="5"/>
      <c r="WA847" s="5"/>
      <c r="WB847" s="5"/>
      <c r="WC847" s="5"/>
      <c r="WD847" s="5"/>
      <c r="WE847" s="5"/>
      <c r="WF847" s="5"/>
      <c r="WG847" s="5"/>
      <c r="WH847" s="5"/>
      <c r="WI847" s="5"/>
      <c r="WJ847" s="5"/>
      <c r="WK847" s="5"/>
      <c r="WL847" s="5"/>
      <c r="WM847" s="5"/>
      <c r="WN847" s="5"/>
      <c r="WO847" s="5"/>
      <c r="WP847" s="5"/>
      <c r="WQ847" s="5"/>
      <c r="WR847" s="5"/>
      <c r="WS847" s="5"/>
      <c r="WT847" s="5"/>
      <c r="WU847" s="5"/>
      <c r="WV847" s="5"/>
      <c r="WW847" s="5"/>
      <c r="WX847" s="5"/>
      <c r="WY847" s="5"/>
      <c r="WZ847" s="5"/>
      <c r="XA847" s="5"/>
      <c r="XB847" s="5"/>
      <c r="XC847" s="5"/>
      <c r="XD847" s="5"/>
      <c r="XE847" s="5"/>
      <c r="XF847" s="5"/>
      <c r="XG847" s="5"/>
      <c r="XH847" s="5"/>
      <c r="XI847" s="5"/>
      <c r="XJ847" s="5"/>
      <c r="XK847" s="5"/>
      <c r="XL847" s="5"/>
      <c r="XM847" s="5"/>
      <c r="XN847" s="5"/>
      <c r="XO847" s="5"/>
      <c r="XP847" s="5"/>
      <c r="XQ847" s="5"/>
      <c r="XR847" s="5"/>
      <c r="XS847" s="5"/>
      <c r="XT847" s="5"/>
      <c r="XU847" s="5"/>
      <c r="XV847" s="5"/>
      <c r="XW847" s="5"/>
    </row>
    <row r="848" spans="39:647" x14ac:dyDescent="0.2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5"/>
      <c r="NS848" s="5"/>
      <c r="NT848" s="5"/>
      <c r="NU848" s="5"/>
      <c r="NV848" s="5"/>
      <c r="NW848" s="5"/>
      <c r="NX848" s="5"/>
      <c r="NY848" s="5"/>
      <c r="NZ848" s="5"/>
      <c r="OA848" s="5"/>
      <c r="OB848" s="5"/>
      <c r="OC848" s="5"/>
      <c r="OD848" s="5"/>
      <c r="OE848" s="5"/>
      <c r="OF848" s="5"/>
      <c r="OG848" s="5"/>
      <c r="OH848" s="5"/>
      <c r="OI848" s="5"/>
      <c r="OJ848" s="5"/>
      <c r="OK848" s="5"/>
      <c r="OL848" s="5"/>
      <c r="OM848" s="5"/>
      <c r="ON848" s="5"/>
      <c r="OO848" s="5"/>
      <c r="OP848" s="5"/>
      <c r="OQ848" s="5"/>
      <c r="OR848" s="5"/>
      <c r="OS848" s="5"/>
      <c r="OT848" s="5"/>
      <c r="OU848" s="5"/>
      <c r="OV848" s="5"/>
      <c r="OW848" s="5"/>
      <c r="OX848" s="5"/>
      <c r="OY848" s="5"/>
      <c r="OZ848" s="5"/>
      <c r="PA848" s="5"/>
      <c r="PB848" s="5"/>
      <c r="PC848" s="5"/>
      <c r="PD848" s="5"/>
      <c r="PE848" s="5"/>
      <c r="PF848" s="5"/>
      <c r="PG848" s="5"/>
      <c r="PH848" s="5"/>
      <c r="PI848" s="5"/>
      <c r="PJ848" s="5"/>
      <c r="PK848" s="5"/>
      <c r="PL848" s="5"/>
      <c r="PM848" s="5"/>
      <c r="PN848" s="5"/>
      <c r="PO848" s="5"/>
      <c r="PP848" s="5"/>
      <c r="PQ848" s="5"/>
      <c r="PR848" s="5"/>
      <c r="PS848" s="5"/>
      <c r="PT848" s="5"/>
      <c r="PU848" s="5"/>
      <c r="PV848" s="5"/>
      <c r="PW848" s="5"/>
      <c r="PX848" s="5"/>
      <c r="PY848" s="5"/>
      <c r="PZ848" s="5"/>
      <c r="QA848" s="5"/>
      <c r="QB848" s="5"/>
      <c r="QC848" s="5"/>
      <c r="QD848" s="5"/>
      <c r="QE848" s="5"/>
      <c r="QF848" s="5"/>
      <c r="QG848" s="5"/>
      <c r="QH848" s="5"/>
      <c r="QI848" s="5"/>
      <c r="QJ848" s="5"/>
      <c r="QK848" s="5"/>
      <c r="QL848" s="5"/>
      <c r="QM848" s="5"/>
      <c r="QN848" s="5"/>
      <c r="QO848" s="5"/>
      <c r="QP848" s="5"/>
      <c r="QQ848" s="5"/>
      <c r="QR848" s="5"/>
      <c r="QS848" s="5"/>
      <c r="QT848" s="5"/>
      <c r="QU848" s="5"/>
      <c r="QV848" s="5"/>
      <c r="QW848" s="5"/>
      <c r="QX848" s="5"/>
      <c r="QY848" s="5"/>
      <c r="QZ848" s="5"/>
      <c r="RA848" s="5"/>
      <c r="RB848" s="5"/>
      <c r="RC848" s="5"/>
      <c r="RD848" s="5"/>
      <c r="RE848" s="5"/>
      <c r="RF848" s="5"/>
      <c r="RG848" s="5"/>
      <c r="RH848" s="5"/>
      <c r="RI848" s="5"/>
      <c r="RJ848" s="5"/>
      <c r="RK848" s="5"/>
      <c r="RL848" s="5"/>
      <c r="RM848" s="5"/>
      <c r="RN848" s="5"/>
      <c r="RO848" s="5"/>
      <c r="RP848" s="5"/>
      <c r="RQ848" s="5"/>
      <c r="RR848" s="5"/>
      <c r="RS848" s="5"/>
      <c r="RT848" s="5"/>
      <c r="RU848" s="5"/>
      <c r="RV848" s="5"/>
      <c r="RW848" s="5"/>
      <c r="RX848" s="5"/>
      <c r="RY848" s="5"/>
      <c r="RZ848" s="5"/>
      <c r="SA848" s="5"/>
      <c r="SB848" s="5"/>
      <c r="SC848" s="5"/>
      <c r="SD848" s="5"/>
      <c r="SE848" s="5"/>
      <c r="SF848" s="5"/>
      <c r="SG848" s="5"/>
      <c r="SH848" s="5"/>
      <c r="SI848" s="5"/>
      <c r="SJ848" s="5"/>
      <c r="SK848" s="5"/>
      <c r="SL848" s="5"/>
      <c r="SM848" s="5"/>
      <c r="SN848" s="5"/>
      <c r="SO848" s="5"/>
      <c r="SP848" s="5"/>
      <c r="SQ848" s="5"/>
      <c r="SR848" s="5"/>
      <c r="SS848" s="5"/>
      <c r="ST848" s="5"/>
      <c r="SU848" s="5"/>
      <c r="SV848" s="5"/>
      <c r="SW848" s="5"/>
      <c r="SX848" s="5"/>
      <c r="SY848" s="5"/>
      <c r="SZ848" s="5"/>
      <c r="TA848" s="5"/>
      <c r="TB848" s="5"/>
      <c r="TC848" s="5"/>
      <c r="TD848" s="5"/>
      <c r="TE848" s="5"/>
      <c r="TF848" s="5"/>
      <c r="TG848" s="5"/>
      <c r="TH848" s="5"/>
      <c r="TI848" s="5"/>
      <c r="TJ848" s="5"/>
      <c r="TK848" s="5"/>
      <c r="TL848" s="5"/>
      <c r="TM848" s="5"/>
      <c r="TN848" s="5"/>
      <c r="TO848" s="5"/>
      <c r="TP848" s="5"/>
      <c r="TQ848" s="5"/>
      <c r="TR848" s="5"/>
      <c r="TS848" s="5"/>
      <c r="TT848" s="5"/>
      <c r="TU848" s="5"/>
      <c r="TV848" s="5"/>
      <c r="TW848" s="5"/>
      <c r="TX848" s="5"/>
      <c r="TY848" s="5"/>
      <c r="TZ848" s="5"/>
      <c r="UA848" s="5"/>
      <c r="UB848" s="5"/>
      <c r="UC848" s="5"/>
      <c r="UD848" s="5"/>
      <c r="UE848" s="5"/>
      <c r="UF848" s="5"/>
      <c r="UG848" s="5"/>
      <c r="UH848" s="5"/>
      <c r="UI848" s="5"/>
      <c r="UJ848" s="5"/>
      <c r="UK848" s="5"/>
      <c r="UL848" s="5"/>
      <c r="UM848" s="5"/>
      <c r="UN848" s="5"/>
      <c r="UO848" s="5"/>
      <c r="UP848" s="5"/>
      <c r="UQ848" s="5"/>
      <c r="UR848" s="5"/>
      <c r="US848" s="5"/>
      <c r="UT848" s="5"/>
      <c r="UU848" s="5"/>
      <c r="UV848" s="5"/>
      <c r="UW848" s="5"/>
      <c r="UX848" s="5"/>
      <c r="UY848" s="5"/>
      <c r="UZ848" s="5"/>
      <c r="VA848" s="5"/>
      <c r="VB848" s="5"/>
      <c r="VC848" s="5"/>
      <c r="VD848" s="5"/>
      <c r="VE848" s="5"/>
      <c r="VF848" s="5"/>
      <c r="VG848" s="5"/>
      <c r="VH848" s="5"/>
      <c r="VI848" s="5"/>
      <c r="VJ848" s="5"/>
      <c r="VK848" s="5"/>
      <c r="VL848" s="5"/>
      <c r="VM848" s="5"/>
      <c r="VN848" s="5"/>
      <c r="VO848" s="5"/>
      <c r="VP848" s="5"/>
      <c r="VQ848" s="5"/>
      <c r="VR848" s="5"/>
      <c r="VS848" s="5"/>
      <c r="VT848" s="5"/>
      <c r="VU848" s="5"/>
      <c r="VV848" s="5"/>
      <c r="VW848" s="5"/>
      <c r="VX848" s="5"/>
      <c r="VY848" s="5"/>
      <c r="VZ848" s="5"/>
      <c r="WA848" s="5"/>
      <c r="WB848" s="5"/>
      <c r="WC848" s="5"/>
      <c r="WD848" s="5"/>
      <c r="WE848" s="5"/>
      <c r="WF848" s="5"/>
      <c r="WG848" s="5"/>
      <c r="WH848" s="5"/>
      <c r="WI848" s="5"/>
      <c r="WJ848" s="5"/>
      <c r="WK848" s="5"/>
      <c r="WL848" s="5"/>
      <c r="WM848" s="5"/>
      <c r="WN848" s="5"/>
      <c r="WO848" s="5"/>
      <c r="WP848" s="5"/>
      <c r="WQ848" s="5"/>
      <c r="WR848" s="5"/>
      <c r="WS848" s="5"/>
      <c r="WT848" s="5"/>
      <c r="WU848" s="5"/>
      <c r="WV848" s="5"/>
      <c r="WW848" s="5"/>
      <c r="WX848" s="5"/>
      <c r="WY848" s="5"/>
      <c r="WZ848" s="5"/>
      <c r="XA848" s="5"/>
      <c r="XB848" s="5"/>
      <c r="XC848" s="5"/>
      <c r="XD848" s="5"/>
      <c r="XE848" s="5"/>
      <c r="XF848" s="5"/>
      <c r="XG848" s="5"/>
      <c r="XH848" s="5"/>
      <c r="XI848" s="5"/>
      <c r="XJ848" s="5"/>
      <c r="XK848" s="5"/>
      <c r="XL848" s="5"/>
      <c r="XM848" s="5"/>
      <c r="XN848" s="5"/>
      <c r="XO848" s="5"/>
      <c r="XP848" s="5"/>
      <c r="XQ848" s="5"/>
      <c r="XR848" s="5"/>
      <c r="XS848" s="5"/>
      <c r="XT848" s="5"/>
      <c r="XU848" s="5"/>
      <c r="XV848" s="5"/>
      <c r="XW848" s="5"/>
    </row>
    <row r="849" spans="39:647" x14ac:dyDescent="0.2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5"/>
      <c r="NS849" s="5"/>
      <c r="NT849" s="5"/>
      <c r="NU849" s="5"/>
      <c r="NV849" s="5"/>
      <c r="NW849" s="5"/>
      <c r="NX849" s="5"/>
      <c r="NY849" s="5"/>
      <c r="NZ849" s="5"/>
      <c r="OA849" s="5"/>
      <c r="OB849" s="5"/>
      <c r="OC849" s="5"/>
      <c r="OD849" s="5"/>
      <c r="OE849" s="5"/>
      <c r="OF849" s="5"/>
      <c r="OG849" s="5"/>
      <c r="OH849" s="5"/>
      <c r="OI849" s="5"/>
      <c r="OJ849" s="5"/>
      <c r="OK849" s="5"/>
      <c r="OL849" s="5"/>
      <c r="OM849" s="5"/>
      <c r="ON849" s="5"/>
      <c r="OO849" s="5"/>
      <c r="OP849" s="5"/>
      <c r="OQ849" s="5"/>
      <c r="OR849" s="5"/>
      <c r="OS849" s="5"/>
      <c r="OT849" s="5"/>
      <c r="OU849" s="5"/>
      <c r="OV849" s="5"/>
      <c r="OW849" s="5"/>
      <c r="OX849" s="5"/>
      <c r="OY849" s="5"/>
      <c r="OZ849" s="5"/>
      <c r="PA849" s="5"/>
      <c r="PB849" s="5"/>
      <c r="PC849" s="5"/>
      <c r="PD849" s="5"/>
      <c r="PE849" s="5"/>
      <c r="PF849" s="5"/>
      <c r="PG849" s="5"/>
      <c r="PH849" s="5"/>
      <c r="PI849" s="5"/>
      <c r="PJ849" s="5"/>
      <c r="PK849" s="5"/>
      <c r="PL849" s="5"/>
      <c r="PM849" s="5"/>
      <c r="PN849" s="5"/>
      <c r="PO849" s="5"/>
      <c r="PP849" s="5"/>
      <c r="PQ849" s="5"/>
      <c r="PR849" s="5"/>
      <c r="PS849" s="5"/>
      <c r="PT849" s="5"/>
      <c r="PU849" s="5"/>
      <c r="PV849" s="5"/>
      <c r="PW849" s="5"/>
      <c r="PX849" s="5"/>
      <c r="PY849" s="5"/>
      <c r="PZ849" s="5"/>
      <c r="QA849" s="5"/>
      <c r="QB849" s="5"/>
      <c r="QC849" s="5"/>
      <c r="QD849" s="5"/>
      <c r="QE849" s="5"/>
      <c r="QF849" s="5"/>
      <c r="QG849" s="5"/>
      <c r="QH849" s="5"/>
      <c r="QI849" s="5"/>
      <c r="QJ849" s="5"/>
      <c r="QK849" s="5"/>
      <c r="QL849" s="5"/>
      <c r="QM849" s="5"/>
      <c r="QN849" s="5"/>
      <c r="QO849" s="5"/>
      <c r="QP849" s="5"/>
      <c r="QQ849" s="5"/>
      <c r="QR849" s="5"/>
      <c r="QS849" s="5"/>
      <c r="QT849" s="5"/>
      <c r="QU849" s="5"/>
      <c r="QV849" s="5"/>
      <c r="QW849" s="5"/>
      <c r="QX849" s="5"/>
      <c r="QY849" s="5"/>
      <c r="QZ849" s="5"/>
      <c r="RA849" s="5"/>
      <c r="RB849" s="5"/>
      <c r="RC849" s="5"/>
      <c r="RD849" s="5"/>
      <c r="RE849" s="5"/>
      <c r="RF849" s="5"/>
      <c r="RG849" s="5"/>
      <c r="RH849" s="5"/>
      <c r="RI849" s="5"/>
      <c r="RJ849" s="5"/>
      <c r="RK849" s="5"/>
      <c r="RL849" s="5"/>
      <c r="RM849" s="5"/>
      <c r="RN849" s="5"/>
      <c r="RO849" s="5"/>
      <c r="RP849" s="5"/>
      <c r="RQ849" s="5"/>
      <c r="RR849" s="5"/>
      <c r="RS849" s="5"/>
      <c r="RT849" s="5"/>
      <c r="RU849" s="5"/>
      <c r="RV849" s="5"/>
      <c r="RW849" s="5"/>
      <c r="RX849" s="5"/>
      <c r="RY849" s="5"/>
      <c r="RZ849" s="5"/>
      <c r="SA849" s="5"/>
      <c r="SB849" s="5"/>
      <c r="SC849" s="5"/>
      <c r="SD849" s="5"/>
      <c r="SE849" s="5"/>
      <c r="SF849" s="5"/>
      <c r="SG849" s="5"/>
      <c r="SH849" s="5"/>
      <c r="SI849" s="5"/>
      <c r="SJ849" s="5"/>
      <c r="SK849" s="5"/>
      <c r="SL849" s="5"/>
      <c r="SM849" s="5"/>
      <c r="SN849" s="5"/>
      <c r="SO849" s="5"/>
      <c r="SP849" s="5"/>
      <c r="SQ849" s="5"/>
      <c r="SR849" s="5"/>
      <c r="SS849" s="5"/>
      <c r="ST849" s="5"/>
      <c r="SU849" s="5"/>
      <c r="SV849" s="5"/>
      <c r="SW849" s="5"/>
      <c r="SX849" s="5"/>
      <c r="SY849" s="5"/>
      <c r="SZ849" s="5"/>
      <c r="TA849" s="5"/>
      <c r="TB849" s="5"/>
      <c r="TC849" s="5"/>
      <c r="TD849" s="5"/>
      <c r="TE849" s="5"/>
      <c r="TF849" s="5"/>
      <c r="TG849" s="5"/>
      <c r="TH849" s="5"/>
      <c r="TI849" s="5"/>
      <c r="TJ849" s="5"/>
      <c r="TK849" s="5"/>
      <c r="TL849" s="5"/>
      <c r="TM849" s="5"/>
      <c r="TN849" s="5"/>
      <c r="TO849" s="5"/>
      <c r="TP849" s="5"/>
      <c r="TQ849" s="5"/>
      <c r="TR849" s="5"/>
      <c r="TS849" s="5"/>
      <c r="TT849" s="5"/>
      <c r="TU849" s="5"/>
      <c r="TV849" s="5"/>
      <c r="TW849" s="5"/>
      <c r="TX849" s="5"/>
      <c r="TY849" s="5"/>
      <c r="TZ849" s="5"/>
      <c r="UA849" s="5"/>
      <c r="UB849" s="5"/>
      <c r="UC849" s="5"/>
      <c r="UD849" s="5"/>
      <c r="UE849" s="5"/>
      <c r="UF849" s="5"/>
      <c r="UG849" s="5"/>
      <c r="UH849" s="5"/>
      <c r="UI849" s="5"/>
      <c r="UJ849" s="5"/>
      <c r="UK849" s="5"/>
      <c r="UL849" s="5"/>
      <c r="UM849" s="5"/>
      <c r="UN849" s="5"/>
      <c r="UO849" s="5"/>
      <c r="UP849" s="5"/>
      <c r="UQ849" s="5"/>
      <c r="UR849" s="5"/>
      <c r="US849" s="5"/>
      <c r="UT849" s="5"/>
      <c r="UU849" s="5"/>
      <c r="UV849" s="5"/>
      <c r="UW849" s="5"/>
      <c r="UX849" s="5"/>
      <c r="UY849" s="5"/>
      <c r="UZ849" s="5"/>
      <c r="VA849" s="5"/>
      <c r="VB849" s="5"/>
      <c r="VC849" s="5"/>
      <c r="VD849" s="5"/>
      <c r="VE849" s="5"/>
      <c r="VF849" s="5"/>
      <c r="VG849" s="5"/>
      <c r="VH849" s="5"/>
      <c r="VI849" s="5"/>
      <c r="VJ849" s="5"/>
      <c r="VK849" s="5"/>
      <c r="VL849" s="5"/>
      <c r="VM849" s="5"/>
      <c r="VN849" s="5"/>
      <c r="VO849" s="5"/>
      <c r="VP849" s="5"/>
      <c r="VQ849" s="5"/>
      <c r="VR849" s="5"/>
      <c r="VS849" s="5"/>
      <c r="VT849" s="5"/>
      <c r="VU849" s="5"/>
      <c r="VV849" s="5"/>
      <c r="VW849" s="5"/>
      <c r="VX849" s="5"/>
      <c r="VY849" s="5"/>
      <c r="VZ849" s="5"/>
      <c r="WA849" s="5"/>
      <c r="WB849" s="5"/>
      <c r="WC849" s="5"/>
      <c r="WD849" s="5"/>
      <c r="WE849" s="5"/>
      <c r="WF849" s="5"/>
      <c r="WG849" s="5"/>
      <c r="WH849" s="5"/>
      <c r="WI849" s="5"/>
      <c r="WJ849" s="5"/>
      <c r="WK849" s="5"/>
      <c r="WL849" s="5"/>
      <c r="WM849" s="5"/>
      <c r="WN849" s="5"/>
      <c r="WO849" s="5"/>
      <c r="WP849" s="5"/>
      <c r="WQ849" s="5"/>
      <c r="WR849" s="5"/>
      <c r="WS849" s="5"/>
      <c r="WT849" s="5"/>
      <c r="WU849" s="5"/>
      <c r="WV849" s="5"/>
      <c r="WW849" s="5"/>
      <c r="WX849" s="5"/>
      <c r="WY849" s="5"/>
      <c r="WZ849" s="5"/>
      <c r="XA849" s="5"/>
      <c r="XB849" s="5"/>
      <c r="XC849" s="5"/>
      <c r="XD849" s="5"/>
      <c r="XE849" s="5"/>
      <c r="XF849" s="5"/>
      <c r="XG849" s="5"/>
      <c r="XH849" s="5"/>
      <c r="XI849" s="5"/>
      <c r="XJ849" s="5"/>
      <c r="XK849" s="5"/>
      <c r="XL849" s="5"/>
      <c r="XM849" s="5"/>
      <c r="XN849" s="5"/>
      <c r="XO849" s="5"/>
      <c r="XP849" s="5"/>
      <c r="XQ849" s="5"/>
      <c r="XR849" s="5"/>
      <c r="XS849" s="5"/>
      <c r="XT849" s="5"/>
      <c r="XU849" s="5"/>
      <c r="XV849" s="5"/>
      <c r="XW849" s="5"/>
    </row>
    <row r="850" spans="39:647" x14ac:dyDescent="0.2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5"/>
      <c r="NS850" s="5"/>
      <c r="NT850" s="5"/>
      <c r="NU850" s="5"/>
      <c r="NV850" s="5"/>
      <c r="NW850" s="5"/>
      <c r="NX850" s="5"/>
      <c r="NY850" s="5"/>
      <c r="NZ850" s="5"/>
      <c r="OA850" s="5"/>
      <c r="OB850" s="5"/>
      <c r="OC850" s="5"/>
      <c r="OD850" s="5"/>
      <c r="OE850" s="5"/>
      <c r="OF850" s="5"/>
      <c r="OG850" s="5"/>
      <c r="OH850" s="5"/>
      <c r="OI850" s="5"/>
      <c r="OJ850" s="5"/>
      <c r="OK850" s="5"/>
      <c r="OL850" s="5"/>
      <c r="OM850" s="5"/>
      <c r="ON850" s="5"/>
      <c r="OO850" s="5"/>
      <c r="OP850" s="5"/>
      <c r="OQ850" s="5"/>
      <c r="OR850" s="5"/>
      <c r="OS850" s="5"/>
      <c r="OT850" s="5"/>
      <c r="OU850" s="5"/>
      <c r="OV850" s="5"/>
      <c r="OW850" s="5"/>
      <c r="OX850" s="5"/>
      <c r="OY850" s="5"/>
      <c r="OZ850" s="5"/>
      <c r="PA850" s="5"/>
      <c r="PB850" s="5"/>
      <c r="PC850" s="5"/>
      <c r="PD850" s="5"/>
      <c r="PE850" s="5"/>
      <c r="PF850" s="5"/>
      <c r="PG850" s="5"/>
      <c r="PH850" s="5"/>
      <c r="PI850" s="5"/>
      <c r="PJ850" s="5"/>
      <c r="PK850" s="5"/>
      <c r="PL850" s="5"/>
      <c r="PM850" s="5"/>
      <c r="PN850" s="5"/>
      <c r="PO850" s="5"/>
      <c r="PP850" s="5"/>
      <c r="PQ850" s="5"/>
      <c r="PR850" s="5"/>
      <c r="PS850" s="5"/>
      <c r="PT850" s="5"/>
      <c r="PU850" s="5"/>
      <c r="PV850" s="5"/>
      <c r="PW850" s="5"/>
      <c r="PX850" s="5"/>
      <c r="PY850" s="5"/>
      <c r="PZ850" s="5"/>
      <c r="QA850" s="5"/>
      <c r="QB850" s="5"/>
      <c r="QC850" s="5"/>
      <c r="QD850" s="5"/>
      <c r="QE850" s="5"/>
      <c r="QF850" s="5"/>
      <c r="QG850" s="5"/>
      <c r="QH850" s="5"/>
      <c r="QI850" s="5"/>
      <c r="QJ850" s="5"/>
      <c r="QK850" s="5"/>
      <c r="QL850" s="5"/>
      <c r="QM850" s="5"/>
      <c r="QN850" s="5"/>
      <c r="QO850" s="5"/>
      <c r="QP850" s="5"/>
      <c r="QQ850" s="5"/>
      <c r="QR850" s="5"/>
      <c r="QS850" s="5"/>
      <c r="QT850" s="5"/>
      <c r="QU850" s="5"/>
      <c r="QV850" s="5"/>
      <c r="QW850" s="5"/>
      <c r="QX850" s="5"/>
      <c r="QY850" s="5"/>
      <c r="QZ850" s="5"/>
      <c r="RA850" s="5"/>
      <c r="RB850" s="5"/>
      <c r="RC850" s="5"/>
      <c r="RD850" s="5"/>
      <c r="RE850" s="5"/>
      <c r="RF850" s="5"/>
      <c r="RG850" s="5"/>
      <c r="RH850" s="5"/>
      <c r="RI850" s="5"/>
      <c r="RJ850" s="5"/>
      <c r="RK850" s="5"/>
      <c r="RL850" s="5"/>
      <c r="RM850" s="5"/>
      <c r="RN850" s="5"/>
      <c r="RO850" s="5"/>
      <c r="RP850" s="5"/>
      <c r="RQ850" s="5"/>
      <c r="RR850" s="5"/>
      <c r="RS850" s="5"/>
      <c r="RT850" s="5"/>
      <c r="RU850" s="5"/>
      <c r="RV850" s="5"/>
      <c r="RW850" s="5"/>
      <c r="RX850" s="5"/>
      <c r="RY850" s="5"/>
      <c r="RZ850" s="5"/>
      <c r="SA850" s="5"/>
      <c r="SB850" s="5"/>
      <c r="SC850" s="5"/>
      <c r="SD850" s="5"/>
      <c r="SE850" s="5"/>
      <c r="SF850" s="5"/>
      <c r="SG850" s="5"/>
      <c r="SH850" s="5"/>
      <c r="SI850" s="5"/>
      <c r="SJ850" s="5"/>
      <c r="SK850" s="5"/>
      <c r="SL850" s="5"/>
      <c r="SM850" s="5"/>
      <c r="SN850" s="5"/>
      <c r="SO850" s="5"/>
      <c r="SP850" s="5"/>
      <c r="SQ850" s="5"/>
      <c r="SR850" s="5"/>
      <c r="SS850" s="5"/>
      <c r="ST850" s="5"/>
      <c r="SU850" s="5"/>
      <c r="SV850" s="5"/>
      <c r="SW850" s="5"/>
      <c r="SX850" s="5"/>
      <c r="SY850" s="5"/>
      <c r="SZ850" s="5"/>
      <c r="TA850" s="5"/>
      <c r="TB850" s="5"/>
      <c r="TC850" s="5"/>
      <c r="TD850" s="5"/>
      <c r="TE850" s="5"/>
      <c r="TF850" s="5"/>
      <c r="TG850" s="5"/>
      <c r="TH850" s="5"/>
      <c r="TI850" s="5"/>
      <c r="TJ850" s="5"/>
      <c r="TK850" s="5"/>
      <c r="TL850" s="5"/>
      <c r="TM850" s="5"/>
      <c r="TN850" s="5"/>
      <c r="TO850" s="5"/>
      <c r="TP850" s="5"/>
      <c r="TQ850" s="5"/>
      <c r="TR850" s="5"/>
      <c r="TS850" s="5"/>
      <c r="TT850" s="5"/>
      <c r="TU850" s="5"/>
      <c r="TV850" s="5"/>
      <c r="TW850" s="5"/>
      <c r="TX850" s="5"/>
      <c r="TY850" s="5"/>
      <c r="TZ850" s="5"/>
      <c r="UA850" s="5"/>
      <c r="UB850" s="5"/>
      <c r="UC850" s="5"/>
      <c r="UD850" s="5"/>
      <c r="UE850" s="5"/>
      <c r="UF850" s="5"/>
      <c r="UG850" s="5"/>
      <c r="UH850" s="5"/>
      <c r="UI850" s="5"/>
      <c r="UJ850" s="5"/>
      <c r="UK850" s="5"/>
      <c r="UL850" s="5"/>
      <c r="UM850" s="5"/>
      <c r="UN850" s="5"/>
      <c r="UO850" s="5"/>
      <c r="UP850" s="5"/>
      <c r="UQ850" s="5"/>
      <c r="UR850" s="5"/>
      <c r="US850" s="5"/>
      <c r="UT850" s="5"/>
      <c r="UU850" s="5"/>
      <c r="UV850" s="5"/>
      <c r="UW850" s="5"/>
      <c r="UX850" s="5"/>
      <c r="UY850" s="5"/>
      <c r="UZ850" s="5"/>
      <c r="VA850" s="5"/>
      <c r="VB850" s="5"/>
      <c r="VC850" s="5"/>
      <c r="VD850" s="5"/>
      <c r="VE850" s="5"/>
      <c r="VF850" s="5"/>
      <c r="VG850" s="5"/>
      <c r="VH850" s="5"/>
      <c r="VI850" s="5"/>
      <c r="VJ850" s="5"/>
      <c r="VK850" s="5"/>
      <c r="VL850" s="5"/>
      <c r="VM850" s="5"/>
      <c r="VN850" s="5"/>
      <c r="VO850" s="5"/>
      <c r="VP850" s="5"/>
      <c r="VQ850" s="5"/>
      <c r="VR850" s="5"/>
      <c r="VS850" s="5"/>
      <c r="VT850" s="5"/>
      <c r="VU850" s="5"/>
      <c r="VV850" s="5"/>
      <c r="VW850" s="5"/>
      <c r="VX850" s="5"/>
      <c r="VY850" s="5"/>
      <c r="VZ850" s="5"/>
      <c r="WA850" s="5"/>
      <c r="WB850" s="5"/>
      <c r="WC850" s="5"/>
      <c r="WD850" s="5"/>
      <c r="WE850" s="5"/>
      <c r="WF850" s="5"/>
      <c r="WG850" s="5"/>
      <c r="WH850" s="5"/>
      <c r="WI850" s="5"/>
      <c r="WJ850" s="5"/>
      <c r="WK850" s="5"/>
      <c r="WL850" s="5"/>
      <c r="WM850" s="5"/>
      <c r="WN850" s="5"/>
      <c r="WO850" s="5"/>
      <c r="WP850" s="5"/>
      <c r="WQ850" s="5"/>
      <c r="WR850" s="5"/>
      <c r="WS850" s="5"/>
      <c r="WT850" s="5"/>
      <c r="WU850" s="5"/>
      <c r="WV850" s="5"/>
      <c r="WW850" s="5"/>
      <c r="WX850" s="5"/>
      <c r="WY850" s="5"/>
      <c r="WZ850" s="5"/>
      <c r="XA850" s="5"/>
      <c r="XB850" s="5"/>
      <c r="XC850" s="5"/>
      <c r="XD850" s="5"/>
      <c r="XE850" s="5"/>
      <c r="XF850" s="5"/>
      <c r="XG850" s="5"/>
      <c r="XH850" s="5"/>
      <c r="XI850" s="5"/>
      <c r="XJ850" s="5"/>
      <c r="XK850" s="5"/>
      <c r="XL850" s="5"/>
      <c r="XM850" s="5"/>
      <c r="XN850" s="5"/>
      <c r="XO850" s="5"/>
      <c r="XP850" s="5"/>
      <c r="XQ850" s="5"/>
      <c r="XR850" s="5"/>
      <c r="XS850" s="5"/>
      <c r="XT850" s="5"/>
      <c r="XU850" s="5"/>
      <c r="XV850" s="5"/>
      <c r="XW850" s="5"/>
    </row>
    <row r="851" spans="39:647" x14ac:dyDescent="0.2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5"/>
      <c r="NS851" s="5"/>
      <c r="NT851" s="5"/>
      <c r="NU851" s="5"/>
      <c r="NV851" s="5"/>
      <c r="NW851" s="5"/>
      <c r="NX851" s="5"/>
      <c r="NY851" s="5"/>
      <c r="NZ851" s="5"/>
      <c r="OA851" s="5"/>
      <c r="OB851" s="5"/>
      <c r="OC851" s="5"/>
      <c r="OD851" s="5"/>
      <c r="OE851" s="5"/>
      <c r="OF851" s="5"/>
      <c r="OG851" s="5"/>
      <c r="OH851" s="5"/>
      <c r="OI851" s="5"/>
      <c r="OJ851" s="5"/>
      <c r="OK851" s="5"/>
      <c r="OL851" s="5"/>
      <c r="OM851" s="5"/>
      <c r="ON851" s="5"/>
      <c r="OO851" s="5"/>
      <c r="OP851" s="5"/>
      <c r="OQ851" s="5"/>
      <c r="OR851" s="5"/>
      <c r="OS851" s="5"/>
      <c r="OT851" s="5"/>
      <c r="OU851" s="5"/>
      <c r="OV851" s="5"/>
      <c r="OW851" s="5"/>
      <c r="OX851" s="5"/>
      <c r="OY851" s="5"/>
      <c r="OZ851" s="5"/>
      <c r="PA851" s="5"/>
      <c r="PB851" s="5"/>
      <c r="PC851" s="5"/>
      <c r="PD851" s="5"/>
      <c r="PE851" s="5"/>
      <c r="PF851" s="5"/>
      <c r="PG851" s="5"/>
      <c r="PH851" s="5"/>
      <c r="PI851" s="5"/>
      <c r="PJ851" s="5"/>
      <c r="PK851" s="5"/>
      <c r="PL851" s="5"/>
      <c r="PM851" s="5"/>
      <c r="PN851" s="5"/>
      <c r="PO851" s="5"/>
      <c r="PP851" s="5"/>
      <c r="PQ851" s="5"/>
      <c r="PR851" s="5"/>
      <c r="PS851" s="5"/>
      <c r="PT851" s="5"/>
      <c r="PU851" s="5"/>
      <c r="PV851" s="5"/>
      <c r="PW851" s="5"/>
      <c r="PX851" s="5"/>
      <c r="PY851" s="5"/>
      <c r="PZ851" s="5"/>
      <c r="QA851" s="5"/>
      <c r="QB851" s="5"/>
      <c r="QC851" s="5"/>
      <c r="QD851" s="5"/>
      <c r="QE851" s="5"/>
      <c r="QF851" s="5"/>
      <c r="QG851" s="5"/>
      <c r="QH851" s="5"/>
      <c r="QI851" s="5"/>
      <c r="QJ851" s="5"/>
      <c r="QK851" s="5"/>
      <c r="QL851" s="5"/>
      <c r="QM851" s="5"/>
      <c r="QN851" s="5"/>
      <c r="QO851" s="5"/>
      <c r="QP851" s="5"/>
      <c r="QQ851" s="5"/>
      <c r="QR851" s="5"/>
      <c r="QS851" s="5"/>
      <c r="QT851" s="5"/>
      <c r="QU851" s="5"/>
      <c r="QV851" s="5"/>
      <c r="QW851" s="5"/>
      <c r="QX851" s="5"/>
      <c r="QY851" s="5"/>
      <c r="QZ851" s="5"/>
      <c r="RA851" s="5"/>
      <c r="RB851" s="5"/>
      <c r="RC851" s="5"/>
      <c r="RD851" s="5"/>
      <c r="RE851" s="5"/>
      <c r="RF851" s="5"/>
      <c r="RG851" s="5"/>
      <c r="RH851" s="5"/>
      <c r="RI851" s="5"/>
      <c r="RJ851" s="5"/>
      <c r="RK851" s="5"/>
      <c r="RL851" s="5"/>
      <c r="RM851" s="5"/>
      <c r="RN851" s="5"/>
      <c r="RO851" s="5"/>
      <c r="RP851" s="5"/>
      <c r="RQ851" s="5"/>
      <c r="RR851" s="5"/>
      <c r="RS851" s="5"/>
      <c r="RT851" s="5"/>
      <c r="RU851" s="5"/>
      <c r="RV851" s="5"/>
      <c r="RW851" s="5"/>
      <c r="RX851" s="5"/>
      <c r="RY851" s="5"/>
      <c r="RZ851" s="5"/>
      <c r="SA851" s="5"/>
      <c r="SB851" s="5"/>
      <c r="SC851" s="5"/>
      <c r="SD851" s="5"/>
      <c r="SE851" s="5"/>
      <c r="SF851" s="5"/>
      <c r="SG851" s="5"/>
      <c r="SH851" s="5"/>
      <c r="SI851" s="5"/>
      <c r="SJ851" s="5"/>
      <c r="SK851" s="5"/>
      <c r="SL851" s="5"/>
      <c r="SM851" s="5"/>
      <c r="SN851" s="5"/>
      <c r="SO851" s="5"/>
      <c r="SP851" s="5"/>
      <c r="SQ851" s="5"/>
      <c r="SR851" s="5"/>
      <c r="SS851" s="5"/>
      <c r="ST851" s="5"/>
      <c r="SU851" s="5"/>
      <c r="SV851" s="5"/>
      <c r="SW851" s="5"/>
      <c r="SX851" s="5"/>
      <c r="SY851" s="5"/>
      <c r="SZ851" s="5"/>
      <c r="TA851" s="5"/>
      <c r="TB851" s="5"/>
      <c r="TC851" s="5"/>
      <c r="TD851" s="5"/>
      <c r="TE851" s="5"/>
      <c r="TF851" s="5"/>
      <c r="TG851" s="5"/>
      <c r="TH851" s="5"/>
      <c r="TI851" s="5"/>
      <c r="TJ851" s="5"/>
      <c r="TK851" s="5"/>
      <c r="TL851" s="5"/>
      <c r="TM851" s="5"/>
      <c r="TN851" s="5"/>
      <c r="TO851" s="5"/>
      <c r="TP851" s="5"/>
      <c r="TQ851" s="5"/>
      <c r="TR851" s="5"/>
      <c r="TS851" s="5"/>
      <c r="TT851" s="5"/>
      <c r="TU851" s="5"/>
      <c r="TV851" s="5"/>
      <c r="TW851" s="5"/>
      <c r="TX851" s="5"/>
      <c r="TY851" s="5"/>
      <c r="TZ851" s="5"/>
      <c r="UA851" s="5"/>
      <c r="UB851" s="5"/>
      <c r="UC851" s="5"/>
      <c r="UD851" s="5"/>
      <c r="UE851" s="5"/>
      <c r="UF851" s="5"/>
      <c r="UG851" s="5"/>
      <c r="UH851" s="5"/>
      <c r="UI851" s="5"/>
      <c r="UJ851" s="5"/>
      <c r="UK851" s="5"/>
      <c r="UL851" s="5"/>
      <c r="UM851" s="5"/>
      <c r="UN851" s="5"/>
      <c r="UO851" s="5"/>
      <c r="UP851" s="5"/>
      <c r="UQ851" s="5"/>
      <c r="UR851" s="5"/>
      <c r="US851" s="5"/>
      <c r="UT851" s="5"/>
      <c r="UU851" s="5"/>
      <c r="UV851" s="5"/>
      <c r="UW851" s="5"/>
      <c r="UX851" s="5"/>
      <c r="UY851" s="5"/>
      <c r="UZ851" s="5"/>
      <c r="VA851" s="5"/>
      <c r="VB851" s="5"/>
      <c r="VC851" s="5"/>
      <c r="VD851" s="5"/>
      <c r="VE851" s="5"/>
      <c r="VF851" s="5"/>
      <c r="VG851" s="5"/>
      <c r="VH851" s="5"/>
      <c r="VI851" s="5"/>
      <c r="VJ851" s="5"/>
      <c r="VK851" s="5"/>
      <c r="VL851" s="5"/>
      <c r="VM851" s="5"/>
      <c r="VN851" s="5"/>
      <c r="VO851" s="5"/>
      <c r="VP851" s="5"/>
      <c r="VQ851" s="5"/>
      <c r="VR851" s="5"/>
      <c r="VS851" s="5"/>
      <c r="VT851" s="5"/>
      <c r="VU851" s="5"/>
      <c r="VV851" s="5"/>
      <c r="VW851" s="5"/>
      <c r="VX851" s="5"/>
      <c r="VY851" s="5"/>
      <c r="VZ851" s="5"/>
      <c r="WA851" s="5"/>
      <c r="WB851" s="5"/>
      <c r="WC851" s="5"/>
      <c r="WD851" s="5"/>
      <c r="WE851" s="5"/>
      <c r="WF851" s="5"/>
      <c r="WG851" s="5"/>
      <c r="WH851" s="5"/>
      <c r="WI851" s="5"/>
      <c r="WJ851" s="5"/>
      <c r="WK851" s="5"/>
      <c r="WL851" s="5"/>
      <c r="WM851" s="5"/>
      <c r="WN851" s="5"/>
      <c r="WO851" s="5"/>
      <c r="WP851" s="5"/>
      <c r="WQ851" s="5"/>
      <c r="WR851" s="5"/>
      <c r="WS851" s="5"/>
      <c r="WT851" s="5"/>
      <c r="WU851" s="5"/>
      <c r="WV851" s="5"/>
      <c r="WW851" s="5"/>
      <c r="WX851" s="5"/>
      <c r="WY851" s="5"/>
      <c r="WZ851" s="5"/>
      <c r="XA851" s="5"/>
      <c r="XB851" s="5"/>
      <c r="XC851" s="5"/>
      <c r="XD851" s="5"/>
      <c r="XE851" s="5"/>
      <c r="XF851" s="5"/>
      <c r="XG851" s="5"/>
      <c r="XH851" s="5"/>
      <c r="XI851" s="5"/>
      <c r="XJ851" s="5"/>
      <c r="XK851" s="5"/>
      <c r="XL851" s="5"/>
      <c r="XM851" s="5"/>
      <c r="XN851" s="5"/>
      <c r="XO851" s="5"/>
      <c r="XP851" s="5"/>
      <c r="XQ851" s="5"/>
      <c r="XR851" s="5"/>
      <c r="XS851" s="5"/>
      <c r="XT851" s="5"/>
      <c r="XU851" s="5"/>
      <c r="XV851" s="5"/>
      <c r="XW851" s="5"/>
    </row>
    <row r="852" spans="39:647" x14ac:dyDescent="0.2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5"/>
      <c r="NS852" s="5"/>
      <c r="NT852" s="5"/>
      <c r="NU852" s="5"/>
      <c r="NV852" s="5"/>
      <c r="NW852" s="5"/>
      <c r="NX852" s="5"/>
      <c r="NY852" s="5"/>
      <c r="NZ852" s="5"/>
      <c r="OA852" s="5"/>
      <c r="OB852" s="5"/>
      <c r="OC852" s="5"/>
      <c r="OD852" s="5"/>
      <c r="OE852" s="5"/>
      <c r="OF852" s="5"/>
      <c r="OG852" s="5"/>
      <c r="OH852" s="5"/>
      <c r="OI852" s="5"/>
      <c r="OJ852" s="5"/>
      <c r="OK852" s="5"/>
      <c r="OL852" s="5"/>
      <c r="OM852" s="5"/>
      <c r="ON852" s="5"/>
      <c r="OO852" s="5"/>
      <c r="OP852" s="5"/>
      <c r="OQ852" s="5"/>
      <c r="OR852" s="5"/>
      <c r="OS852" s="5"/>
      <c r="OT852" s="5"/>
      <c r="OU852" s="5"/>
      <c r="OV852" s="5"/>
      <c r="OW852" s="5"/>
      <c r="OX852" s="5"/>
      <c r="OY852" s="5"/>
      <c r="OZ852" s="5"/>
      <c r="PA852" s="5"/>
      <c r="PB852" s="5"/>
      <c r="PC852" s="5"/>
      <c r="PD852" s="5"/>
      <c r="PE852" s="5"/>
      <c r="PF852" s="5"/>
      <c r="PG852" s="5"/>
      <c r="PH852" s="5"/>
      <c r="PI852" s="5"/>
      <c r="PJ852" s="5"/>
      <c r="PK852" s="5"/>
      <c r="PL852" s="5"/>
      <c r="PM852" s="5"/>
      <c r="PN852" s="5"/>
      <c r="PO852" s="5"/>
      <c r="PP852" s="5"/>
      <c r="PQ852" s="5"/>
      <c r="PR852" s="5"/>
      <c r="PS852" s="5"/>
      <c r="PT852" s="5"/>
      <c r="PU852" s="5"/>
      <c r="PV852" s="5"/>
      <c r="PW852" s="5"/>
      <c r="PX852" s="5"/>
      <c r="PY852" s="5"/>
      <c r="PZ852" s="5"/>
      <c r="QA852" s="5"/>
      <c r="QB852" s="5"/>
      <c r="QC852" s="5"/>
      <c r="QD852" s="5"/>
      <c r="QE852" s="5"/>
      <c r="QF852" s="5"/>
      <c r="QG852" s="5"/>
      <c r="QH852" s="5"/>
      <c r="QI852" s="5"/>
      <c r="QJ852" s="5"/>
      <c r="QK852" s="5"/>
      <c r="QL852" s="5"/>
      <c r="QM852" s="5"/>
      <c r="QN852" s="5"/>
      <c r="QO852" s="5"/>
      <c r="QP852" s="5"/>
      <c r="QQ852" s="5"/>
      <c r="QR852" s="5"/>
      <c r="QS852" s="5"/>
      <c r="QT852" s="5"/>
      <c r="QU852" s="5"/>
      <c r="QV852" s="5"/>
      <c r="QW852" s="5"/>
      <c r="QX852" s="5"/>
      <c r="QY852" s="5"/>
      <c r="QZ852" s="5"/>
      <c r="RA852" s="5"/>
      <c r="RB852" s="5"/>
      <c r="RC852" s="5"/>
      <c r="RD852" s="5"/>
      <c r="RE852" s="5"/>
      <c r="RF852" s="5"/>
      <c r="RG852" s="5"/>
      <c r="RH852" s="5"/>
      <c r="RI852" s="5"/>
      <c r="RJ852" s="5"/>
      <c r="RK852" s="5"/>
      <c r="RL852" s="5"/>
      <c r="RM852" s="5"/>
      <c r="RN852" s="5"/>
      <c r="RO852" s="5"/>
      <c r="RP852" s="5"/>
      <c r="RQ852" s="5"/>
      <c r="RR852" s="5"/>
      <c r="RS852" s="5"/>
      <c r="RT852" s="5"/>
      <c r="RU852" s="5"/>
      <c r="RV852" s="5"/>
      <c r="RW852" s="5"/>
      <c r="RX852" s="5"/>
      <c r="RY852" s="5"/>
      <c r="RZ852" s="5"/>
      <c r="SA852" s="5"/>
      <c r="SB852" s="5"/>
      <c r="SC852" s="5"/>
      <c r="SD852" s="5"/>
      <c r="SE852" s="5"/>
      <c r="SF852" s="5"/>
      <c r="SG852" s="5"/>
      <c r="SH852" s="5"/>
      <c r="SI852" s="5"/>
      <c r="SJ852" s="5"/>
      <c r="SK852" s="5"/>
      <c r="SL852" s="5"/>
      <c r="SM852" s="5"/>
      <c r="SN852" s="5"/>
      <c r="SO852" s="5"/>
      <c r="SP852" s="5"/>
      <c r="SQ852" s="5"/>
      <c r="SR852" s="5"/>
      <c r="SS852" s="5"/>
      <c r="ST852" s="5"/>
      <c r="SU852" s="5"/>
      <c r="SV852" s="5"/>
      <c r="SW852" s="5"/>
      <c r="SX852" s="5"/>
      <c r="SY852" s="5"/>
      <c r="SZ852" s="5"/>
      <c r="TA852" s="5"/>
      <c r="TB852" s="5"/>
      <c r="TC852" s="5"/>
      <c r="TD852" s="5"/>
      <c r="TE852" s="5"/>
      <c r="TF852" s="5"/>
      <c r="TG852" s="5"/>
      <c r="TH852" s="5"/>
      <c r="TI852" s="5"/>
      <c r="TJ852" s="5"/>
      <c r="TK852" s="5"/>
      <c r="TL852" s="5"/>
      <c r="TM852" s="5"/>
      <c r="TN852" s="5"/>
      <c r="TO852" s="5"/>
      <c r="TP852" s="5"/>
      <c r="TQ852" s="5"/>
      <c r="TR852" s="5"/>
      <c r="TS852" s="5"/>
      <c r="TT852" s="5"/>
      <c r="TU852" s="5"/>
      <c r="TV852" s="5"/>
      <c r="TW852" s="5"/>
      <c r="TX852" s="5"/>
      <c r="TY852" s="5"/>
      <c r="TZ852" s="5"/>
      <c r="UA852" s="5"/>
      <c r="UB852" s="5"/>
      <c r="UC852" s="5"/>
      <c r="UD852" s="5"/>
      <c r="UE852" s="5"/>
      <c r="UF852" s="5"/>
      <c r="UG852" s="5"/>
      <c r="UH852" s="5"/>
      <c r="UI852" s="5"/>
      <c r="UJ852" s="5"/>
      <c r="UK852" s="5"/>
      <c r="UL852" s="5"/>
      <c r="UM852" s="5"/>
      <c r="UN852" s="5"/>
      <c r="UO852" s="5"/>
      <c r="UP852" s="5"/>
      <c r="UQ852" s="5"/>
      <c r="UR852" s="5"/>
      <c r="US852" s="5"/>
      <c r="UT852" s="5"/>
      <c r="UU852" s="5"/>
      <c r="UV852" s="5"/>
      <c r="UW852" s="5"/>
      <c r="UX852" s="5"/>
      <c r="UY852" s="5"/>
      <c r="UZ852" s="5"/>
      <c r="VA852" s="5"/>
      <c r="VB852" s="5"/>
      <c r="VC852" s="5"/>
      <c r="VD852" s="5"/>
      <c r="VE852" s="5"/>
      <c r="VF852" s="5"/>
      <c r="VG852" s="5"/>
      <c r="VH852" s="5"/>
      <c r="VI852" s="5"/>
      <c r="VJ852" s="5"/>
      <c r="VK852" s="5"/>
      <c r="VL852" s="5"/>
      <c r="VM852" s="5"/>
      <c r="VN852" s="5"/>
      <c r="VO852" s="5"/>
      <c r="VP852" s="5"/>
      <c r="VQ852" s="5"/>
      <c r="VR852" s="5"/>
      <c r="VS852" s="5"/>
      <c r="VT852" s="5"/>
      <c r="VU852" s="5"/>
      <c r="VV852" s="5"/>
      <c r="VW852" s="5"/>
      <c r="VX852" s="5"/>
      <c r="VY852" s="5"/>
      <c r="VZ852" s="5"/>
      <c r="WA852" s="5"/>
      <c r="WB852" s="5"/>
      <c r="WC852" s="5"/>
      <c r="WD852" s="5"/>
      <c r="WE852" s="5"/>
      <c r="WF852" s="5"/>
      <c r="WG852" s="5"/>
      <c r="WH852" s="5"/>
      <c r="WI852" s="5"/>
      <c r="WJ852" s="5"/>
      <c r="WK852" s="5"/>
      <c r="WL852" s="5"/>
      <c r="WM852" s="5"/>
      <c r="WN852" s="5"/>
      <c r="WO852" s="5"/>
      <c r="WP852" s="5"/>
      <c r="WQ852" s="5"/>
      <c r="WR852" s="5"/>
      <c r="WS852" s="5"/>
      <c r="WT852" s="5"/>
      <c r="WU852" s="5"/>
      <c r="WV852" s="5"/>
      <c r="WW852" s="5"/>
      <c r="WX852" s="5"/>
      <c r="WY852" s="5"/>
      <c r="WZ852" s="5"/>
      <c r="XA852" s="5"/>
      <c r="XB852" s="5"/>
      <c r="XC852" s="5"/>
      <c r="XD852" s="5"/>
      <c r="XE852" s="5"/>
      <c r="XF852" s="5"/>
      <c r="XG852" s="5"/>
      <c r="XH852" s="5"/>
      <c r="XI852" s="5"/>
      <c r="XJ852" s="5"/>
      <c r="XK852" s="5"/>
      <c r="XL852" s="5"/>
      <c r="XM852" s="5"/>
      <c r="XN852" s="5"/>
      <c r="XO852" s="5"/>
      <c r="XP852" s="5"/>
      <c r="XQ852" s="5"/>
      <c r="XR852" s="5"/>
      <c r="XS852" s="5"/>
      <c r="XT852" s="5"/>
      <c r="XU852" s="5"/>
      <c r="XV852" s="5"/>
      <c r="XW852" s="5"/>
    </row>
    <row r="853" spans="39:647" x14ac:dyDescent="0.2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5"/>
      <c r="NS853" s="5"/>
      <c r="NT853" s="5"/>
      <c r="NU853" s="5"/>
      <c r="NV853" s="5"/>
      <c r="NW853" s="5"/>
      <c r="NX853" s="5"/>
      <c r="NY853" s="5"/>
      <c r="NZ853" s="5"/>
      <c r="OA853" s="5"/>
      <c r="OB853" s="5"/>
      <c r="OC853" s="5"/>
      <c r="OD853" s="5"/>
      <c r="OE853" s="5"/>
      <c r="OF853" s="5"/>
      <c r="OG853" s="5"/>
      <c r="OH853" s="5"/>
      <c r="OI853" s="5"/>
      <c r="OJ853" s="5"/>
      <c r="OK853" s="5"/>
      <c r="OL853" s="5"/>
      <c r="OM853" s="5"/>
      <c r="ON853" s="5"/>
      <c r="OO853" s="5"/>
      <c r="OP853" s="5"/>
      <c r="OQ853" s="5"/>
      <c r="OR853" s="5"/>
      <c r="OS853" s="5"/>
      <c r="OT853" s="5"/>
      <c r="OU853" s="5"/>
      <c r="OV853" s="5"/>
      <c r="OW853" s="5"/>
      <c r="OX853" s="5"/>
      <c r="OY853" s="5"/>
      <c r="OZ853" s="5"/>
      <c r="PA853" s="5"/>
      <c r="PB853" s="5"/>
      <c r="PC853" s="5"/>
      <c r="PD853" s="5"/>
      <c r="PE853" s="5"/>
      <c r="PF853" s="5"/>
      <c r="PG853" s="5"/>
      <c r="PH853" s="5"/>
      <c r="PI853" s="5"/>
      <c r="PJ853" s="5"/>
      <c r="PK853" s="5"/>
      <c r="PL853" s="5"/>
      <c r="PM853" s="5"/>
      <c r="PN853" s="5"/>
      <c r="PO853" s="5"/>
      <c r="PP853" s="5"/>
      <c r="PQ853" s="5"/>
      <c r="PR853" s="5"/>
      <c r="PS853" s="5"/>
      <c r="PT853" s="5"/>
      <c r="PU853" s="5"/>
      <c r="PV853" s="5"/>
      <c r="PW853" s="5"/>
      <c r="PX853" s="5"/>
      <c r="PY853" s="5"/>
      <c r="PZ853" s="5"/>
      <c r="QA853" s="5"/>
      <c r="QB853" s="5"/>
      <c r="QC853" s="5"/>
      <c r="QD853" s="5"/>
      <c r="QE853" s="5"/>
      <c r="QF853" s="5"/>
      <c r="QG853" s="5"/>
      <c r="QH853" s="5"/>
      <c r="QI853" s="5"/>
      <c r="QJ853" s="5"/>
      <c r="QK853" s="5"/>
      <c r="QL853" s="5"/>
      <c r="QM853" s="5"/>
      <c r="QN853" s="5"/>
      <c r="QO853" s="5"/>
      <c r="QP853" s="5"/>
      <c r="QQ853" s="5"/>
      <c r="QR853" s="5"/>
      <c r="QS853" s="5"/>
      <c r="QT853" s="5"/>
      <c r="QU853" s="5"/>
      <c r="QV853" s="5"/>
      <c r="QW853" s="5"/>
      <c r="QX853" s="5"/>
      <c r="QY853" s="5"/>
      <c r="QZ853" s="5"/>
      <c r="RA853" s="5"/>
      <c r="RB853" s="5"/>
      <c r="RC853" s="5"/>
      <c r="RD853" s="5"/>
      <c r="RE853" s="5"/>
      <c r="RF853" s="5"/>
      <c r="RG853" s="5"/>
      <c r="RH853" s="5"/>
      <c r="RI853" s="5"/>
      <c r="RJ853" s="5"/>
      <c r="RK853" s="5"/>
      <c r="RL853" s="5"/>
      <c r="RM853" s="5"/>
      <c r="RN853" s="5"/>
      <c r="RO853" s="5"/>
      <c r="RP853" s="5"/>
      <c r="RQ853" s="5"/>
      <c r="RR853" s="5"/>
      <c r="RS853" s="5"/>
      <c r="RT853" s="5"/>
      <c r="RU853" s="5"/>
      <c r="RV853" s="5"/>
      <c r="RW853" s="5"/>
      <c r="RX853" s="5"/>
      <c r="RY853" s="5"/>
      <c r="RZ853" s="5"/>
      <c r="SA853" s="5"/>
      <c r="SB853" s="5"/>
      <c r="SC853" s="5"/>
      <c r="SD853" s="5"/>
      <c r="SE853" s="5"/>
      <c r="SF853" s="5"/>
      <c r="SG853" s="5"/>
      <c r="SH853" s="5"/>
      <c r="SI853" s="5"/>
      <c r="SJ853" s="5"/>
      <c r="SK853" s="5"/>
      <c r="SL853" s="5"/>
      <c r="SM853" s="5"/>
      <c r="SN853" s="5"/>
      <c r="SO853" s="5"/>
      <c r="SP853" s="5"/>
      <c r="SQ853" s="5"/>
      <c r="SR853" s="5"/>
      <c r="SS853" s="5"/>
      <c r="ST853" s="5"/>
      <c r="SU853" s="5"/>
      <c r="SV853" s="5"/>
      <c r="SW853" s="5"/>
      <c r="SX853" s="5"/>
      <c r="SY853" s="5"/>
      <c r="SZ853" s="5"/>
      <c r="TA853" s="5"/>
      <c r="TB853" s="5"/>
      <c r="TC853" s="5"/>
      <c r="TD853" s="5"/>
      <c r="TE853" s="5"/>
      <c r="TF853" s="5"/>
      <c r="TG853" s="5"/>
      <c r="TH853" s="5"/>
      <c r="TI853" s="5"/>
      <c r="TJ853" s="5"/>
      <c r="TK853" s="5"/>
      <c r="TL853" s="5"/>
      <c r="TM853" s="5"/>
      <c r="TN853" s="5"/>
      <c r="TO853" s="5"/>
      <c r="TP853" s="5"/>
      <c r="TQ853" s="5"/>
      <c r="TR853" s="5"/>
      <c r="TS853" s="5"/>
      <c r="TT853" s="5"/>
      <c r="TU853" s="5"/>
      <c r="TV853" s="5"/>
      <c r="TW853" s="5"/>
      <c r="TX853" s="5"/>
      <c r="TY853" s="5"/>
      <c r="TZ853" s="5"/>
      <c r="UA853" s="5"/>
      <c r="UB853" s="5"/>
      <c r="UC853" s="5"/>
      <c r="UD853" s="5"/>
      <c r="UE853" s="5"/>
      <c r="UF853" s="5"/>
      <c r="UG853" s="5"/>
      <c r="UH853" s="5"/>
      <c r="UI853" s="5"/>
      <c r="UJ853" s="5"/>
      <c r="UK853" s="5"/>
      <c r="UL853" s="5"/>
      <c r="UM853" s="5"/>
      <c r="UN853" s="5"/>
      <c r="UO853" s="5"/>
      <c r="UP853" s="5"/>
      <c r="UQ853" s="5"/>
      <c r="UR853" s="5"/>
      <c r="US853" s="5"/>
      <c r="UT853" s="5"/>
      <c r="UU853" s="5"/>
      <c r="UV853" s="5"/>
      <c r="UW853" s="5"/>
      <c r="UX853" s="5"/>
      <c r="UY853" s="5"/>
      <c r="UZ853" s="5"/>
      <c r="VA853" s="5"/>
      <c r="VB853" s="5"/>
      <c r="VC853" s="5"/>
      <c r="VD853" s="5"/>
      <c r="VE853" s="5"/>
      <c r="VF853" s="5"/>
      <c r="VG853" s="5"/>
      <c r="VH853" s="5"/>
      <c r="VI853" s="5"/>
      <c r="VJ853" s="5"/>
      <c r="VK853" s="5"/>
      <c r="VL853" s="5"/>
      <c r="VM853" s="5"/>
      <c r="VN853" s="5"/>
      <c r="VO853" s="5"/>
      <c r="VP853" s="5"/>
      <c r="VQ853" s="5"/>
      <c r="VR853" s="5"/>
      <c r="VS853" s="5"/>
      <c r="VT853" s="5"/>
      <c r="VU853" s="5"/>
      <c r="VV853" s="5"/>
      <c r="VW853" s="5"/>
      <c r="VX853" s="5"/>
      <c r="VY853" s="5"/>
      <c r="VZ853" s="5"/>
      <c r="WA853" s="5"/>
      <c r="WB853" s="5"/>
      <c r="WC853" s="5"/>
      <c r="WD853" s="5"/>
      <c r="WE853" s="5"/>
      <c r="WF853" s="5"/>
      <c r="WG853" s="5"/>
      <c r="WH853" s="5"/>
      <c r="WI853" s="5"/>
      <c r="WJ853" s="5"/>
      <c r="WK853" s="5"/>
      <c r="WL853" s="5"/>
      <c r="WM853" s="5"/>
      <c r="WN853" s="5"/>
      <c r="WO853" s="5"/>
      <c r="WP853" s="5"/>
      <c r="WQ853" s="5"/>
      <c r="WR853" s="5"/>
      <c r="WS853" s="5"/>
      <c r="WT853" s="5"/>
      <c r="WU853" s="5"/>
      <c r="WV853" s="5"/>
      <c r="WW853" s="5"/>
      <c r="WX853" s="5"/>
      <c r="WY853" s="5"/>
      <c r="WZ853" s="5"/>
      <c r="XA853" s="5"/>
      <c r="XB853" s="5"/>
      <c r="XC853" s="5"/>
      <c r="XD853" s="5"/>
      <c r="XE853" s="5"/>
      <c r="XF853" s="5"/>
      <c r="XG853" s="5"/>
      <c r="XH853" s="5"/>
      <c r="XI853" s="5"/>
      <c r="XJ853" s="5"/>
      <c r="XK853" s="5"/>
      <c r="XL853" s="5"/>
      <c r="XM853" s="5"/>
      <c r="XN853" s="5"/>
      <c r="XO853" s="5"/>
      <c r="XP853" s="5"/>
      <c r="XQ853" s="5"/>
      <c r="XR853" s="5"/>
      <c r="XS853" s="5"/>
      <c r="XT853" s="5"/>
      <c r="XU853" s="5"/>
      <c r="XV853" s="5"/>
      <c r="XW853" s="5"/>
    </row>
    <row r="854" spans="39:647" x14ac:dyDescent="0.2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c r="PI854" s="5"/>
      <c r="PJ854" s="5"/>
      <c r="PK854" s="5"/>
      <c r="PL854" s="5"/>
      <c r="PM854" s="5"/>
      <c r="PN854" s="5"/>
      <c r="PO854" s="5"/>
      <c r="PP854" s="5"/>
      <c r="PQ854" s="5"/>
      <c r="PR854" s="5"/>
      <c r="PS854" s="5"/>
      <c r="PT854" s="5"/>
      <c r="PU854" s="5"/>
      <c r="PV854" s="5"/>
      <c r="PW854" s="5"/>
      <c r="PX854" s="5"/>
      <c r="PY854" s="5"/>
      <c r="PZ854" s="5"/>
      <c r="QA854" s="5"/>
      <c r="QB854" s="5"/>
      <c r="QC854" s="5"/>
      <c r="QD854" s="5"/>
      <c r="QE854" s="5"/>
      <c r="QF854" s="5"/>
      <c r="QG854" s="5"/>
      <c r="QH854" s="5"/>
      <c r="QI854" s="5"/>
      <c r="QJ854" s="5"/>
      <c r="QK854" s="5"/>
      <c r="QL854" s="5"/>
      <c r="QM854" s="5"/>
      <c r="QN854" s="5"/>
      <c r="QO854" s="5"/>
      <c r="QP854" s="5"/>
      <c r="QQ854" s="5"/>
      <c r="QR854" s="5"/>
      <c r="QS854" s="5"/>
      <c r="QT854" s="5"/>
      <c r="QU854" s="5"/>
      <c r="QV854" s="5"/>
      <c r="QW854" s="5"/>
      <c r="QX854" s="5"/>
      <c r="QY854" s="5"/>
      <c r="QZ854" s="5"/>
      <c r="RA854" s="5"/>
      <c r="RB854" s="5"/>
      <c r="RC854" s="5"/>
      <c r="RD854" s="5"/>
      <c r="RE854" s="5"/>
      <c r="RF854" s="5"/>
      <c r="RG854" s="5"/>
      <c r="RH854" s="5"/>
      <c r="RI854" s="5"/>
      <c r="RJ854" s="5"/>
      <c r="RK854" s="5"/>
      <c r="RL854" s="5"/>
      <c r="RM854" s="5"/>
      <c r="RN854" s="5"/>
      <c r="RO854" s="5"/>
      <c r="RP854" s="5"/>
      <c r="RQ854" s="5"/>
      <c r="RR854" s="5"/>
      <c r="RS854" s="5"/>
      <c r="RT854" s="5"/>
      <c r="RU854" s="5"/>
      <c r="RV854" s="5"/>
      <c r="RW854" s="5"/>
      <c r="RX854" s="5"/>
      <c r="RY854" s="5"/>
      <c r="RZ854" s="5"/>
      <c r="SA854" s="5"/>
      <c r="SB854" s="5"/>
      <c r="SC854" s="5"/>
      <c r="SD854" s="5"/>
      <c r="SE854" s="5"/>
      <c r="SF854" s="5"/>
      <c r="SG854" s="5"/>
      <c r="SH854" s="5"/>
      <c r="SI854" s="5"/>
      <c r="SJ854" s="5"/>
      <c r="SK854" s="5"/>
      <c r="SL854" s="5"/>
      <c r="SM854" s="5"/>
      <c r="SN854" s="5"/>
      <c r="SO854" s="5"/>
      <c r="SP854" s="5"/>
      <c r="SQ854" s="5"/>
      <c r="SR854" s="5"/>
      <c r="SS854" s="5"/>
      <c r="ST854" s="5"/>
      <c r="SU854" s="5"/>
      <c r="SV854" s="5"/>
      <c r="SW854" s="5"/>
      <c r="SX854" s="5"/>
      <c r="SY854" s="5"/>
      <c r="SZ854" s="5"/>
      <c r="TA854" s="5"/>
      <c r="TB854" s="5"/>
      <c r="TC854" s="5"/>
      <c r="TD854" s="5"/>
      <c r="TE854" s="5"/>
      <c r="TF854" s="5"/>
      <c r="TG854" s="5"/>
      <c r="TH854" s="5"/>
      <c r="TI854" s="5"/>
      <c r="TJ854" s="5"/>
      <c r="TK854" s="5"/>
      <c r="TL854" s="5"/>
      <c r="TM854" s="5"/>
      <c r="TN854" s="5"/>
      <c r="TO854" s="5"/>
      <c r="TP854" s="5"/>
      <c r="TQ854" s="5"/>
      <c r="TR854" s="5"/>
      <c r="TS854" s="5"/>
      <c r="TT854" s="5"/>
      <c r="TU854" s="5"/>
      <c r="TV854" s="5"/>
      <c r="TW854" s="5"/>
      <c r="TX854" s="5"/>
      <c r="TY854" s="5"/>
      <c r="TZ854" s="5"/>
      <c r="UA854" s="5"/>
      <c r="UB854" s="5"/>
      <c r="UC854" s="5"/>
      <c r="UD854" s="5"/>
      <c r="UE854" s="5"/>
      <c r="UF854" s="5"/>
      <c r="UG854" s="5"/>
      <c r="UH854" s="5"/>
      <c r="UI854" s="5"/>
      <c r="UJ854" s="5"/>
      <c r="UK854" s="5"/>
      <c r="UL854" s="5"/>
      <c r="UM854" s="5"/>
      <c r="UN854" s="5"/>
      <c r="UO854" s="5"/>
      <c r="UP854" s="5"/>
      <c r="UQ854" s="5"/>
      <c r="UR854" s="5"/>
      <c r="US854" s="5"/>
      <c r="UT854" s="5"/>
      <c r="UU854" s="5"/>
      <c r="UV854" s="5"/>
      <c r="UW854" s="5"/>
      <c r="UX854" s="5"/>
      <c r="UY854" s="5"/>
      <c r="UZ854" s="5"/>
      <c r="VA854" s="5"/>
      <c r="VB854" s="5"/>
      <c r="VC854" s="5"/>
      <c r="VD854" s="5"/>
      <c r="VE854" s="5"/>
      <c r="VF854" s="5"/>
      <c r="VG854" s="5"/>
      <c r="VH854" s="5"/>
      <c r="VI854" s="5"/>
      <c r="VJ854" s="5"/>
      <c r="VK854" s="5"/>
      <c r="VL854" s="5"/>
      <c r="VM854" s="5"/>
      <c r="VN854" s="5"/>
      <c r="VO854" s="5"/>
      <c r="VP854" s="5"/>
      <c r="VQ854" s="5"/>
      <c r="VR854" s="5"/>
      <c r="VS854" s="5"/>
      <c r="VT854" s="5"/>
      <c r="VU854" s="5"/>
      <c r="VV854" s="5"/>
      <c r="VW854" s="5"/>
      <c r="VX854" s="5"/>
      <c r="VY854" s="5"/>
      <c r="VZ854" s="5"/>
      <c r="WA854" s="5"/>
      <c r="WB854" s="5"/>
      <c r="WC854" s="5"/>
      <c r="WD854" s="5"/>
      <c r="WE854" s="5"/>
      <c r="WF854" s="5"/>
      <c r="WG854" s="5"/>
      <c r="WH854" s="5"/>
      <c r="WI854" s="5"/>
      <c r="WJ854" s="5"/>
      <c r="WK854" s="5"/>
      <c r="WL854" s="5"/>
      <c r="WM854" s="5"/>
      <c r="WN854" s="5"/>
      <c r="WO854" s="5"/>
      <c r="WP854" s="5"/>
      <c r="WQ854" s="5"/>
      <c r="WR854" s="5"/>
      <c r="WS854" s="5"/>
      <c r="WT854" s="5"/>
      <c r="WU854" s="5"/>
      <c r="WV854" s="5"/>
      <c r="WW854" s="5"/>
      <c r="WX854" s="5"/>
      <c r="WY854" s="5"/>
      <c r="WZ854" s="5"/>
      <c r="XA854" s="5"/>
      <c r="XB854" s="5"/>
      <c r="XC854" s="5"/>
      <c r="XD854" s="5"/>
      <c r="XE854" s="5"/>
      <c r="XF854" s="5"/>
      <c r="XG854" s="5"/>
      <c r="XH854" s="5"/>
      <c r="XI854" s="5"/>
      <c r="XJ854" s="5"/>
      <c r="XK854" s="5"/>
      <c r="XL854" s="5"/>
      <c r="XM854" s="5"/>
      <c r="XN854" s="5"/>
      <c r="XO854" s="5"/>
      <c r="XP854" s="5"/>
      <c r="XQ854" s="5"/>
      <c r="XR854" s="5"/>
      <c r="XS854" s="5"/>
      <c r="XT854" s="5"/>
      <c r="XU854" s="5"/>
      <c r="XV854" s="5"/>
      <c r="XW854" s="5"/>
    </row>
    <row r="855" spans="39:647" x14ac:dyDescent="0.2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5"/>
      <c r="NS855" s="5"/>
      <c r="NT855" s="5"/>
      <c r="NU855" s="5"/>
      <c r="NV855" s="5"/>
      <c r="NW855" s="5"/>
      <c r="NX855" s="5"/>
      <c r="NY855" s="5"/>
      <c r="NZ855" s="5"/>
      <c r="OA855" s="5"/>
      <c r="OB855" s="5"/>
      <c r="OC855" s="5"/>
      <c r="OD855" s="5"/>
      <c r="OE855" s="5"/>
      <c r="OF855" s="5"/>
      <c r="OG855" s="5"/>
      <c r="OH855" s="5"/>
      <c r="OI855" s="5"/>
      <c r="OJ855" s="5"/>
      <c r="OK855" s="5"/>
      <c r="OL855" s="5"/>
      <c r="OM855" s="5"/>
      <c r="ON855" s="5"/>
      <c r="OO855" s="5"/>
      <c r="OP855" s="5"/>
      <c r="OQ855" s="5"/>
      <c r="OR855" s="5"/>
      <c r="OS855" s="5"/>
      <c r="OT855" s="5"/>
      <c r="OU855" s="5"/>
      <c r="OV855" s="5"/>
      <c r="OW855" s="5"/>
      <c r="OX855" s="5"/>
      <c r="OY855" s="5"/>
      <c r="OZ855" s="5"/>
      <c r="PA855" s="5"/>
      <c r="PB855" s="5"/>
      <c r="PC855" s="5"/>
      <c r="PD855" s="5"/>
      <c r="PE855" s="5"/>
      <c r="PF855" s="5"/>
      <c r="PG855" s="5"/>
      <c r="PH855" s="5"/>
      <c r="PI855" s="5"/>
      <c r="PJ855" s="5"/>
      <c r="PK855" s="5"/>
      <c r="PL855" s="5"/>
      <c r="PM855" s="5"/>
      <c r="PN855" s="5"/>
      <c r="PO855" s="5"/>
      <c r="PP855" s="5"/>
      <c r="PQ855" s="5"/>
      <c r="PR855" s="5"/>
      <c r="PS855" s="5"/>
      <c r="PT855" s="5"/>
      <c r="PU855" s="5"/>
      <c r="PV855" s="5"/>
      <c r="PW855" s="5"/>
      <c r="PX855" s="5"/>
      <c r="PY855" s="5"/>
      <c r="PZ855" s="5"/>
      <c r="QA855" s="5"/>
      <c r="QB855" s="5"/>
      <c r="QC855" s="5"/>
      <c r="QD855" s="5"/>
      <c r="QE855" s="5"/>
      <c r="QF855" s="5"/>
      <c r="QG855" s="5"/>
      <c r="QH855" s="5"/>
      <c r="QI855" s="5"/>
      <c r="QJ855" s="5"/>
      <c r="QK855" s="5"/>
      <c r="QL855" s="5"/>
      <c r="QM855" s="5"/>
      <c r="QN855" s="5"/>
      <c r="QO855" s="5"/>
      <c r="QP855" s="5"/>
      <c r="QQ855" s="5"/>
      <c r="QR855" s="5"/>
      <c r="QS855" s="5"/>
      <c r="QT855" s="5"/>
      <c r="QU855" s="5"/>
      <c r="QV855" s="5"/>
      <c r="QW855" s="5"/>
      <c r="QX855" s="5"/>
      <c r="QY855" s="5"/>
      <c r="QZ855" s="5"/>
      <c r="RA855" s="5"/>
      <c r="RB855" s="5"/>
      <c r="RC855" s="5"/>
      <c r="RD855" s="5"/>
      <c r="RE855" s="5"/>
      <c r="RF855" s="5"/>
      <c r="RG855" s="5"/>
      <c r="RH855" s="5"/>
      <c r="RI855" s="5"/>
      <c r="RJ855" s="5"/>
      <c r="RK855" s="5"/>
      <c r="RL855" s="5"/>
      <c r="RM855" s="5"/>
      <c r="RN855" s="5"/>
      <c r="RO855" s="5"/>
      <c r="RP855" s="5"/>
      <c r="RQ855" s="5"/>
      <c r="RR855" s="5"/>
      <c r="RS855" s="5"/>
      <c r="RT855" s="5"/>
      <c r="RU855" s="5"/>
      <c r="RV855" s="5"/>
      <c r="RW855" s="5"/>
      <c r="RX855" s="5"/>
      <c r="RY855" s="5"/>
      <c r="RZ855" s="5"/>
      <c r="SA855" s="5"/>
      <c r="SB855" s="5"/>
      <c r="SC855" s="5"/>
      <c r="SD855" s="5"/>
      <c r="SE855" s="5"/>
      <c r="SF855" s="5"/>
      <c r="SG855" s="5"/>
      <c r="SH855" s="5"/>
      <c r="SI855" s="5"/>
      <c r="SJ855" s="5"/>
      <c r="SK855" s="5"/>
      <c r="SL855" s="5"/>
      <c r="SM855" s="5"/>
      <c r="SN855" s="5"/>
      <c r="SO855" s="5"/>
      <c r="SP855" s="5"/>
      <c r="SQ855" s="5"/>
      <c r="SR855" s="5"/>
      <c r="SS855" s="5"/>
      <c r="ST855" s="5"/>
      <c r="SU855" s="5"/>
      <c r="SV855" s="5"/>
      <c r="SW855" s="5"/>
      <c r="SX855" s="5"/>
      <c r="SY855" s="5"/>
      <c r="SZ855" s="5"/>
      <c r="TA855" s="5"/>
      <c r="TB855" s="5"/>
      <c r="TC855" s="5"/>
      <c r="TD855" s="5"/>
      <c r="TE855" s="5"/>
      <c r="TF855" s="5"/>
      <c r="TG855" s="5"/>
      <c r="TH855" s="5"/>
      <c r="TI855" s="5"/>
      <c r="TJ855" s="5"/>
      <c r="TK855" s="5"/>
      <c r="TL855" s="5"/>
      <c r="TM855" s="5"/>
      <c r="TN855" s="5"/>
      <c r="TO855" s="5"/>
      <c r="TP855" s="5"/>
      <c r="TQ855" s="5"/>
      <c r="TR855" s="5"/>
      <c r="TS855" s="5"/>
      <c r="TT855" s="5"/>
      <c r="TU855" s="5"/>
      <c r="TV855" s="5"/>
      <c r="TW855" s="5"/>
      <c r="TX855" s="5"/>
      <c r="TY855" s="5"/>
      <c r="TZ855" s="5"/>
      <c r="UA855" s="5"/>
      <c r="UB855" s="5"/>
      <c r="UC855" s="5"/>
      <c r="UD855" s="5"/>
      <c r="UE855" s="5"/>
      <c r="UF855" s="5"/>
      <c r="UG855" s="5"/>
      <c r="UH855" s="5"/>
      <c r="UI855" s="5"/>
      <c r="UJ855" s="5"/>
      <c r="UK855" s="5"/>
      <c r="UL855" s="5"/>
      <c r="UM855" s="5"/>
      <c r="UN855" s="5"/>
      <c r="UO855" s="5"/>
      <c r="UP855" s="5"/>
      <c r="UQ855" s="5"/>
      <c r="UR855" s="5"/>
      <c r="US855" s="5"/>
      <c r="UT855" s="5"/>
      <c r="UU855" s="5"/>
      <c r="UV855" s="5"/>
      <c r="UW855" s="5"/>
      <c r="UX855" s="5"/>
      <c r="UY855" s="5"/>
      <c r="UZ855" s="5"/>
      <c r="VA855" s="5"/>
      <c r="VB855" s="5"/>
      <c r="VC855" s="5"/>
      <c r="VD855" s="5"/>
      <c r="VE855" s="5"/>
      <c r="VF855" s="5"/>
      <c r="VG855" s="5"/>
      <c r="VH855" s="5"/>
      <c r="VI855" s="5"/>
      <c r="VJ855" s="5"/>
      <c r="VK855" s="5"/>
      <c r="VL855" s="5"/>
      <c r="VM855" s="5"/>
      <c r="VN855" s="5"/>
      <c r="VO855" s="5"/>
      <c r="VP855" s="5"/>
      <c r="VQ855" s="5"/>
      <c r="VR855" s="5"/>
      <c r="VS855" s="5"/>
      <c r="VT855" s="5"/>
      <c r="VU855" s="5"/>
      <c r="VV855" s="5"/>
      <c r="VW855" s="5"/>
      <c r="VX855" s="5"/>
      <c r="VY855" s="5"/>
      <c r="VZ855" s="5"/>
      <c r="WA855" s="5"/>
      <c r="WB855" s="5"/>
      <c r="WC855" s="5"/>
      <c r="WD855" s="5"/>
      <c r="WE855" s="5"/>
      <c r="WF855" s="5"/>
      <c r="WG855" s="5"/>
      <c r="WH855" s="5"/>
      <c r="WI855" s="5"/>
      <c r="WJ855" s="5"/>
      <c r="WK855" s="5"/>
      <c r="WL855" s="5"/>
      <c r="WM855" s="5"/>
      <c r="WN855" s="5"/>
      <c r="WO855" s="5"/>
      <c r="WP855" s="5"/>
      <c r="WQ855" s="5"/>
      <c r="WR855" s="5"/>
      <c r="WS855" s="5"/>
      <c r="WT855" s="5"/>
      <c r="WU855" s="5"/>
      <c r="WV855" s="5"/>
      <c r="WW855" s="5"/>
      <c r="WX855" s="5"/>
      <c r="WY855" s="5"/>
      <c r="WZ855" s="5"/>
      <c r="XA855" s="5"/>
      <c r="XB855" s="5"/>
      <c r="XC855" s="5"/>
      <c r="XD855" s="5"/>
      <c r="XE855" s="5"/>
      <c r="XF855" s="5"/>
      <c r="XG855" s="5"/>
      <c r="XH855" s="5"/>
      <c r="XI855" s="5"/>
      <c r="XJ855" s="5"/>
      <c r="XK855" s="5"/>
      <c r="XL855" s="5"/>
      <c r="XM855" s="5"/>
      <c r="XN855" s="5"/>
      <c r="XO855" s="5"/>
      <c r="XP855" s="5"/>
      <c r="XQ855" s="5"/>
      <c r="XR855" s="5"/>
      <c r="XS855" s="5"/>
      <c r="XT855" s="5"/>
      <c r="XU855" s="5"/>
      <c r="XV855" s="5"/>
      <c r="XW855" s="5"/>
    </row>
    <row r="856" spans="39:647" x14ac:dyDescent="0.2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5"/>
      <c r="NS856" s="5"/>
      <c r="NT856" s="5"/>
      <c r="NU856" s="5"/>
      <c r="NV856" s="5"/>
      <c r="NW856" s="5"/>
      <c r="NX856" s="5"/>
      <c r="NY856" s="5"/>
      <c r="NZ856" s="5"/>
      <c r="OA856" s="5"/>
      <c r="OB856" s="5"/>
      <c r="OC856" s="5"/>
      <c r="OD856" s="5"/>
      <c r="OE856" s="5"/>
      <c r="OF856" s="5"/>
      <c r="OG856" s="5"/>
      <c r="OH856" s="5"/>
      <c r="OI856" s="5"/>
      <c r="OJ856" s="5"/>
      <c r="OK856" s="5"/>
      <c r="OL856" s="5"/>
      <c r="OM856" s="5"/>
      <c r="ON856" s="5"/>
      <c r="OO856" s="5"/>
      <c r="OP856" s="5"/>
      <c r="OQ856" s="5"/>
      <c r="OR856" s="5"/>
      <c r="OS856" s="5"/>
      <c r="OT856" s="5"/>
      <c r="OU856" s="5"/>
      <c r="OV856" s="5"/>
      <c r="OW856" s="5"/>
      <c r="OX856" s="5"/>
      <c r="OY856" s="5"/>
      <c r="OZ856" s="5"/>
      <c r="PA856" s="5"/>
      <c r="PB856" s="5"/>
      <c r="PC856" s="5"/>
      <c r="PD856" s="5"/>
      <c r="PE856" s="5"/>
      <c r="PF856" s="5"/>
      <c r="PG856" s="5"/>
      <c r="PH856" s="5"/>
      <c r="PI856" s="5"/>
      <c r="PJ856" s="5"/>
      <c r="PK856" s="5"/>
      <c r="PL856" s="5"/>
      <c r="PM856" s="5"/>
      <c r="PN856" s="5"/>
      <c r="PO856" s="5"/>
      <c r="PP856" s="5"/>
      <c r="PQ856" s="5"/>
      <c r="PR856" s="5"/>
      <c r="PS856" s="5"/>
      <c r="PT856" s="5"/>
      <c r="PU856" s="5"/>
      <c r="PV856" s="5"/>
      <c r="PW856" s="5"/>
      <c r="PX856" s="5"/>
      <c r="PY856" s="5"/>
      <c r="PZ856" s="5"/>
      <c r="QA856" s="5"/>
      <c r="QB856" s="5"/>
      <c r="QC856" s="5"/>
      <c r="QD856" s="5"/>
      <c r="QE856" s="5"/>
      <c r="QF856" s="5"/>
      <c r="QG856" s="5"/>
      <c r="QH856" s="5"/>
      <c r="QI856" s="5"/>
      <c r="QJ856" s="5"/>
      <c r="QK856" s="5"/>
      <c r="QL856" s="5"/>
      <c r="QM856" s="5"/>
      <c r="QN856" s="5"/>
      <c r="QO856" s="5"/>
      <c r="QP856" s="5"/>
      <c r="QQ856" s="5"/>
      <c r="QR856" s="5"/>
      <c r="QS856" s="5"/>
      <c r="QT856" s="5"/>
      <c r="QU856" s="5"/>
      <c r="QV856" s="5"/>
      <c r="QW856" s="5"/>
      <c r="QX856" s="5"/>
      <c r="QY856" s="5"/>
      <c r="QZ856" s="5"/>
      <c r="RA856" s="5"/>
      <c r="RB856" s="5"/>
      <c r="RC856" s="5"/>
      <c r="RD856" s="5"/>
      <c r="RE856" s="5"/>
      <c r="RF856" s="5"/>
      <c r="RG856" s="5"/>
      <c r="RH856" s="5"/>
      <c r="RI856" s="5"/>
      <c r="RJ856" s="5"/>
      <c r="RK856" s="5"/>
      <c r="RL856" s="5"/>
      <c r="RM856" s="5"/>
      <c r="RN856" s="5"/>
      <c r="RO856" s="5"/>
      <c r="RP856" s="5"/>
      <c r="RQ856" s="5"/>
      <c r="RR856" s="5"/>
      <c r="RS856" s="5"/>
      <c r="RT856" s="5"/>
      <c r="RU856" s="5"/>
      <c r="RV856" s="5"/>
      <c r="RW856" s="5"/>
      <c r="RX856" s="5"/>
      <c r="RY856" s="5"/>
      <c r="RZ856" s="5"/>
      <c r="SA856" s="5"/>
      <c r="SB856" s="5"/>
      <c r="SC856" s="5"/>
      <c r="SD856" s="5"/>
      <c r="SE856" s="5"/>
      <c r="SF856" s="5"/>
      <c r="SG856" s="5"/>
      <c r="SH856" s="5"/>
      <c r="SI856" s="5"/>
      <c r="SJ856" s="5"/>
      <c r="SK856" s="5"/>
      <c r="SL856" s="5"/>
      <c r="SM856" s="5"/>
      <c r="SN856" s="5"/>
      <c r="SO856" s="5"/>
      <c r="SP856" s="5"/>
      <c r="SQ856" s="5"/>
      <c r="SR856" s="5"/>
      <c r="SS856" s="5"/>
      <c r="ST856" s="5"/>
      <c r="SU856" s="5"/>
      <c r="SV856" s="5"/>
      <c r="SW856" s="5"/>
      <c r="SX856" s="5"/>
      <c r="SY856" s="5"/>
      <c r="SZ856" s="5"/>
      <c r="TA856" s="5"/>
      <c r="TB856" s="5"/>
      <c r="TC856" s="5"/>
      <c r="TD856" s="5"/>
      <c r="TE856" s="5"/>
      <c r="TF856" s="5"/>
      <c r="TG856" s="5"/>
      <c r="TH856" s="5"/>
      <c r="TI856" s="5"/>
      <c r="TJ856" s="5"/>
      <c r="TK856" s="5"/>
      <c r="TL856" s="5"/>
      <c r="TM856" s="5"/>
      <c r="TN856" s="5"/>
      <c r="TO856" s="5"/>
      <c r="TP856" s="5"/>
      <c r="TQ856" s="5"/>
      <c r="TR856" s="5"/>
      <c r="TS856" s="5"/>
      <c r="TT856" s="5"/>
      <c r="TU856" s="5"/>
      <c r="TV856" s="5"/>
      <c r="TW856" s="5"/>
      <c r="TX856" s="5"/>
      <c r="TY856" s="5"/>
      <c r="TZ856" s="5"/>
      <c r="UA856" s="5"/>
      <c r="UB856" s="5"/>
      <c r="UC856" s="5"/>
      <c r="UD856" s="5"/>
      <c r="UE856" s="5"/>
      <c r="UF856" s="5"/>
      <c r="UG856" s="5"/>
      <c r="UH856" s="5"/>
      <c r="UI856" s="5"/>
      <c r="UJ856" s="5"/>
      <c r="UK856" s="5"/>
      <c r="UL856" s="5"/>
      <c r="UM856" s="5"/>
      <c r="UN856" s="5"/>
      <c r="UO856" s="5"/>
      <c r="UP856" s="5"/>
      <c r="UQ856" s="5"/>
      <c r="UR856" s="5"/>
      <c r="US856" s="5"/>
      <c r="UT856" s="5"/>
      <c r="UU856" s="5"/>
      <c r="UV856" s="5"/>
      <c r="UW856" s="5"/>
      <c r="UX856" s="5"/>
      <c r="UY856" s="5"/>
      <c r="UZ856" s="5"/>
      <c r="VA856" s="5"/>
      <c r="VB856" s="5"/>
      <c r="VC856" s="5"/>
      <c r="VD856" s="5"/>
      <c r="VE856" s="5"/>
      <c r="VF856" s="5"/>
      <c r="VG856" s="5"/>
      <c r="VH856" s="5"/>
      <c r="VI856" s="5"/>
      <c r="VJ856" s="5"/>
      <c r="VK856" s="5"/>
      <c r="VL856" s="5"/>
      <c r="VM856" s="5"/>
      <c r="VN856" s="5"/>
      <c r="VO856" s="5"/>
      <c r="VP856" s="5"/>
      <c r="VQ856" s="5"/>
      <c r="VR856" s="5"/>
      <c r="VS856" s="5"/>
      <c r="VT856" s="5"/>
      <c r="VU856" s="5"/>
      <c r="VV856" s="5"/>
      <c r="VW856" s="5"/>
      <c r="VX856" s="5"/>
      <c r="VY856" s="5"/>
      <c r="VZ856" s="5"/>
      <c r="WA856" s="5"/>
      <c r="WB856" s="5"/>
      <c r="WC856" s="5"/>
      <c r="WD856" s="5"/>
      <c r="WE856" s="5"/>
      <c r="WF856" s="5"/>
      <c r="WG856" s="5"/>
      <c r="WH856" s="5"/>
      <c r="WI856" s="5"/>
      <c r="WJ856" s="5"/>
      <c r="WK856" s="5"/>
      <c r="WL856" s="5"/>
      <c r="WM856" s="5"/>
      <c r="WN856" s="5"/>
      <c r="WO856" s="5"/>
      <c r="WP856" s="5"/>
      <c r="WQ856" s="5"/>
      <c r="WR856" s="5"/>
      <c r="WS856" s="5"/>
      <c r="WT856" s="5"/>
      <c r="WU856" s="5"/>
      <c r="WV856" s="5"/>
      <c r="WW856" s="5"/>
      <c r="WX856" s="5"/>
      <c r="WY856" s="5"/>
      <c r="WZ856" s="5"/>
      <c r="XA856" s="5"/>
      <c r="XB856" s="5"/>
      <c r="XC856" s="5"/>
      <c r="XD856" s="5"/>
      <c r="XE856" s="5"/>
      <c r="XF856" s="5"/>
      <c r="XG856" s="5"/>
      <c r="XH856" s="5"/>
      <c r="XI856" s="5"/>
      <c r="XJ856" s="5"/>
      <c r="XK856" s="5"/>
      <c r="XL856" s="5"/>
      <c r="XM856" s="5"/>
      <c r="XN856" s="5"/>
      <c r="XO856" s="5"/>
      <c r="XP856" s="5"/>
      <c r="XQ856" s="5"/>
      <c r="XR856" s="5"/>
      <c r="XS856" s="5"/>
      <c r="XT856" s="5"/>
      <c r="XU856" s="5"/>
      <c r="XV856" s="5"/>
      <c r="XW856" s="5"/>
    </row>
    <row r="857" spans="39:647" x14ac:dyDescent="0.2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5"/>
      <c r="NS857" s="5"/>
      <c r="NT857" s="5"/>
      <c r="NU857" s="5"/>
      <c r="NV857" s="5"/>
      <c r="NW857" s="5"/>
      <c r="NX857" s="5"/>
      <c r="NY857" s="5"/>
      <c r="NZ857" s="5"/>
      <c r="OA857" s="5"/>
      <c r="OB857" s="5"/>
      <c r="OC857" s="5"/>
      <c r="OD857" s="5"/>
      <c r="OE857" s="5"/>
      <c r="OF857" s="5"/>
      <c r="OG857" s="5"/>
      <c r="OH857" s="5"/>
      <c r="OI857" s="5"/>
      <c r="OJ857" s="5"/>
      <c r="OK857" s="5"/>
      <c r="OL857" s="5"/>
      <c r="OM857" s="5"/>
      <c r="ON857" s="5"/>
      <c r="OO857" s="5"/>
      <c r="OP857" s="5"/>
      <c r="OQ857" s="5"/>
      <c r="OR857" s="5"/>
      <c r="OS857" s="5"/>
      <c r="OT857" s="5"/>
      <c r="OU857" s="5"/>
      <c r="OV857" s="5"/>
      <c r="OW857" s="5"/>
      <c r="OX857" s="5"/>
      <c r="OY857" s="5"/>
      <c r="OZ857" s="5"/>
      <c r="PA857" s="5"/>
      <c r="PB857" s="5"/>
      <c r="PC857" s="5"/>
      <c r="PD857" s="5"/>
      <c r="PE857" s="5"/>
      <c r="PF857" s="5"/>
      <c r="PG857" s="5"/>
      <c r="PH857" s="5"/>
      <c r="PI857" s="5"/>
      <c r="PJ857" s="5"/>
      <c r="PK857" s="5"/>
      <c r="PL857" s="5"/>
      <c r="PM857" s="5"/>
      <c r="PN857" s="5"/>
      <c r="PO857" s="5"/>
      <c r="PP857" s="5"/>
      <c r="PQ857" s="5"/>
      <c r="PR857" s="5"/>
      <c r="PS857" s="5"/>
      <c r="PT857" s="5"/>
      <c r="PU857" s="5"/>
      <c r="PV857" s="5"/>
      <c r="PW857" s="5"/>
      <c r="PX857" s="5"/>
      <c r="PY857" s="5"/>
      <c r="PZ857" s="5"/>
      <c r="QA857" s="5"/>
      <c r="QB857" s="5"/>
      <c r="QC857" s="5"/>
      <c r="QD857" s="5"/>
      <c r="QE857" s="5"/>
      <c r="QF857" s="5"/>
      <c r="QG857" s="5"/>
      <c r="QH857" s="5"/>
      <c r="QI857" s="5"/>
      <c r="QJ857" s="5"/>
      <c r="QK857" s="5"/>
      <c r="QL857" s="5"/>
      <c r="QM857" s="5"/>
      <c r="QN857" s="5"/>
      <c r="QO857" s="5"/>
      <c r="QP857" s="5"/>
      <c r="QQ857" s="5"/>
      <c r="QR857" s="5"/>
      <c r="QS857" s="5"/>
      <c r="QT857" s="5"/>
      <c r="QU857" s="5"/>
      <c r="QV857" s="5"/>
      <c r="QW857" s="5"/>
      <c r="QX857" s="5"/>
      <c r="QY857" s="5"/>
      <c r="QZ857" s="5"/>
      <c r="RA857" s="5"/>
      <c r="RB857" s="5"/>
      <c r="RC857" s="5"/>
      <c r="RD857" s="5"/>
      <c r="RE857" s="5"/>
      <c r="RF857" s="5"/>
      <c r="RG857" s="5"/>
      <c r="RH857" s="5"/>
      <c r="RI857" s="5"/>
      <c r="RJ857" s="5"/>
      <c r="RK857" s="5"/>
      <c r="RL857" s="5"/>
      <c r="RM857" s="5"/>
      <c r="RN857" s="5"/>
      <c r="RO857" s="5"/>
      <c r="RP857" s="5"/>
      <c r="RQ857" s="5"/>
      <c r="RR857" s="5"/>
      <c r="RS857" s="5"/>
      <c r="RT857" s="5"/>
      <c r="RU857" s="5"/>
      <c r="RV857" s="5"/>
      <c r="RW857" s="5"/>
      <c r="RX857" s="5"/>
      <c r="RY857" s="5"/>
      <c r="RZ857" s="5"/>
      <c r="SA857" s="5"/>
      <c r="SB857" s="5"/>
      <c r="SC857" s="5"/>
      <c r="SD857" s="5"/>
      <c r="SE857" s="5"/>
      <c r="SF857" s="5"/>
      <c r="SG857" s="5"/>
      <c r="SH857" s="5"/>
      <c r="SI857" s="5"/>
      <c r="SJ857" s="5"/>
      <c r="SK857" s="5"/>
      <c r="SL857" s="5"/>
      <c r="SM857" s="5"/>
      <c r="SN857" s="5"/>
      <c r="SO857" s="5"/>
      <c r="SP857" s="5"/>
      <c r="SQ857" s="5"/>
      <c r="SR857" s="5"/>
      <c r="SS857" s="5"/>
      <c r="ST857" s="5"/>
      <c r="SU857" s="5"/>
      <c r="SV857" s="5"/>
      <c r="SW857" s="5"/>
      <c r="SX857" s="5"/>
      <c r="SY857" s="5"/>
      <c r="SZ857" s="5"/>
      <c r="TA857" s="5"/>
      <c r="TB857" s="5"/>
      <c r="TC857" s="5"/>
      <c r="TD857" s="5"/>
      <c r="TE857" s="5"/>
      <c r="TF857" s="5"/>
      <c r="TG857" s="5"/>
      <c r="TH857" s="5"/>
      <c r="TI857" s="5"/>
      <c r="TJ857" s="5"/>
      <c r="TK857" s="5"/>
      <c r="TL857" s="5"/>
      <c r="TM857" s="5"/>
      <c r="TN857" s="5"/>
      <c r="TO857" s="5"/>
      <c r="TP857" s="5"/>
      <c r="TQ857" s="5"/>
      <c r="TR857" s="5"/>
      <c r="TS857" s="5"/>
      <c r="TT857" s="5"/>
      <c r="TU857" s="5"/>
      <c r="TV857" s="5"/>
      <c r="TW857" s="5"/>
      <c r="TX857" s="5"/>
      <c r="TY857" s="5"/>
      <c r="TZ857" s="5"/>
      <c r="UA857" s="5"/>
      <c r="UB857" s="5"/>
      <c r="UC857" s="5"/>
      <c r="UD857" s="5"/>
      <c r="UE857" s="5"/>
      <c r="UF857" s="5"/>
      <c r="UG857" s="5"/>
      <c r="UH857" s="5"/>
      <c r="UI857" s="5"/>
      <c r="UJ857" s="5"/>
      <c r="UK857" s="5"/>
      <c r="UL857" s="5"/>
      <c r="UM857" s="5"/>
      <c r="UN857" s="5"/>
      <c r="UO857" s="5"/>
      <c r="UP857" s="5"/>
      <c r="UQ857" s="5"/>
      <c r="UR857" s="5"/>
      <c r="US857" s="5"/>
      <c r="UT857" s="5"/>
      <c r="UU857" s="5"/>
      <c r="UV857" s="5"/>
      <c r="UW857" s="5"/>
      <c r="UX857" s="5"/>
      <c r="UY857" s="5"/>
      <c r="UZ857" s="5"/>
      <c r="VA857" s="5"/>
      <c r="VB857" s="5"/>
      <c r="VC857" s="5"/>
      <c r="VD857" s="5"/>
      <c r="VE857" s="5"/>
      <c r="VF857" s="5"/>
      <c r="VG857" s="5"/>
      <c r="VH857" s="5"/>
      <c r="VI857" s="5"/>
      <c r="VJ857" s="5"/>
      <c r="VK857" s="5"/>
      <c r="VL857" s="5"/>
      <c r="VM857" s="5"/>
      <c r="VN857" s="5"/>
      <c r="VO857" s="5"/>
      <c r="VP857" s="5"/>
      <c r="VQ857" s="5"/>
      <c r="VR857" s="5"/>
      <c r="VS857" s="5"/>
      <c r="VT857" s="5"/>
      <c r="VU857" s="5"/>
      <c r="VV857" s="5"/>
      <c r="VW857" s="5"/>
      <c r="VX857" s="5"/>
      <c r="VY857" s="5"/>
      <c r="VZ857" s="5"/>
      <c r="WA857" s="5"/>
      <c r="WB857" s="5"/>
      <c r="WC857" s="5"/>
      <c r="WD857" s="5"/>
      <c r="WE857" s="5"/>
      <c r="WF857" s="5"/>
      <c r="WG857" s="5"/>
      <c r="WH857" s="5"/>
      <c r="WI857" s="5"/>
      <c r="WJ857" s="5"/>
      <c r="WK857" s="5"/>
      <c r="WL857" s="5"/>
      <c r="WM857" s="5"/>
      <c r="WN857" s="5"/>
      <c r="WO857" s="5"/>
      <c r="WP857" s="5"/>
      <c r="WQ857" s="5"/>
      <c r="WR857" s="5"/>
      <c r="WS857" s="5"/>
      <c r="WT857" s="5"/>
      <c r="WU857" s="5"/>
      <c r="WV857" s="5"/>
      <c r="WW857" s="5"/>
      <c r="WX857" s="5"/>
      <c r="WY857" s="5"/>
      <c r="WZ857" s="5"/>
      <c r="XA857" s="5"/>
      <c r="XB857" s="5"/>
      <c r="XC857" s="5"/>
      <c r="XD857" s="5"/>
      <c r="XE857" s="5"/>
      <c r="XF857" s="5"/>
      <c r="XG857" s="5"/>
      <c r="XH857" s="5"/>
      <c r="XI857" s="5"/>
      <c r="XJ857" s="5"/>
      <c r="XK857" s="5"/>
      <c r="XL857" s="5"/>
      <c r="XM857" s="5"/>
      <c r="XN857" s="5"/>
      <c r="XO857" s="5"/>
      <c r="XP857" s="5"/>
      <c r="XQ857" s="5"/>
      <c r="XR857" s="5"/>
      <c r="XS857" s="5"/>
      <c r="XT857" s="5"/>
      <c r="XU857" s="5"/>
      <c r="XV857" s="5"/>
      <c r="XW857" s="5"/>
    </row>
    <row r="858" spans="39:647" x14ac:dyDescent="0.2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5"/>
      <c r="NS858" s="5"/>
      <c r="NT858" s="5"/>
      <c r="NU858" s="5"/>
      <c r="NV858" s="5"/>
      <c r="NW858" s="5"/>
      <c r="NX858" s="5"/>
      <c r="NY858" s="5"/>
      <c r="NZ858" s="5"/>
      <c r="OA858" s="5"/>
      <c r="OB858" s="5"/>
      <c r="OC858" s="5"/>
      <c r="OD858" s="5"/>
      <c r="OE858" s="5"/>
      <c r="OF858" s="5"/>
      <c r="OG858" s="5"/>
      <c r="OH858" s="5"/>
      <c r="OI858" s="5"/>
      <c r="OJ858" s="5"/>
      <c r="OK858" s="5"/>
      <c r="OL858" s="5"/>
      <c r="OM858" s="5"/>
      <c r="ON858" s="5"/>
      <c r="OO858" s="5"/>
      <c r="OP858" s="5"/>
      <c r="OQ858" s="5"/>
      <c r="OR858" s="5"/>
      <c r="OS858" s="5"/>
      <c r="OT858" s="5"/>
      <c r="OU858" s="5"/>
      <c r="OV858" s="5"/>
      <c r="OW858" s="5"/>
      <c r="OX858" s="5"/>
      <c r="OY858" s="5"/>
      <c r="OZ858" s="5"/>
      <c r="PA858" s="5"/>
      <c r="PB858" s="5"/>
      <c r="PC858" s="5"/>
      <c r="PD858" s="5"/>
      <c r="PE858" s="5"/>
      <c r="PF858" s="5"/>
      <c r="PG858" s="5"/>
      <c r="PH858" s="5"/>
      <c r="PI858" s="5"/>
      <c r="PJ858" s="5"/>
      <c r="PK858" s="5"/>
      <c r="PL858" s="5"/>
      <c r="PM858" s="5"/>
      <c r="PN858" s="5"/>
      <c r="PO858" s="5"/>
      <c r="PP858" s="5"/>
      <c r="PQ858" s="5"/>
      <c r="PR858" s="5"/>
      <c r="PS858" s="5"/>
      <c r="PT858" s="5"/>
      <c r="PU858" s="5"/>
      <c r="PV858" s="5"/>
      <c r="PW858" s="5"/>
      <c r="PX858" s="5"/>
      <c r="PY858" s="5"/>
      <c r="PZ858" s="5"/>
      <c r="QA858" s="5"/>
      <c r="QB858" s="5"/>
      <c r="QC858" s="5"/>
      <c r="QD858" s="5"/>
      <c r="QE858" s="5"/>
      <c r="QF858" s="5"/>
      <c r="QG858" s="5"/>
      <c r="QH858" s="5"/>
      <c r="QI858" s="5"/>
      <c r="QJ858" s="5"/>
      <c r="QK858" s="5"/>
      <c r="QL858" s="5"/>
      <c r="QM858" s="5"/>
      <c r="QN858" s="5"/>
      <c r="QO858" s="5"/>
      <c r="QP858" s="5"/>
      <c r="QQ858" s="5"/>
      <c r="QR858" s="5"/>
      <c r="QS858" s="5"/>
      <c r="QT858" s="5"/>
      <c r="QU858" s="5"/>
      <c r="QV858" s="5"/>
      <c r="QW858" s="5"/>
      <c r="QX858" s="5"/>
      <c r="QY858" s="5"/>
      <c r="QZ858" s="5"/>
      <c r="RA858" s="5"/>
      <c r="RB858" s="5"/>
      <c r="RC858" s="5"/>
      <c r="RD858" s="5"/>
      <c r="RE858" s="5"/>
      <c r="RF858" s="5"/>
      <c r="RG858" s="5"/>
      <c r="RH858" s="5"/>
      <c r="RI858" s="5"/>
      <c r="RJ858" s="5"/>
      <c r="RK858" s="5"/>
      <c r="RL858" s="5"/>
      <c r="RM858" s="5"/>
      <c r="RN858" s="5"/>
      <c r="RO858" s="5"/>
      <c r="RP858" s="5"/>
      <c r="RQ858" s="5"/>
      <c r="RR858" s="5"/>
      <c r="RS858" s="5"/>
      <c r="RT858" s="5"/>
      <c r="RU858" s="5"/>
      <c r="RV858" s="5"/>
      <c r="RW858" s="5"/>
      <c r="RX858" s="5"/>
      <c r="RY858" s="5"/>
      <c r="RZ858" s="5"/>
      <c r="SA858" s="5"/>
      <c r="SB858" s="5"/>
      <c r="SC858" s="5"/>
      <c r="SD858" s="5"/>
      <c r="SE858" s="5"/>
      <c r="SF858" s="5"/>
      <c r="SG858" s="5"/>
      <c r="SH858" s="5"/>
      <c r="SI858" s="5"/>
      <c r="SJ858" s="5"/>
      <c r="SK858" s="5"/>
      <c r="SL858" s="5"/>
      <c r="SM858" s="5"/>
      <c r="SN858" s="5"/>
      <c r="SO858" s="5"/>
      <c r="SP858" s="5"/>
      <c r="SQ858" s="5"/>
      <c r="SR858" s="5"/>
      <c r="SS858" s="5"/>
      <c r="ST858" s="5"/>
      <c r="SU858" s="5"/>
      <c r="SV858" s="5"/>
      <c r="SW858" s="5"/>
      <c r="SX858" s="5"/>
      <c r="SY858" s="5"/>
      <c r="SZ858" s="5"/>
      <c r="TA858" s="5"/>
      <c r="TB858" s="5"/>
      <c r="TC858" s="5"/>
      <c r="TD858" s="5"/>
      <c r="TE858" s="5"/>
      <c r="TF858" s="5"/>
      <c r="TG858" s="5"/>
      <c r="TH858" s="5"/>
      <c r="TI858" s="5"/>
      <c r="TJ858" s="5"/>
      <c r="TK858" s="5"/>
      <c r="TL858" s="5"/>
      <c r="TM858" s="5"/>
      <c r="TN858" s="5"/>
      <c r="TO858" s="5"/>
      <c r="TP858" s="5"/>
      <c r="TQ858" s="5"/>
      <c r="TR858" s="5"/>
      <c r="TS858" s="5"/>
      <c r="TT858" s="5"/>
      <c r="TU858" s="5"/>
      <c r="TV858" s="5"/>
      <c r="TW858" s="5"/>
      <c r="TX858" s="5"/>
      <c r="TY858" s="5"/>
      <c r="TZ858" s="5"/>
      <c r="UA858" s="5"/>
      <c r="UB858" s="5"/>
      <c r="UC858" s="5"/>
      <c r="UD858" s="5"/>
      <c r="UE858" s="5"/>
      <c r="UF858" s="5"/>
      <c r="UG858" s="5"/>
      <c r="UH858" s="5"/>
      <c r="UI858" s="5"/>
      <c r="UJ858" s="5"/>
      <c r="UK858" s="5"/>
      <c r="UL858" s="5"/>
      <c r="UM858" s="5"/>
      <c r="UN858" s="5"/>
      <c r="UO858" s="5"/>
      <c r="UP858" s="5"/>
      <c r="UQ858" s="5"/>
      <c r="UR858" s="5"/>
      <c r="US858" s="5"/>
      <c r="UT858" s="5"/>
      <c r="UU858" s="5"/>
      <c r="UV858" s="5"/>
      <c r="UW858" s="5"/>
      <c r="UX858" s="5"/>
      <c r="UY858" s="5"/>
      <c r="UZ858" s="5"/>
      <c r="VA858" s="5"/>
      <c r="VB858" s="5"/>
      <c r="VC858" s="5"/>
      <c r="VD858" s="5"/>
      <c r="VE858" s="5"/>
      <c r="VF858" s="5"/>
      <c r="VG858" s="5"/>
      <c r="VH858" s="5"/>
      <c r="VI858" s="5"/>
      <c r="VJ858" s="5"/>
      <c r="VK858" s="5"/>
      <c r="VL858" s="5"/>
      <c r="VM858" s="5"/>
      <c r="VN858" s="5"/>
      <c r="VO858" s="5"/>
      <c r="VP858" s="5"/>
      <c r="VQ858" s="5"/>
      <c r="VR858" s="5"/>
      <c r="VS858" s="5"/>
      <c r="VT858" s="5"/>
      <c r="VU858" s="5"/>
      <c r="VV858" s="5"/>
      <c r="VW858" s="5"/>
      <c r="VX858" s="5"/>
      <c r="VY858" s="5"/>
      <c r="VZ858" s="5"/>
      <c r="WA858" s="5"/>
      <c r="WB858" s="5"/>
      <c r="WC858" s="5"/>
      <c r="WD858" s="5"/>
      <c r="WE858" s="5"/>
      <c r="WF858" s="5"/>
      <c r="WG858" s="5"/>
      <c r="WH858" s="5"/>
      <c r="WI858" s="5"/>
      <c r="WJ858" s="5"/>
      <c r="WK858" s="5"/>
      <c r="WL858" s="5"/>
      <c r="WM858" s="5"/>
      <c r="WN858" s="5"/>
      <c r="WO858" s="5"/>
      <c r="WP858" s="5"/>
      <c r="WQ858" s="5"/>
      <c r="WR858" s="5"/>
      <c r="WS858" s="5"/>
      <c r="WT858" s="5"/>
      <c r="WU858" s="5"/>
      <c r="WV858" s="5"/>
      <c r="WW858" s="5"/>
      <c r="WX858" s="5"/>
      <c r="WY858" s="5"/>
      <c r="WZ858" s="5"/>
      <c r="XA858" s="5"/>
      <c r="XB858" s="5"/>
      <c r="XC858" s="5"/>
      <c r="XD858" s="5"/>
      <c r="XE858" s="5"/>
      <c r="XF858" s="5"/>
      <c r="XG858" s="5"/>
      <c r="XH858" s="5"/>
      <c r="XI858" s="5"/>
      <c r="XJ858" s="5"/>
      <c r="XK858" s="5"/>
      <c r="XL858" s="5"/>
      <c r="XM858" s="5"/>
      <c r="XN858" s="5"/>
      <c r="XO858" s="5"/>
      <c r="XP858" s="5"/>
      <c r="XQ858" s="5"/>
      <c r="XR858" s="5"/>
      <c r="XS858" s="5"/>
      <c r="XT858" s="5"/>
      <c r="XU858" s="5"/>
      <c r="XV858" s="5"/>
      <c r="XW858" s="5"/>
    </row>
    <row r="859" spans="39:647" x14ac:dyDescent="0.2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5"/>
      <c r="NS859" s="5"/>
      <c r="NT859" s="5"/>
      <c r="NU859" s="5"/>
      <c r="NV859" s="5"/>
      <c r="NW859" s="5"/>
      <c r="NX859" s="5"/>
      <c r="NY859" s="5"/>
      <c r="NZ859" s="5"/>
      <c r="OA859" s="5"/>
      <c r="OB859" s="5"/>
      <c r="OC859" s="5"/>
      <c r="OD859" s="5"/>
      <c r="OE859" s="5"/>
      <c r="OF859" s="5"/>
      <c r="OG859" s="5"/>
      <c r="OH859" s="5"/>
      <c r="OI859" s="5"/>
      <c r="OJ859" s="5"/>
      <c r="OK859" s="5"/>
      <c r="OL859" s="5"/>
      <c r="OM859" s="5"/>
      <c r="ON859" s="5"/>
      <c r="OO859" s="5"/>
      <c r="OP859" s="5"/>
      <c r="OQ859" s="5"/>
      <c r="OR859" s="5"/>
      <c r="OS859" s="5"/>
      <c r="OT859" s="5"/>
      <c r="OU859" s="5"/>
      <c r="OV859" s="5"/>
      <c r="OW859" s="5"/>
      <c r="OX859" s="5"/>
      <c r="OY859" s="5"/>
      <c r="OZ859" s="5"/>
      <c r="PA859" s="5"/>
      <c r="PB859" s="5"/>
      <c r="PC859" s="5"/>
      <c r="PD859" s="5"/>
      <c r="PE859" s="5"/>
      <c r="PF859" s="5"/>
      <c r="PG859" s="5"/>
      <c r="PH859" s="5"/>
      <c r="PI859" s="5"/>
      <c r="PJ859" s="5"/>
      <c r="PK859" s="5"/>
      <c r="PL859" s="5"/>
      <c r="PM859" s="5"/>
      <c r="PN859" s="5"/>
      <c r="PO859" s="5"/>
      <c r="PP859" s="5"/>
      <c r="PQ859" s="5"/>
      <c r="PR859" s="5"/>
      <c r="PS859" s="5"/>
      <c r="PT859" s="5"/>
      <c r="PU859" s="5"/>
      <c r="PV859" s="5"/>
      <c r="PW859" s="5"/>
      <c r="PX859" s="5"/>
      <c r="PY859" s="5"/>
      <c r="PZ859" s="5"/>
      <c r="QA859" s="5"/>
      <c r="QB859" s="5"/>
      <c r="QC859" s="5"/>
      <c r="QD859" s="5"/>
      <c r="QE859" s="5"/>
      <c r="QF859" s="5"/>
      <c r="QG859" s="5"/>
      <c r="QH859" s="5"/>
      <c r="QI859" s="5"/>
      <c r="QJ859" s="5"/>
      <c r="QK859" s="5"/>
      <c r="QL859" s="5"/>
      <c r="QM859" s="5"/>
      <c r="QN859" s="5"/>
      <c r="QO859" s="5"/>
      <c r="QP859" s="5"/>
      <c r="QQ859" s="5"/>
      <c r="QR859" s="5"/>
      <c r="QS859" s="5"/>
      <c r="QT859" s="5"/>
      <c r="QU859" s="5"/>
      <c r="QV859" s="5"/>
      <c r="QW859" s="5"/>
      <c r="QX859" s="5"/>
      <c r="QY859" s="5"/>
      <c r="QZ859" s="5"/>
      <c r="RA859" s="5"/>
      <c r="RB859" s="5"/>
      <c r="RC859" s="5"/>
      <c r="RD859" s="5"/>
      <c r="RE859" s="5"/>
      <c r="RF859" s="5"/>
      <c r="RG859" s="5"/>
      <c r="RH859" s="5"/>
      <c r="RI859" s="5"/>
      <c r="RJ859" s="5"/>
      <c r="RK859" s="5"/>
      <c r="RL859" s="5"/>
      <c r="RM859" s="5"/>
      <c r="RN859" s="5"/>
      <c r="RO859" s="5"/>
      <c r="RP859" s="5"/>
      <c r="RQ859" s="5"/>
      <c r="RR859" s="5"/>
      <c r="RS859" s="5"/>
      <c r="RT859" s="5"/>
      <c r="RU859" s="5"/>
      <c r="RV859" s="5"/>
      <c r="RW859" s="5"/>
      <c r="RX859" s="5"/>
      <c r="RY859" s="5"/>
      <c r="RZ859" s="5"/>
      <c r="SA859" s="5"/>
      <c r="SB859" s="5"/>
      <c r="SC859" s="5"/>
      <c r="SD859" s="5"/>
      <c r="SE859" s="5"/>
      <c r="SF859" s="5"/>
      <c r="SG859" s="5"/>
      <c r="SH859" s="5"/>
      <c r="SI859" s="5"/>
      <c r="SJ859" s="5"/>
      <c r="SK859" s="5"/>
      <c r="SL859" s="5"/>
      <c r="SM859" s="5"/>
      <c r="SN859" s="5"/>
      <c r="SO859" s="5"/>
      <c r="SP859" s="5"/>
      <c r="SQ859" s="5"/>
      <c r="SR859" s="5"/>
      <c r="SS859" s="5"/>
      <c r="ST859" s="5"/>
      <c r="SU859" s="5"/>
      <c r="SV859" s="5"/>
      <c r="SW859" s="5"/>
      <c r="SX859" s="5"/>
      <c r="SY859" s="5"/>
      <c r="SZ859" s="5"/>
      <c r="TA859" s="5"/>
      <c r="TB859" s="5"/>
      <c r="TC859" s="5"/>
      <c r="TD859" s="5"/>
      <c r="TE859" s="5"/>
      <c r="TF859" s="5"/>
      <c r="TG859" s="5"/>
      <c r="TH859" s="5"/>
      <c r="TI859" s="5"/>
      <c r="TJ859" s="5"/>
      <c r="TK859" s="5"/>
      <c r="TL859" s="5"/>
      <c r="TM859" s="5"/>
      <c r="TN859" s="5"/>
      <c r="TO859" s="5"/>
      <c r="TP859" s="5"/>
      <c r="TQ859" s="5"/>
      <c r="TR859" s="5"/>
      <c r="TS859" s="5"/>
      <c r="TT859" s="5"/>
      <c r="TU859" s="5"/>
      <c r="TV859" s="5"/>
      <c r="TW859" s="5"/>
      <c r="TX859" s="5"/>
      <c r="TY859" s="5"/>
      <c r="TZ859" s="5"/>
      <c r="UA859" s="5"/>
      <c r="UB859" s="5"/>
      <c r="UC859" s="5"/>
      <c r="UD859" s="5"/>
      <c r="UE859" s="5"/>
      <c r="UF859" s="5"/>
      <c r="UG859" s="5"/>
      <c r="UH859" s="5"/>
      <c r="UI859" s="5"/>
      <c r="UJ859" s="5"/>
      <c r="UK859" s="5"/>
      <c r="UL859" s="5"/>
      <c r="UM859" s="5"/>
      <c r="UN859" s="5"/>
      <c r="UO859" s="5"/>
      <c r="UP859" s="5"/>
      <c r="UQ859" s="5"/>
      <c r="UR859" s="5"/>
      <c r="US859" s="5"/>
      <c r="UT859" s="5"/>
      <c r="UU859" s="5"/>
      <c r="UV859" s="5"/>
      <c r="UW859" s="5"/>
      <c r="UX859" s="5"/>
      <c r="UY859" s="5"/>
      <c r="UZ859" s="5"/>
      <c r="VA859" s="5"/>
      <c r="VB859" s="5"/>
      <c r="VC859" s="5"/>
      <c r="VD859" s="5"/>
      <c r="VE859" s="5"/>
      <c r="VF859" s="5"/>
      <c r="VG859" s="5"/>
      <c r="VH859" s="5"/>
      <c r="VI859" s="5"/>
      <c r="VJ859" s="5"/>
      <c r="VK859" s="5"/>
      <c r="VL859" s="5"/>
      <c r="VM859" s="5"/>
      <c r="VN859" s="5"/>
      <c r="VO859" s="5"/>
      <c r="VP859" s="5"/>
      <c r="VQ859" s="5"/>
      <c r="VR859" s="5"/>
      <c r="VS859" s="5"/>
      <c r="VT859" s="5"/>
      <c r="VU859" s="5"/>
      <c r="VV859" s="5"/>
      <c r="VW859" s="5"/>
      <c r="VX859" s="5"/>
      <c r="VY859" s="5"/>
      <c r="VZ859" s="5"/>
      <c r="WA859" s="5"/>
      <c r="WB859" s="5"/>
      <c r="WC859" s="5"/>
      <c r="WD859" s="5"/>
      <c r="WE859" s="5"/>
      <c r="WF859" s="5"/>
      <c r="WG859" s="5"/>
      <c r="WH859" s="5"/>
      <c r="WI859" s="5"/>
      <c r="WJ859" s="5"/>
      <c r="WK859" s="5"/>
      <c r="WL859" s="5"/>
      <c r="WM859" s="5"/>
      <c r="WN859" s="5"/>
      <c r="WO859" s="5"/>
      <c r="WP859" s="5"/>
      <c r="WQ859" s="5"/>
      <c r="WR859" s="5"/>
      <c r="WS859" s="5"/>
      <c r="WT859" s="5"/>
      <c r="WU859" s="5"/>
      <c r="WV859" s="5"/>
      <c r="WW859" s="5"/>
      <c r="WX859" s="5"/>
      <c r="WY859" s="5"/>
      <c r="WZ859" s="5"/>
      <c r="XA859" s="5"/>
      <c r="XB859" s="5"/>
      <c r="XC859" s="5"/>
      <c r="XD859" s="5"/>
      <c r="XE859" s="5"/>
      <c r="XF859" s="5"/>
      <c r="XG859" s="5"/>
      <c r="XH859" s="5"/>
      <c r="XI859" s="5"/>
      <c r="XJ859" s="5"/>
      <c r="XK859" s="5"/>
      <c r="XL859" s="5"/>
      <c r="XM859" s="5"/>
      <c r="XN859" s="5"/>
      <c r="XO859" s="5"/>
      <c r="XP859" s="5"/>
      <c r="XQ859" s="5"/>
      <c r="XR859" s="5"/>
      <c r="XS859" s="5"/>
      <c r="XT859" s="5"/>
      <c r="XU859" s="5"/>
      <c r="XV859" s="5"/>
      <c r="XW859" s="5"/>
    </row>
    <row r="860" spans="39:647" x14ac:dyDescent="0.2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5"/>
      <c r="NS860" s="5"/>
      <c r="NT860" s="5"/>
      <c r="NU860" s="5"/>
      <c r="NV860" s="5"/>
      <c r="NW860" s="5"/>
      <c r="NX860" s="5"/>
      <c r="NY860" s="5"/>
      <c r="NZ860" s="5"/>
      <c r="OA860" s="5"/>
      <c r="OB860" s="5"/>
      <c r="OC860" s="5"/>
      <c r="OD860" s="5"/>
      <c r="OE860" s="5"/>
      <c r="OF860" s="5"/>
      <c r="OG860" s="5"/>
      <c r="OH860" s="5"/>
      <c r="OI860" s="5"/>
      <c r="OJ860" s="5"/>
      <c r="OK860" s="5"/>
      <c r="OL860" s="5"/>
      <c r="OM860" s="5"/>
      <c r="ON860" s="5"/>
      <c r="OO860" s="5"/>
      <c r="OP860" s="5"/>
      <c r="OQ860" s="5"/>
      <c r="OR860" s="5"/>
      <c r="OS860" s="5"/>
      <c r="OT860" s="5"/>
      <c r="OU860" s="5"/>
      <c r="OV860" s="5"/>
      <c r="OW860" s="5"/>
      <c r="OX860" s="5"/>
      <c r="OY860" s="5"/>
      <c r="OZ860" s="5"/>
      <c r="PA860" s="5"/>
      <c r="PB860" s="5"/>
      <c r="PC860" s="5"/>
      <c r="PD860" s="5"/>
      <c r="PE860" s="5"/>
      <c r="PF860" s="5"/>
      <c r="PG860" s="5"/>
      <c r="PH860" s="5"/>
      <c r="PI860" s="5"/>
      <c r="PJ860" s="5"/>
      <c r="PK860" s="5"/>
      <c r="PL860" s="5"/>
      <c r="PM860" s="5"/>
      <c r="PN860" s="5"/>
      <c r="PO860" s="5"/>
      <c r="PP860" s="5"/>
      <c r="PQ860" s="5"/>
      <c r="PR860" s="5"/>
      <c r="PS860" s="5"/>
      <c r="PT860" s="5"/>
      <c r="PU860" s="5"/>
      <c r="PV860" s="5"/>
      <c r="PW860" s="5"/>
      <c r="PX860" s="5"/>
      <c r="PY860" s="5"/>
      <c r="PZ860" s="5"/>
      <c r="QA860" s="5"/>
      <c r="QB860" s="5"/>
      <c r="QC860" s="5"/>
      <c r="QD860" s="5"/>
      <c r="QE860" s="5"/>
      <c r="QF860" s="5"/>
      <c r="QG860" s="5"/>
      <c r="QH860" s="5"/>
      <c r="QI860" s="5"/>
      <c r="QJ860" s="5"/>
      <c r="QK860" s="5"/>
      <c r="QL860" s="5"/>
      <c r="QM860" s="5"/>
      <c r="QN860" s="5"/>
      <c r="QO860" s="5"/>
      <c r="QP860" s="5"/>
      <c r="QQ860" s="5"/>
      <c r="QR860" s="5"/>
      <c r="QS860" s="5"/>
      <c r="QT860" s="5"/>
      <c r="QU860" s="5"/>
      <c r="QV860" s="5"/>
      <c r="QW860" s="5"/>
      <c r="QX860" s="5"/>
      <c r="QY860" s="5"/>
      <c r="QZ860" s="5"/>
      <c r="RA860" s="5"/>
      <c r="RB860" s="5"/>
      <c r="RC860" s="5"/>
      <c r="RD860" s="5"/>
      <c r="RE860" s="5"/>
      <c r="RF860" s="5"/>
      <c r="RG860" s="5"/>
      <c r="RH860" s="5"/>
      <c r="RI860" s="5"/>
      <c r="RJ860" s="5"/>
      <c r="RK860" s="5"/>
      <c r="RL860" s="5"/>
      <c r="RM860" s="5"/>
      <c r="RN860" s="5"/>
      <c r="RO860" s="5"/>
      <c r="RP860" s="5"/>
      <c r="RQ860" s="5"/>
      <c r="RR860" s="5"/>
      <c r="RS860" s="5"/>
      <c r="RT860" s="5"/>
      <c r="RU860" s="5"/>
      <c r="RV860" s="5"/>
      <c r="RW860" s="5"/>
      <c r="RX860" s="5"/>
      <c r="RY860" s="5"/>
      <c r="RZ860" s="5"/>
      <c r="SA860" s="5"/>
      <c r="SB860" s="5"/>
      <c r="SC860" s="5"/>
      <c r="SD860" s="5"/>
      <c r="SE860" s="5"/>
      <c r="SF860" s="5"/>
      <c r="SG860" s="5"/>
      <c r="SH860" s="5"/>
      <c r="SI860" s="5"/>
      <c r="SJ860" s="5"/>
      <c r="SK860" s="5"/>
      <c r="SL860" s="5"/>
      <c r="SM860" s="5"/>
      <c r="SN860" s="5"/>
      <c r="SO860" s="5"/>
      <c r="SP860" s="5"/>
      <c r="SQ860" s="5"/>
      <c r="SR860" s="5"/>
      <c r="SS860" s="5"/>
      <c r="ST860" s="5"/>
      <c r="SU860" s="5"/>
      <c r="SV860" s="5"/>
      <c r="SW860" s="5"/>
      <c r="SX860" s="5"/>
      <c r="SY860" s="5"/>
      <c r="SZ860" s="5"/>
      <c r="TA860" s="5"/>
      <c r="TB860" s="5"/>
      <c r="TC860" s="5"/>
      <c r="TD860" s="5"/>
      <c r="TE860" s="5"/>
      <c r="TF860" s="5"/>
      <c r="TG860" s="5"/>
      <c r="TH860" s="5"/>
      <c r="TI860" s="5"/>
      <c r="TJ860" s="5"/>
      <c r="TK860" s="5"/>
      <c r="TL860" s="5"/>
      <c r="TM860" s="5"/>
      <c r="TN860" s="5"/>
      <c r="TO860" s="5"/>
      <c r="TP860" s="5"/>
      <c r="TQ860" s="5"/>
      <c r="TR860" s="5"/>
      <c r="TS860" s="5"/>
      <c r="TT860" s="5"/>
      <c r="TU860" s="5"/>
      <c r="TV860" s="5"/>
      <c r="TW860" s="5"/>
      <c r="TX860" s="5"/>
      <c r="TY860" s="5"/>
      <c r="TZ860" s="5"/>
      <c r="UA860" s="5"/>
      <c r="UB860" s="5"/>
      <c r="UC860" s="5"/>
      <c r="UD860" s="5"/>
      <c r="UE860" s="5"/>
      <c r="UF860" s="5"/>
      <c r="UG860" s="5"/>
      <c r="UH860" s="5"/>
      <c r="UI860" s="5"/>
      <c r="UJ860" s="5"/>
      <c r="UK860" s="5"/>
      <c r="UL860" s="5"/>
      <c r="UM860" s="5"/>
      <c r="UN860" s="5"/>
      <c r="UO860" s="5"/>
      <c r="UP860" s="5"/>
      <c r="UQ860" s="5"/>
      <c r="UR860" s="5"/>
      <c r="US860" s="5"/>
      <c r="UT860" s="5"/>
      <c r="UU860" s="5"/>
      <c r="UV860" s="5"/>
      <c r="UW860" s="5"/>
      <c r="UX860" s="5"/>
      <c r="UY860" s="5"/>
      <c r="UZ860" s="5"/>
      <c r="VA860" s="5"/>
      <c r="VB860" s="5"/>
      <c r="VC860" s="5"/>
      <c r="VD860" s="5"/>
      <c r="VE860" s="5"/>
      <c r="VF860" s="5"/>
      <c r="VG860" s="5"/>
      <c r="VH860" s="5"/>
      <c r="VI860" s="5"/>
      <c r="VJ860" s="5"/>
      <c r="VK860" s="5"/>
      <c r="VL860" s="5"/>
      <c r="VM860" s="5"/>
      <c r="VN860" s="5"/>
      <c r="VO860" s="5"/>
      <c r="VP860" s="5"/>
      <c r="VQ860" s="5"/>
      <c r="VR860" s="5"/>
      <c r="VS860" s="5"/>
      <c r="VT860" s="5"/>
      <c r="VU860" s="5"/>
      <c r="VV860" s="5"/>
      <c r="VW860" s="5"/>
      <c r="VX860" s="5"/>
      <c r="VY860" s="5"/>
      <c r="VZ860" s="5"/>
      <c r="WA860" s="5"/>
      <c r="WB860" s="5"/>
      <c r="WC860" s="5"/>
      <c r="WD860" s="5"/>
      <c r="WE860" s="5"/>
      <c r="WF860" s="5"/>
      <c r="WG860" s="5"/>
      <c r="WH860" s="5"/>
      <c r="WI860" s="5"/>
      <c r="WJ860" s="5"/>
      <c r="WK860" s="5"/>
      <c r="WL860" s="5"/>
      <c r="WM860" s="5"/>
      <c r="WN860" s="5"/>
      <c r="WO860" s="5"/>
      <c r="WP860" s="5"/>
      <c r="WQ860" s="5"/>
      <c r="WR860" s="5"/>
      <c r="WS860" s="5"/>
      <c r="WT860" s="5"/>
      <c r="WU860" s="5"/>
      <c r="WV860" s="5"/>
      <c r="WW860" s="5"/>
      <c r="WX860" s="5"/>
      <c r="WY860" s="5"/>
      <c r="WZ860" s="5"/>
      <c r="XA860" s="5"/>
      <c r="XB860" s="5"/>
      <c r="XC860" s="5"/>
      <c r="XD860" s="5"/>
      <c r="XE860" s="5"/>
      <c r="XF860" s="5"/>
      <c r="XG860" s="5"/>
      <c r="XH860" s="5"/>
      <c r="XI860" s="5"/>
      <c r="XJ860" s="5"/>
      <c r="XK860" s="5"/>
      <c r="XL860" s="5"/>
      <c r="XM860" s="5"/>
      <c r="XN860" s="5"/>
      <c r="XO860" s="5"/>
      <c r="XP860" s="5"/>
      <c r="XQ860" s="5"/>
      <c r="XR860" s="5"/>
      <c r="XS860" s="5"/>
      <c r="XT860" s="5"/>
      <c r="XU860" s="5"/>
      <c r="XV860" s="5"/>
      <c r="XW860" s="5"/>
    </row>
    <row r="861" spans="39:647" x14ac:dyDescent="0.2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5"/>
      <c r="NS861" s="5"/>
      <c r="NT861" s="5"/>
      <c r="NU861" s="5"/>
      <c r="NV861" s="5"/>
      <c r="NW861" s="5"/>
      <c r="NX861" s="5"/>
      <c r="NY861" s="5"/>
      <c r="NZ861" s="5"/>
      <c r="OA861" s="5"/>
      <c r="OB861" s="5"/>
      <c r="OC861" s="5"/>
      <c r="OD861" s="5"/>
      <c r="OE861" s="5"/>
      <c r="OF861" s="5"/>
      <c r="OG861" s="5"/>
      <c r="OH861" s="5"/>
      <c r="OI861" s="5"/>
      <c r="OJ861" s="5"/>
      <c r="OK861" s="5"/>
      <c r="OL861" s="5"/>
      <c r="OM861" s="5"/>
      <c r="ON861" s="5"/>
      <c r="OO861" s="5"/>
      <c r="OP861" s="5"/>
      <c r="OQ861" s="5"/>
      <c r="OR861" s="5"/>
      <c r="OS861" s="5"/>
      <c r="OT861" s="5"/>
      <c r="OU861" s="5"/>
      <c r="OV861" s="5"/>
      <c r="OW861" s="5"/>
      <c r="OX861" s="5"/>
      <c r="OY861" s="5"/>
      <c r="OZ861" s="5"/>
      <c r="PA861" s="5"/>
      <c r="PB861" s="5"/>
      <c r="PC861" s="5"/>
      <c r="PD861" s="5"/>
      <c r="PE861" s="5"/>
      <c r="PF861" s="5"/>
      <c r="PG861" s="5"/>
      <c r="PH861" s="5"/>
      <c r="PI861" s="5"/>
      <c r="PJ861" s="5"/>
      <c r="PK861" s="5"/>
      <c r="PL861" s="5"/>
      <c r="PM861" s="5"/>
      <c r="PN861" s="5"/>
      <c r="PO861" s="5"/>
      <c r="PP861" s="5"/>
      <c r="PQ861" s="5"/>
      <c r="PR861" s="5"/>
      <c r="PS861" s="5"/>
      <c r="PT861" s="5"/>
      <c r="PU861" s="5"/>
      <c r="PV861" s="5"/>
      <c r="PW861" s="5"/>
      <c r="PX861" s="5"/>
      <c r="PY861" s="5"/>
      <c r="PZ861" s="5"/>
      <c r="QA861" s="5"/>
      <c r="QB861" s="5"/>
      <c r="QC861" s="5"/>
      <c r="QD861" s="5"/>
      <c r="QE861" s="5"/>
      <c r="QF861" s="5"/>
      <c r="QG861" s="5"/>
      <c r="QH861" s="5"/>
      <c r="QI861" s="5"/>
      <c r="QJ861" s="5"/>
      <c r="QK861" s="5"/>
      <c r="QL861" s="5"/>
      <c r="QM861" s="5"/>
      <c r="QN861" s="5"/>
      <c r="QO861" s="5"/>
      <c r="QP861" s="5"/>
      <c r="QQ861" s="5"/>
      <c r="QR861" s="5"/>
      <c r="QS861" s="5"/>
      <c r="QT861" s="5"/>
      <c r="QU861" s="5"/>
      <c r="QV861" s="5"/>
      <c r="QW861" s="5"/>
      <c r="QX861" s="5"/>
      <c r="QY861" s="5"/>
      <c r="QZ861" s="5"/>
      <c r="RA861" s="5"/>
      <c r="RB861" s="5"/>
      <c r="RC861" s="5"/>
      <c r="RD861" s="5"/>
      <c r="RE861" s="5"/>
      <c r="RF861" s="5"/>
      <c r="RG861" s="5"/>
      <c r="RH861" s="5"/>
      <c r="RI861" s="5"/>
      <c r="RJ861" s="5"/>
      <c r="RK861" s="5"/>
      <c r="RL861" s="5"/>
      <c r="RM861" s="5"/>
      <c r="RN861" s="5"/>
      <c r="RO861" s="5"/>
      <c r="RP861" s="5"/>
      <c r="RQ861" s="5"/>
      <c r="RR861" s="5"/>
      <c r="RS861" s="5"/>
      <c r="RT861" s="5"/>
      <c r="RU861" s="5"/>
      <c r="RV861" s="5"/>
      <c r="RW861" s="5"/>
      <c r="RX861" s="5"/>
      <c r="RY861" s="5"/>
      <c r="RZ861" s="5"/>
      <c r="SA861" s="5"/>
      <c r="SB861" s="5"/>
      <c r="SC861" s="5"/>
      <c r="SD861" s="5"/>
      <c r="SE861" s="5"/>
      <c r="SF861" s="5"/>
      <c r="SG861" s="5"/>
      <c r="SH861" s="5"/>
      <c r="SI861" s="5"/>
      <c r="SJ861" s="5"/>
      <c r="SK861" s="5"/>
      <c r="SL861" s="5"/>
      <c r="SM861" s="5"/>
      <c r="SN861" s="5"/>
      <c r="SO861" s="5"/>
      <c r="SP861" s="5"/>
      <c r="SQ861" s="5"/>
      <c r="SR861" s="5"/>
      <c r="SS861" s="5"/>
      <c r="ST861" s="5"/>
      <c r="SU861" s="5"/>
      <c r="SV861" s="5"/>
      <c r="SW861" s="5"/>
      <c r="SX861" s="5"/>
      <c r="SY861" s="5"/>
      <c r="SZ861" s="5"/>
      <c r="TA861" s="5"/>
      <c r="TB861" s="5"/>
      <c r="TC861" s="5"/>
      <c r="TD861" s="5"/>
      <c r="TE861" s="5"/>
      <c r="TF861" s="5"/>
      <c r="TG861" s="5"/>
      <c r="TH861" s="5"/>
      <c r="TI861" s="5"/>
      <c r="TJ861" s="5"/>
      <c r="TK861" s="5"/>
      <c r="TL861" s="5"/>
      <c r="TM861" s="5"/>
      <c r="TN861" s="5"/>
      <c r="TO861" s="5"/>
      <c r="TP861" s="5"/>
      <c r="TQ861" s="5"/>
      <c r="TR861" s="5"/>
      <c r="TS861" s="5"/>
      <c r="TT861" s="5"/>
      <c r="TU861" s="5"/>
      <c r="TV861" s="5"/>
      <c r="TW861" s="5"/>
      <c r="TX861" s="5"/>
      <c r="TY861" s="5"/>
      <c r="TZ861" s="5"/>
      <c r="UA861" s="5"/>
      <c r="UB861" s="5"/>
      <c r="UC861" s="5"/>
      <c r="UD861" s="5"/>
      <c r="UE861" s="5"/>
      <c r="UF861" s="5"/>
      <c r="UG861" s="5"/>
      <c r="UH861" s="5"/>
      <c r="UI861" s="5"/>
      <c r="UJ861" s="5"/>
      <c r="UK861" s="5"/>
      <c r="UL861" s="5"/>
      <c r="UM861" s="5"/>
      <c r="UN861" s="5"/>
      <c r="UO861" s="5"/>
      <c r="UP861" s="5"/>
      <c r="UQ861" s="5"/>
      <c r="UR861" s="5"/>
      <c r="US861" s="5"/>
      <c r="UT861" s="5"/>
      <c r="UU861" s="5"/>
      <c r="UV861" s="5"/>
      <c r="UW861" s="5"/>
      <c r="UX861" s="5"/>
      <c r="UY861" s="5"/>
      <c r="UZ861" s="5"/>
      <c r="VA861" s="5"/>
      <c r="VB861" s="5"/>
      <c r="VC861" s="5"/>
      <c r="VD861" s="5"/>
      <c r="VE861" s="5"/>
      <c r="VF861" s="5"/>
      <c r="VG861" s="5"/>
      <c r="VH861" s="5"/>
      <c r="VI861" s="5"/>
      <c r="VJ861" s="5"/>
      <c r="VK861" s="5"/>
      <c r="VL861" s="5"/>
      <c r="VM861" s="5"/>
      <c r="VN861" s="5"/>
      <c r="VO861" s="5"/>
      <c r="VP861" s="5"/>
      <c r="VQ861" s="5"/>
      <c r="VR861" s="5"/>
      <c r="VS861" s="5"/>
      <c r="VT861" s="5"/>
      <c r="VU861" s="5"/>
      <c r="VV861" s="5"/>
      <c r="VW861" s="5"/>
      <c r="VX861" s="5"/>
      <c r="VY861" s="5"/>
      <c r="VZ861" s="5"/>
      <c r="WA861" s="5"/>
      <c r="WB861" s="5"/>
      <c r="WC861" s="5"/>
      <c r="WD861" s="5"/>
      <c r="WE861" s="5"/>
      <c r="WF861" s="5"/>
      <c r="WG861" s="5"/>
      <c r="WH861" s="5"/>
      <c r="WI861" s="5"/>
      <c r="WJ861" s="5"/>
      <c r="WK861" s="5"/>
      <c r="WL861" s="5"/>
      <c r="WM861" s="5"/>
      <c r="WN861" s="5"/>
      <c r="WO861" s="5"/>
      <c r="WP861" s="5"/>
      <c r="WQ861" s="5"/>
      <c r="WR861" s="5"/>
      <c r="WS861" s="5"/>
      <c r="WT861" s="5"/>
      <c r="WU861" s="5"/>
      <c r="WV861" s="5"/>
      <c r="WW861" s="5"/>
      <c r="WX861" s="5"/>
      <c r="WY861" s="5"/>
      <c r="WZ861" s="5"/>
      <c r="XA861" s="5"/>
      <c r="XB861" s="5"/>
      <c r="XC861" s="5"/>
      <c r="XD861" s="5"/>
      <c r="XE861" s="5"/>
      <c r="XF861" s="5"/>
      <c r="XG861" s="5"/>
      <c r="XH861" s="5"/>
      <c r="XI861" s="5"/>
      <c r="XJ861" s="5"/>
      <c r="XK861" s="5"/>
      <c r="XL861" s="5"/>
      <c r="XM861" s="5"/>
      <c r="XN861" s="5"/>
      <c r="XO861" s="5"/>
      <c r="XP861" s="5"/>
      <c r="XQ861" s="5"/>
      <c r="XR861" s="5"/>
      <c r="XS861" s="5"/>
      <c r="XT861" s="5"/>
      <c r="XU861" s="5"/>
      <c r="XV861" s="5"/>
      <c r="XW861" s="5"/>
    </row>
    <row r="862" spans="39:647" x14ac:dyDescent="0.2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5"/>
      <c r="NS862" s="5"/>
      <c r="NT862" s="5"/>
      <c r="NU862" s="5"/>
      <c r="NV862" s="5"/>
      <c r="NW862" s="5"/>
      <c r="NX862" s="5"/>
      <c r="NY862" s="5"/>
      <c r="NZ862" s="5"/>
      <c r="OA862" s="5"/>
      <c r="OB862" s="5"/>
      <c r="OC862" s="5"/>
      <c r="OD862" s="5"/>
      <c r="OE862" s="5"/>
      <c r="OF862" s="5"/>
      <c r="OG862" s="5"/>
      <c r="OH862" s="5"/>
      <c r="OI862" s="5"/>
      <c r="OJ862" s="5"/>
      <c r="OK862" s="5"/>
      <c r="OL862" s="5"/>
      <c r="OM862" s="5"/>
      <c r="ON862" s="5"/>
      <c r="OO862" s="5"/>
      <c r="OP862" s="5"/>
      <c r="OQ862" s="5"/>
      <c r="OR862" s="5"/>
      <c r="OS862" s="5"/>
      <c r="OT862" s="5"/>
      <c r="OU862" s="5"/>
      <c r="OV862" s="5"/>
      <c r="OW862" s="5"/>
      <c r="OX862" s="5"/>
      <c r="OY862" s="5"/>
      <c r="OZ862" s="5"/>
      <c r="PA862" s="5"/>
      <c r="PB862" s="5"/>
      <c r="PC862" s="5"/>
      <c r="PD862" s="5"/>
      <c r="PE862" s="5"/>
      <c r="PF862" s="5"/>
      <c r="PG862" s="5"/>
      <c r="PH862" s="5"/>
      <c r="PI862" s="5"/>
      <c r="PJ862" s="5"/>
      <c r="PK862" s="5"/>
      <c r="PL862" s="5"/>
      <c r="PM862" s="5"/>
      <c r="PN862" s="5"/>
      <c r="PO862" s="5"/>
      <c r="PP862" s="5"/>
      <c r="PQ862" s="5"/>
      <c r="PR862" s="5"/>
      <c r="PS862" s="5"/>
      <c r="PT862" s="5"/>
      <c r="PU862" s="5"/>
      <c r="PV862" s="5"/>
      <c r="PW862" s="5"/>
      <c r="PX862" s="5"/>
      <c r="PY862" s="5"/>
      <c r="PZ862" s="5"/>
      <c r="QA862" s="5"/>
      <c r="QB862" s="5"/>
      <c r="QC862" s="5"/>
      <c r="QD862" s="5"/>
      <c r="QE862" s="5"/>
      <c r="QF862" s="5"/>
      <c r="QG862" s="5"/>
      <c r="QH862" s="5"/>
      <c r="QI862" s="5"/>
      <c r="QJ862" s="5"/>
      <c r="QK862" s="5"/>
      <c r="QL862" s="5"/>
      <c r="QM862" s="5"/>
      <c r="QN862" s="5"/>
      <c r="QO862" s="5"/>
      <c r="QP862" s="5"/>
      <c r="QQ862" s="5"/>
      <c r="QR862" s="5"/>
      <c r="QS862" s="5"/>
      <c r="QT862" s="5"/>
      <c r="QU862" s="5"/>
      <c r="QV862" s="5"/>
      <c r="QW862" s="5"/>
      <c r="QX862" s="5"/>
      <c r="QY862" s="5"/>
      <c r="QZ862" s="5"/>
      <c r="RA862" s="5"/>
      <c r="RB862" s="5"/>
      <c r="RC862" s="5"/>
      <c r="RD862" s="5"/>
      <c r="RE862" s="5"/>
      <c r="RF862" s="5"/>
      <c r="RG862" s="5"/>
      <c r="RH862" s="5"/>
      <c r="RI862" s="5"/>
      <c r="RJ862" s="5"/>
      <c r="RK862" s="5"/>
      <c r="RL862" s="5"/>
      <c r="RM862" s="5"/>
      <c r="RN862" s="5"/>
      <c r="RO862" s="5"/>
      <c r="RP862" s="5"/>
      <c r="RQ862" s="5"/>
      <c r="RR862" s="5"/>
      <c r="RS862" s="5"/>
      <c r="RT862" s="5"/>
      <c r="RU862" s="5"/>
      <c r="RV862" s="5"/>
      <c r="RW862" s="5"/>
      <c r="RX862" s="5"/>
      <c r="RY862" s="5"/>
      <c r="RZ862" s="5"/>
      <c r="SA862" s="5"/>
      <c r="SB862" s="5"/>
      <c r="SC862" s="5"/>
      <c r="SD862" s="5"/>
      <c r="SE862" s="5"/>
      <c r="SF862" s="5"/>
      <c r="SG862" s="5"/>
      <c r="SH862" s="5"/>
      <c r="SI862" s="5"/>
      <c r="SJ862" s="5"/>
      <c r="SK862" s="5"/>
      <c r="SL862" s="5"/>
      <c r="SM862" s="5"/>
      <c r="SN862" s="5"/>
      <c r="SO862" s="5"/>
      <c r="SP862" s="5"/>
      <c r="SQ862" s="5"/>
      <c r="SR862" s="5"/>
      <c r="SS862" s="5"/>
      <c r="ST862" s="5"/>
      <c r="SU862" s="5"/>
      <c r="SV862" s="5"/>
      <c r="SW862" s="5"/>
      <c r="SX862" s="5"/>
      <c r="SY862" s="5"/>
      <c r="SZ862" s="5"/>
      <c r="TA862" s="5"/>
      <c r="TB862" s="5"/>
      <c r="TC862" s="5"/>
      <c r="TD862" s="5"/>
      <c r="TE862" s="5"/>
      <c r="TF862" s="5"/>
      <c r="TG862" s="5"/>
      <c r="TH862" s="5"/>
      <c r="TI862" s="5"/>
      <c r="TJ862" s="5"/>
      <c r="TK862" s="5"/>
      <c r="TL862" s="5"/>
      <c r="TM862" s="5"/>
      <c r="TN862" s="5"/>
      <c r="TO862" s="5"/>
      <c r="TP862" s="5"/>
      <c r="TQ862" s="5"/>
      <c r="TR862" s="5"/>
      <c r="TS862" s="5"/>
      <c r="TT862" s="5"/>
      <c r="TU862" s="5"/>
      <c r="TV862" s="5"/>
      <c r="TW862" s="5"/>
      <c r="TX862" s="5"/>
      <c r="TY862" s="5"/>
      <c r="TZ862" s="5"/>
      <c r="UA862" s="5"/>
      <c r="UB862" s="5"/>
      <c r="UC862" s="5"/>
      <c r="UD862" s="5"/>
      <c r="UE862" s="5"/>
      <c r="UF862" s="5"/>
      <c r="UG862" s="5"/>
      <c r="UH862" s="5"/>
      <c r="UI862" s="5"/>
      <c r="UJ862" s="5"/>
      <c r="UK862" s="5"/>
      <c r="UL862" s="5"/>
      <c r="UM862" s="5"/>
      <c r="UN862" s="5"/>
      <c r="UO862" s="5"/>
      <c r="UP862" s="5"/>
      <c r="UQ862" s="5"/>
      <c r="UR862" s="5"/>
      <c r="US862" s="5"/>
      <c r="UT862" s="5"/>
      <c r="UU862" s="5"/>
      <c r="UV862" s="5"/>
      <c r="UW862" s="5"/>
      <c r="UX862" s="5"/>
      <c r="UY862" s="5"/>
      <c r="UZ862" s="5"/>
      <c r="VA862" s="5"/>
      <c r="VB862" s="5"/>
      <c r="VC862" s="5"/>
      <c r="VD862" s="5"/>
      <c r="VE862" s="5"/>
      <c r="VF862" s="5"/>
      <c r="VG862" s="5"/>
      <c r="VH862" s="5"/>
      <c r="VI862" s="5"/>
      <c r="VJ862" s="5"/>
      <c r="VK862" s="5"/>
      <c r="VL862" s="5"/>
      <c r="VM862" s="5"/>
      <c r="VN862" s="5"/>
      <c r="VO862" s="5"/>
      <c r="VP862" s="5"/>
      <c r="VQ862" s="5"/>
      <c r="VR862" s="5"/>
      <c r="VS862" s="5"/>
      <c r="VT862" s="5"/>
      <c r="VU862" s="5"/>
      <c r="VV862" s="5"/>
      <c r="VW862" s="5"/>
      <c r="VX862" s="5"/>
      <c r="VY862" s="5"/>
      <c r="VZ862" s="5"/>
      <c r="WA862" s="5"/>
      <c r="WB862" s="5"/>
      <c r="WC862" s="5"/>
      <c r="WD862" s="5"/>
      <c r="WE862" s="5"/>
      <c r="WF862" s="5"/>
      <c r="WG862" s="5"/>
      <c r="WH862" s="5"/>
      <c r="WI862" s="5"/>
      <c r="WJ862" s="5"/>
      <c r="WK862" s="5"/>
      <c r="WL862" s="5"/>
      <c r="WM862" s="5"/>
      <c r="WN862" s="5"/>
      <c r="WO862" s="5"/>
      <c r="WP862" s="5"/>
      <c r="WQ862" s="5"/>
      <c r="WR862" s="5"/>
      <c r="WS862" s="5"/>
      <c r="WT862" s="5"/>
      <c r="WU862" s="5"/>
      <c r="WV862" s="5"/>
      <c r="WW862" s="5"/>
      <c r="WX862" s="5"/>
      <c r="WY862" s="5"/>
      <c r="WZ862" s="5"/>
      <c r="XA862" s="5"/>
      <c r="XB862" s="5"/>
      <c r="XC862" s="5"/>
      <c r="XD862" s="5"/>
      <c r="XE862" s="5"/>
      <c r="XF862" s="5"/>
      <c r="XG862" s="5"/>
      <c r="XH862" s="5"/>
      <c r="XI862" s="5"/>
      <c r="XJ862" s="5"/>
      <c r="XK862" s="5"/>
      <c r="XL862" s="5"/>
      <c r="XM862" s="5"/>
      <c r="XN862" s="5"/>
      <c r="XO862" s="5"/>
      <c r="XP862" s="5"/>
      <c r="XQ862" s="5"/>
      <c r="XR862" s="5"/>
      <c r="XS862" s="5"/>
      <c r="XT862" s="5"/>
      <c r="XU862" s="5"/>
      <c r="XV862" s="5"/>
      <c r="XW862" s="5"/>
    </row>
    <row r="863" spans="39:647" x14ac:dyDescent="0.2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5"/>
      <c r="NS863" s="5"/>
      <c r="NT863" s="5"/>
      <c r="NU863" s="5"/>
      <c r="NV863" s="5"/>
      <c r="NW863" s="5"/>
      <c r="NX863" s="5"/>
      <c r="NY863" s="5"/>
      <c r="NZ863" s="5"/>
      <c r="OA863" s="5"/>
      <c r="OB863" s="5"/>
      <c r="OC863" s="5"/>
      <c r="OD863" s="5"/>
      <c r="OE863" s="5"/>
      <c r="OF863" s="5"/>
      <c r="OG863" s="5"/>
      <c r="OH863" s="5"/>
      <c r="OI863" s="5"/>
      <c r="OJ863" s="5"/>
      <c r="OK863" s="5"/>
      <c r="OL863" s="5"/>
      <c r="OM863" s="5"/>
      <c r="ON863" s="5"/>
      <c r="OO863" s="5"/>
      <c r="OP863" s="5"/>
      <c r="OQ863" s="5"/>
      <c r="OR863" s="5"/>
      <c r="OS863" s="5"/>
      <c r="OT863" s="5"/>
      <c r="OU863" s="5"/>
      <c r="OV863" s="5"/>
      <c r="OW863" s="5"/>
      <c r="OX863" s="5"/>
      <c r="OY863" s="5"/>
      <c r="OZ863" s="5"/>
      <c r="PA863" s="5"/>
      <c r="PB863" s="5"/>
      <c r="PC863" s="5"/>
      <c r="PD863" s="5"/>
      <c r="PE863" s="5"/>
      <c r="PF863" s="5"/>
      <c r="PG863" s="5"/>
      <c r="PH863" s="5"/>
      <c r="PI863" s="5"/>
      <c r="PJ863" s="5"/>
      <c r="PK863" s="5"/>
      <c r="PL863" s="5"/>
      <c r="PM863" s="5"/>
      <c r="PN863" s="5"/>
      <c r="PO863" s="5"/>
      <c r="PP863" s="5"/>
      <c r="PQ863" s="5"/>
      <c r="PR863" s="5"/>
      <c r="PS863" s="5"/>
      <c r="PT863" s="5"/>
      <c r="PU863" s="5"/>
      <c r="PV863" s="5"/>
      <c r="PW863" s="5"/>
      <c r="PX863" s="5"/>
      <c r="PY863" s="5"/>
      <c r="PZ863" s="5"/>
      <c r="QA863" s="5"/>
      <c r="QB863" s="5"/>
      <c r="QC863" s="5"/>
      <c r="QD863" s="5"/>
      <c r="QE863" s="5"/>
      <c r="QF863" s="5"/>
      <c r="QG863" s="5"/>
      <c r="QH863" s="5"/>
      <c r="QI863" s="5"/>
      <c r="QJ863" s="5"/>
      <c r="QK863" s="5"/>
      <c r="QL863" s="5"/>
      <c r="QM863" s="5"/>
      <c r="QN863" s="5"/>
      <c r="QO863" s="5"/>
      <c r="QP863" s="5"/>
      <c r="QQ863" s="5"/>
      <c r="QR863" s="5"/>
      <c r="QS863" s="5"/>
      <c r="QT863" s="5"/>
      <c r="QU863" s="5"/>
      <c r="QV863" s="5"/>
      <c r="QW863" s="5"/>
      <c r="QX863" s="5"/>
      <c r="QY863" s="5"/>
      <c r="QZ863" s="5"/>
      <c r="RA863" s="5"/>
      <c r="RB863" s="5"/>
      <c r="RC863" s="5"/>
      <c r="RD863" s="5"/>
      <c r="RE863" s="5"/>
      <c r="RF863" s="5"/>
      <c r="RG863" s="5"/>
      <c r="RH863" s="5"/>
      <c r="RI863" s="5"/>
      <c r="RJ863" s="5"/>
      <c r="RK863" s="5"/>
      <c r="RL863" s="5"/>
      <c r="RM863" s="5"/>
      <c r="RN863" s="5"/>
      <c r="RO863" s="5"/>
      <c r="RP863" s="5"/>
      <c r="RQ863" s="5"/>
      <c r="RR863" s="5"/>
      <c r="RS863" s="5"/>
      <c r="RT863" s="5"/>
      <c r="RU863" s="5"/>
      <c r="RV863" s="5"/>
      <c r="RW863" s="5"/>
      <c r="RX863" s="5"/>
      <c r="RY863" s="5"/>
      <c r="RZ863" s="5"/>
      <c r="SA863" s="5"/>
      <c r="SB863" s="5"/>
      <c r="SC863" s="5"/>
      <c r="SD863" s="5"/>
      <c r="SE863" s="5"/>
      <c r="SF863" s="5"/>
      <c r="SG863" s="5"/>
      <c r="SH863" s="5"/>
      <c r="SI863" s="5"/>
      <c r="SJ863" s="5"/>
      <c r="SK863" s="5"/>
      <c r="SL863" s="5"/>
      <c r="SM863" s="5"/>
      <c r="SN863" s="5"/>
      <c r="SO863" s="5"/>
      <c r="SP863" s="5"/>
      <c r="SQ863" s="5"/>
      <c r="SR863" s="5"/>
      <c r="SS863" s="5"/>
      <c r="ST863" s="5"/>
      <c r="SU863" s="5"/>
      <c r="SV863" s="5"/>
      <c r="SW863" s="5"/>
      <c r="SX863" s="5"/>
      <c r="SY863" s="5"/>
      <c r="SZ863" s="5"/>
      <c r="TA863" s="5"/>
      <c r="TB863" s="5"/>
      <c r="TC863" s="5"/>
      <c r="TD863" s="5"/>
      <c r="TE863" s="5"/>
      <c r="TF863" s="5"/>
      <c r="TG863" s="5"/>
      <c r="TH863" s="5"/>
      <c r="TI863" s="5"/>
      <c r="TJ863" s="5"/>
      <c r="TK863" s="5"/>
      <c r="TL863" s="5"/>
      <c r="TM863" s="5"/>
      <c r="TN863" s="5"/>
      <c r="TO863" s="5"/>
      <c r="TP863" s="5"/>
      <c r="TQ863" s="5"/>
      <c r="TR863" s="5"/>
      <c r="TS863" s="5"/>
      <c r="TT863" s="5"/>
      <c r="TU863" s="5"/>
      <c r="TV863" s="5"/>
      <c r="TW863" s="5"/>
      <c r="TX863" s="5"/>
      <c r="TY863" s="5"/>
      <c r="TZ863" s="5"/>
      <c r="UA863" s="5"/>
      <c r="UB863" s="5"/>
      <c r="UC863" s="5"/>
      <c r="UD863" s="5"/>
      <c r="UE863" s="5"/>
      <c r="UF863" s="5"/>
      <c r="UG863" s="5"/>
      <c r="UH863" s="5"/>
      <c r="UI863" s="5"/>
      <c r="UJ863" s="5"/>
      <c r="UK863" s="5"/>
      <c r="UL863" s="5"/>
      <c r="UM863" s="5"/>
      <c r="UN863" s="5"/>
      <c r="UO863" s="5"/>
      <c r="UP863" s="5"/>
      <c r="UQ863" s="5"/>
      <c r="UR863" s="5"/>
      <c r="US863" s="5"/>
      <c r="UT863" s="5"/>
      <c r="UU863" s="5"/>
      <c r="UV863" s="5"/>
      <c r="UW863" s="5"/>
      <c r="UX863" s="5"/>
      <c r="UY863" s="5"/>
      <c r="UZ863" s="5"/>
      <c r="VA863" s="5"/>
      <c r="VB863" s="5"/>
      <c r="VC863" s="5"/>
      <c r="VD863" s="5"/>
      <c r="VE863" s="5"/>
      <c r="VF863" s="5"/>
      <c r="VG863" s="5"/>
      <c r="VH863" s="5"/>
      <c r="VI863" s="5"/>
      <c r="VJ863" s="5"/>
      <c r="VK863" s="5"/>
      <c r="VL863" s="5"/>
      <c r="VM863" s="5"/>
      <c r="VN863" s="5"/>
      <c r="VO863" s="5"/>
      <c r="VP863" s="5"/>
      <c r="VQ863" s="5"/>
      <c r="VR863" s="5"/>
      <c r="VS863" s="5"/>
      <c r="VT863" s="5"/>
      <c r="VU863" s="5"/>
      <c r="VV863" s="5"/>
      <c r="VW863" s="5"/>
      <c r="VX863" s="5"/>
      <c r="VY863" s="5"/>
      <c r="VZ863" s="5"/>
      <c r="WA863" s="5"/>
      <c r="WB863" s="5"/>
      <c r="WC863" s="5"/>
      <c r="WD863" s="5"/>
      <c r="WE863" s="5"/>
      <c r="WF863" s="5"/>
      <c r="WG863" s="5"/>
      <c r="WH863" s="5"/>
      <c r="WI863" s="5"/>
      <c r="WJ863" s="5"/>
      <c r="WK863" s="5"/>
      <c r="WL863" s="5"/>
      <c r="WM863" s="5"/>
      <c r="WN863" s="5"/>
      <c r="WO863" s="5"/>
      <c r="WP863" s="5"/>
      <c r="WQ863" s="5"/>
      <c r="WR863" s="5"/>
      <c r="WS863" s="5"/>
      <c r="WT863" s="5"/>
      <c r="WU863" s="5"/>
      <c r="WV863" s="5"/>
      <c r="WW863" s="5"/>
      <c r="WX863" s="5"/>
      <c r="WY863" s="5"/>
      <c r="WZ863" s="5"/>
      <c r="XA863" s="5"/>
      <c r="XB863" s="5"/>
      <c r="XC863" s="5"/>
      <c r="XD863" s="5"/>
      <c r="XE863" s="5"/>
      <c r="XF863" s="5"/>
      <c r="XG863" s="5"/>
      <c r="XH863" s="5"/>
      <c r="XI863" s="5"/>
      <c r="XJ863" s="5"/>
      <c r="XK863" s="5"/>
      <c r="XL863" s="5"/>
      <c r="XM863" s="5"/>
      <c r="XN863" s="5"/>
      <c r="XO863" s="5"/>
      <c r="XP863" s="5"/>
      <c r="XQ863" s="5"/>
      <c r="XR863" s="5"/>
      <c r="XS863" s="5"/>
      <c r="XT863" s="5"/>
      <c r="XU863" s="5"/>
      <c r="XV863" s="5"/>
      <c r="XW863" s="5"/>
    </row>
    <row r="864" spans="39:647" x14ac:dyDescent="0.2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5"/>
      <c r="NS864" s="5"/>
      <c r="NT864" s="5"/>
      <c r="NU864" s="5"/>
      <c r="NV864" s="5"/>
      <c r="NW864" s="5"/>
      <c r="NX864" s="5"/>
      <c r="NY864" s="5"/>
      <c r="NZ864" s="5"/>
      <c r="OA864" s="5"/>
      <c r="OB864" s="5"/>
      <c r="OC864" s="5"/>
      <c r="OD864" s="5"/>
      <c r="OE864" s="5"/>
      <c r="OF864" s="5"/>
      <c r="OG864" s="5"/>
      <c r="OH864" s="5"/>
      <c r="OI864" s="5"/>
      <c r="OJ864" s="5"/>
      <c r="OK864" s="5"/>
      <c r="OL864" s="5"/>
      <c r="OM864" s="5"/>
      <c r="ON864" s="5"/>
      <c r="OO864" s="5"/>
      <c r="OP864" s="5"/>
      <c r="OQ864" s="5"/>
      <c r="OR864" s="5"/>
      <c r="OS864" s="5"/>
      <c r="OT864" s="5"/>
      <c r="OU864" s="5"/>
      <c r="OV864" s="5"/>
      <c r="OW864" s="5"/>
      <c r="OX864" s="5"/>
      <c r="OY864" s="5"/>
      <c r="OZ864" s="5"/>
      <c r="PA864" s="5"/>
      <c r="PB864" s="5"/>
      <c r="PC864" s="5"/>
      <c r="PD864" s="5"/>
      <c r="PE864" s="5"/>
      <c r="PF864" s="5"/>
      <c r="PG864" s="5"/>
      <c r="PH864" s="5"/>
      <c r="PI864" s="5"/>
      <c r="PJ864" s="5"/>
      <c r="PK864" s="5"/>
      <c r="PL864" s="5"/>
      <c r="PM864" s="5"/>
      <c r="PN864" s="5"/>
      <c r="PO864" s="5"/>
      <c r="PP864" s="5"/>
      <c r="PQ864" s="5"/>
      <c r="PR864" s="5"/>
      <c r="PS864" s="5"/>
      <c r="PT864" s="5"/>
      <c r="PU864" s="5"/>
      <c r="PV864" s="5"/>
      <c r="PW864" s="5"/>
      <c r="PX864" s="5"/>
      <c r="PY864" s="5"/>
      <c r="PZ864" s="5"/>
      <c r="QA864" s="5"/>
      <c r="QB864" s="5"/>
      <c r="QC864" s="5"/>
      <c r="QD864" s="5"/>
      <c r="QE864" s="5"/>
      <c r="QF864" s="5"/>
      <c r="QG864" s="5"/>
      <c r="QH864" s="5"/>
      <c r="QI864" s="5"/>
      <c r="QJ864" s="5"/>
      <c r="QK864" s="5"/>
      <c r="QL864" s="5"/>
      <c r="QM864" s="5"/>
      <c r="QN864" s="5"/>
      <c r="QO864" s="5"/>
      <c r="QP864" s="5"/>
      <c r="QQ864" s="5"/>
      <c r="QR864" s="5"/>
      <c r="QS864" s="5"/>
      <c r="QT864" s="5"/>
      <c r="QU864" s="5"/>
      <c r="QV864" s="5"/>
      <c r="QW864" s="5"/>
      <c r="QX864" s="5"/>
      <c r="QY864" s="5"/>
      <c r="QZ864" s="5"/>
      <c r="RA864" s="5"/>
      <c r="RB864" s="5"/>
      <c r="RC864" s="5"/>
      <c r="RD864" s="5"/>
      <c r="RE864" s="5"/>
      <c r="RF864" s="5"/>
      <c r="RG864" s="5"/>
      <c r="RH864" s="5"/>
      <c r="RI864" s="5"/>
      <c r="RJ864" s="5"/>
      <c r="RK864" s="5"/>
      <c r="RL864" s="5"/>
      <c r="RM864" s="5"/>
      <c r="RN864" s="5"/>
      <c r="RO864" s="5"/>
      <c r="RP864" s="5"/>
      <c r="RQ864" s="5"/>
      <c r="RR864" s="5"/>
      <c r="RS864" s="5"/>
      <c r="RT864" s="5"/>
      <c r="RU864" s="5"/>
      <c r="RV864" s="5"/>
      <c r="RW864" s="5"/>
      <c r="RX864" s="5"/>
      <c r="RY864" s="5"/>
      <c r="RZ864" s="5"/>
      <c r="SA864" s="5"/>
      <c r="SB864" s="5"/>
      <c r="SC864" s="5"/>
      <c r="SD864" s="5"/>
      <c r="SE864" s="5"/>
      <c r="SF864" s="5"/>
      <c r="SG864" s="5"/>
      <c r="SH864" s="5"/>
      <c r="SI864" s="5"/>
      <c r="SJ864" s="5"/>
      <c r="SK864" s="5"/>
      <c r="SL864" s="5"/>
      <c r="SM864" s="5"/>
      <c r="SN864" s="5"/>
      <c r="SO864" s="5"/>
      <c r="SP864" s="5"/>
      <c r="SQ864" s="5"/>
      <c r="SR864" s="5"/>
      <c r="SS864" s="5"/>
      <c r="ST864" s="5"/>
      <c r="SU864" s="5"/>
      <c r="SV864" s="5"/>
      <c r="SW864" s="5"/>
      <c r="SX864" s="5"/>
      <c r="SY864" s="5"/>
      <c r="SZ864" s="5"/>
      <c r="TA864" s="5"/>
      <c r="TB864" s="5"/>
      <c r="TC864" s="5"/>
      <c r="TD864" s="5"/>
      <c r="TE864" s="5"/>
      <c r="TF864" s="5"/>
      <c r="TG864" s="5"/>
      <c r="TH864" s="5"/>
      <c r="TI864" s="5"/>
      <c r="TJ864" s="5"/>
      <c r="TK864" s="5"/>
      <c r="TL864" s="5"/>
      <c r="TM864" s="5"/>
      <c r="TN864" s="5"/>
      <c r="TO864" s="5"/>
      <c r="TP864" s="5"/>
      <c r="TQ864" s="5"/>
      <c r="TR864" s="5"/>
      <c r="TS864" s="5"/>
      <c r="TT864" s="5"/>
      <c r="TU864" s="5"/>
      <c r="TV864" s="5"/>
      <c r="TW864" s="5"/>
      <c r="TX864" s="5"/>
      <c r="TY864" s="5"/>
      <c r="TZ864" s="5"/>
      <c r="UA864" s="5"/>
      <c r="UB864" s="5"/>
      <c r="UC864" s="5"/>
      <c r="UD864" s="5"/>
      <c r="UE864" s="5"/>
      <c r="UF864" s="5"/>
      <c r="UG864" s="5"/>
      <c r="UH864" s="5"/>
      <c r="UI864" s="5"/>
      <c r="UJ864" s="5"/>
      <c r="UK864" s="5"/>
      <c r="UL864" s="5"/>
      <c r="UM864" s="5"/>
      <c r="UN864" s="5"/>
      <c r="UO864" s="5"/>
      <c r="UP864" s="5"/>
      <c r="UQ864" s="5"/>
      <c r="UR864" s="5"/>
      <c r="US864" s="5"/>
      <c r="UT864" s="5"/>
      <c r="UU864" s="5"/>
      <c r="UV864" s="5"/>
      <c r="UW864" s="5"/>
      <c r="UX864" s="5"/>
      <c r="UY864" s="5"/>
      <c r="UZ864" s="5"/>
      <c r="VA864" s="5"/>
      <c r="VB864" s="5"/>
      <c r="VC864" s="5"/>
      <c r="VD864" s="5"/>
      <c r="VE864" s="5"/>
      <c r="VF864" s="5"/>
      <c r="VG864" s="5"/>
      <c r="VH864" s="5"/>
      <c r="VI864" s="5"/>
      <c r="VJ864" s="5"/>
      <c r="VK864" s="5"/>
      <c r="VL864" s="5"/>
      <c r="VM864" s="5"/>
      <c r="VN864" s="5"/>
      <c r="VO864" s="5"/>
      <c r="VP864" s="5"/>
      <c r="VQ864" s="5"/>
      <c r="VR864" s="5"/>
      <c r="VS864" s="5"/>
      <c r="VT864" s="5"/>
      <c r="VU864" s="5"/>
      <c r="VV864" s="5"/>
      <c r="VW864" s="5"/>
      <c r="VX864" s="5"/>
      <c r="VY864" s="5"/>
      <c r="VZ864" s="5"/>
      <c r="WA864" s="5"/>
      <c r="WB864" s="5"/>
      <c r="WC864" s="5"/>
      <c r="WD864" s="5"/>
      <c r="WE864" s="5"/>
      <c r="WF864" s="5"/>
      <c r="WG864" s="5"/>
      <c r="WH864" s="5"/>
      <c r="WI864" s="5"/>
      <c r="WJ864" s="5"/>
      <c r="WK864" s="5"/>
      <c r="WL864" s="5"/>
      <c r="WM864" s="5"/>
      <c r="WN864" s="5"/>
      <c r="WO864" s="5"/>
      <c r="WP864" s="5"/>
      <c r="WQ864" s="5"/>
      <c r="WR864" s="5"/>
      <c r="WS864" s="5"/>
      <c r="WT864" s="5"/>
      <c r="WU864" s="5"/>
      <c r="WV864" s="5"/>
      <c r="WW864" s="5"/>
      <c r="WX864" s="5"/>
      <c r="WY864" s="5"/>
      <c r="WZ864" s="5"/>
      <c r="XA864" s="5"/>
      <c r="XB864" s="5"/>
      <c r="XC864" s="5"/>
      <c r="XD864" s="5"/>
      <c r="XE864" s="5"/>
      <c r="XF864" s="5"/>
      <c r="XG864" s="5"/>
      <c r="XH864" s="5"/>
      <c r="XI864" s="5"/>
      <c r="XJ864" s="5"/>
      <c r="XK864" s="5"/>
      <c r="XL864" s="5"/>
      <c r="XM864" s="5"/>
      <c r="XN864" s="5"/>
      <c r="XO864" s="5"/>
      <c r="XP864" s="5"/>
      <c r="XQ864" s="5"/>
      <c r="XR864" s="5"/>
      <c r="XS864" s="5"/>
      <c r="XT864" s="5"/>
      <c r="XU864" s="5"/>
      <c r="XV864" s="5"/>
      <c r="XW864" s="5"/>
    </row>
    <row r="865" spans="39:647" x14ac:dyDescent="0.2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5"/>
      <c r="NS865" s="5"/>
      <c r="NT865" s="5"/>
      <c r="NU865" s="5"/>
      <c r="NV865" s="5"/>
      <c r="NW865" s="5"/>
      <c r="NX865" s="5"/>
      <c r="NY865" s="5"/>
      <c r="NZ865" s="5"/>
      <c r="OA865" s="5"/>
      <c r="OB865" s="5"/>
      <c r="OC865" s="5"/>
      <c r="OD865" s="5"/>
      <c r="OE865" s="5"/>
      <c r="OF865" s="5"/>
      <c r="OG865" s="5"/>
      <c r="OH865" s="5"/>
      <c r="OI865" s="5"/>
      <c r="OJ865" s="5"/>
      <c r="OK865" s="5"/>
      <c r="OL865" s="5"/>
      <c r="OM865" s="5"/>
      <c r="ON865" s="5"/>
      <c r="OO865" s="5"/>
      <c r="OP865" s="5"/>
      <c r="OQ865" s="5"/>
      <c r="OR865" s="5"/>
      <c r="OS865" s="5"/>
      <c r="OT865" s="5"/>
      <c r="OU865" s="5"/>
      <c r="OV865" s="5"/>
      <c r="OW865" s="5"/>
      <c r="OX865" s="5"/>
      <c r="OY865" s="5"/>
      <c r="OZ865" s="5"/>
      <c r="PA865" s="5"/>
      <c r="PB865" s="5"/>
      <c r="PC865" s="5"/>
      <c r="PD865" s="5"/>
      <c r="PE865" s="5"/>
      <c r="PF865" s="5"/>
      <c r="PG865" s="5"/>
      <c r="PH865" s="5"/>
      <c r="PI865" s="5"/>
      <c r="PJ865" s="5"/>
      <c r="PK865" s="5"/>
      <c r="PL865" s="5"/>
      <c r="PM865" s="5"/>
      <c r="PN865" s="5"/>
      <c r="PO865" s="5"/>
      <c r="PP865" s="5"/>
      <c r="PQ865" s="5"/>
      <c r="PR865" s="5"/>
      <c r="PS865" s="5"/>
      <c r="PT865" s="5"/>
      <c r="PU865" s="5"/>
      <c r="PV865" s="5"/>
      <c r="PW865" s="5"/>
      <c r="PX865" s="5"/>
      <c r="PY865" s="5"/>
      <c r="PZ865" s="5"/>
      <c r="QA865" s="5"/>
      <c r="QB865" s="5"/>
      <c r="QC865" s="5"/>
      <c r="QD865" s="5"/>
      <c r="QE865" s="5"/>
      <c r="QF865" s="5"/>
      <c r="QG865" s="5"/>
      <c r="QH865" s="5"/>
      <c r="QI865" s="5"/>
      <c r="QJ865" s="5"/>
      <c r="QK865" s="5"/>
      <c r="QL865" s="5"/>
      <c r="QM865" s="5"/>
      <c r="QN865" s="5"/>
      <c r="QO865" s="5"/>
      <c r="QP865" s="5"/>
      <c r="QQ865" s="5"/>
      <c r="QR865" s="5"/>
      <c r="QS865" s="5"/>
      <c r="QT865" s="5"/>
      <c r="QU865" s="5"/>
      <c r="QV865" s="5"/>
      <c r="QW865" s="5"/>
      <c r="QX865" s="5"/>
      <c r="QY865" s="5"/>
      <c r="QZ865" s="5"/>
      <c r="RA865" s="5"/>
      <c r="RB865" s="5"/>
      <c r="RC865" s="5"/>
      <c r="RD865" s="5"/>
      <c r="RE865" s="5"/>
      <c r="RF865" s="5"/>
      <c r="RG865" s="5"/>
      <c r="RH865" s="5"/>
      <c r="RI865" s="5"/>
      <c r="RJ865" s="5"/>
      <c r="RK865" s="5"/>
      <c r="RL865" s="5"/>
      <c r="RM865" s="5"/>
      <c r="RN865" s="5"/>
      <c r="RO865" s="5"/>
      <c r="RP865" s="5"/>
      <c r="RQ865" s="5"/>
      <c r="RR865" s="5"/>
      <c r="RS865" s="5"/>
      <c r="RT865" s="5"/>
      <c r="RU865" s="5"/>
      <c r="RV865" s="5"/>
      <c r="RW865" s="5"/>
      <c r="RX865" s="5"/>
      <c r="RY865" s="5"/>
      <c r="RZ865" s="5"/>
      <c r="SA865" s="5"/>
      <c r="SB865" s="5"/>
      <c r="SC865" s="5"/>
      <c r="SD865" s="5"/>
      <c r="SE865" s="5"/>
      <c r="SF865" s="5"/>
      <c r="SG865" s="5"/>
      <c r="SH865" s="5"/>
      <c r="SI865" s="5"/>
      <c r="SJ865" s="5"/>
      <c r="SK865" s="5"/>
      <c r="SL865" s="5"/>
      <c r="SM865" s="5"/>
      <c r="SN865" s="5"/>
      <c r="SO865" s="5"/>
      <c r="SP865" s="5"/>
      <c r="SQ865" s="5"/>
      <c r="SR865" s="5"/>
      <c r="SS865" s="5"/>
      <c r="ST865" s="5"/>
      <c r="SU865" s="5"/>
      <c r="SV865" s="5"/>
      <c r="SW865" s="5"/>
      <c r="SX865" s="5"/>
      <c r="SY865" s="5"/>
      <c r="SZ865" s="5"/>
      <c r="TA865" s="5"/>
      <c r="TB865" s="5"/>
      <c r="TC865" s="5"/>
      <c r="TD865" s="5"/>
      <c r="TE865" s="5"/>
      <c r="TF865" s="5"/>
      <c r="TG865" s="5"/>
      <c r="TH865" s="5"/>
      <c r="TI865" s="5"/>
      <c r="TJ865" s="5"/>
      <c r="TK865" s="5"/>
      <c r="TL865" s="5"/>
      <c r="TM865" s="5"/>
      <c r="TN865" s="5"/>
      <c r="TO865" s="5"/>
      <c r="TP865" s="5"/>
      <c r="TQ865" s="5"/>
      <c r="TR865" s="5"/>
      <c r="TS865" s="5"/>
      <c r="TT865" s="5"/>
      <c r="TU865" s="5"/>
      <c r="TV865" s="5"/>
      <c r="TW865" s="5"/>
      <c r="TX865" s="5"/>
      <c r="TY865" s="5"/>
      <c r="TZ865" s="5"/>
      <c r="UA865" s="5"/>
      <c r="UB865" s="5"/>
      <c r="UC865" s="5"/>
      <c r="UD865" s="5"/>
      <c r="UE865" s="5"/>
      <c r="UF865" s="5"/>
      <c r="UG865" s="5"/>
      <c r="UH865" s="5"/>
      <c r="UI865" s="5"/>
      <c r="UJ865" s="5"/>
      <c r="UK865" s="5"/>
      <c r="UL865" s="5"/>
      <c r="UM865" s="5"/>
      <c r="UN865" s="5"/>
      <c r="UO865" s="5"/>
      <c r="UP865" s="5"/>
      <c r="UQ865" s="5"/>
      <c r="UR865" s="5"/>
      <c r="US865" s="5"/>
      <c r="UT865" s="5"/>
      <c r="UU865" s="5"/>
      <c r="UV865" s="5"/>
      <c r="UW865" s="5"/>
      <c r="UX865" s="5"/>
      <c r="UY865" s="5"/>
      <c r="UZ865" s="5"/>
      <c r="VA865" s="5"/>
      <c r="VB865" s="5"/>
      <c r="VC865" s="5"/>
      <c r="VD865" s="5"/>
      <c r="VE865" s="5"/>
      <c r="VF865" s="5"/>
      <c r="VG865" s="5"/>
      <c r="VH865" s="5"/>
      <c r="VI865" s="5"/>
      <c r="VJ865" s="5"/>
      <c r="VK865" s="5"/>
      <c r="VL865" s="5"/>
      <c r="VM865" s="5"/>
      <c r="VN865" s="5"/>
      <c r="VO865" s="5"/>
      <c r="VP865" s="5"/>
      <c r="VQ865" s="5"/>
      <c r="VR865" s="5"/>
      <c r="VS865" s="5"/>
      <c r="VT865" s="5"/>
      <c r="VU865" s="5"/>
      <c r="VV865" s="5"/>
      <c r="VW865" s="5"/>
      <c r="VX865" s="5"/>
      <c r="VY865" s="5"/>
      <c r="VZ865" s="5"/>
      <c r="WA865" s="5"/>
      <c r="WB865" s="5"/>
      <c r="WC865" s="5"/>
      <c r="WD865" s="5"/>
      <c r="WE865" s="5"/>
      <c r="WF865" s="5"/>
      <c r="WG865" s="5"/>
      <c r="WH865" s="5"/>
      <c r="WI865" s="5"/>
      <c r="WJ865" s="5"/>
      <c r="WK865" s="5"/>
      <c r="WL865" s="5"/>
      <c r="WM865" s="5"/>
      <c r="WN865" s="5"/>
      <c r="WO865" s="5"/>
      <c r="WP865" s="5"/>
      <c r="WQ865" s="5"/>
      <c r="WR865" s="5"/>
      <c r="WS865" s="5"/>
      <c r="WT865" s="5"/>
      <c r="WU865" s="5"/>
      <c r="WV865" s="5"/>
      <c r="WW865" s="5"/>
      <c r="WX865" s="5"/>
      <c r="WY865" s="5"/>
      <c r="WZ865" s="5"/>
      <c r="XA865" s="5"/>
      <c r="XB865" s="5"/>
      <c r="XC865" s="5"/>
      <c r="XD865" s="5"/>
      <c r="XE865" s="5"/>
      <c r="XF865" s="5"/>
      <c r="XG865" s="5"/>
      <c r="XH865" s="5"/>
      <c r="XI865" s="5"/>
      <c r="XJ865" s="5"/>
      <c r="XK865" s="5"/>
      <c r="XL865" s="5"/>
      <c r="XM865" s="5"/>
      <c r="XN865" s="5"/>
      <c r="XO865" s="5"/>
      <c r="XP865" s="5"/>
      <c r="XQ865" s="5"/>
      <c r="XR865" s="5"/>
      <c r="XS865" s="5"/>
      <c r="XT865" s="5"/>
      <c r="XU865" s="5"/>
      <c r="XV865" s="5"/>
      <c r="XW865" s="5"/>
    </row>
    <row r="866" spans="39:647" x14ac:dyDescent="0.2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5"/>
      <c r="NS866" s="5"/>
      <c r="NT866" s="5"/>
      <c r="NU866" s="5"/>
      <c r="NV866" s="5"/>
      <c r="NW866" s="5"/>
      <c r="NX866" s="5"/>
      <c r="NY866" s="5"/>
      <c r="NZ866" s="5"/>
      <c r="OA866" s="5"/>
      <c r="OB866" s="5"/>
      <c r="OC866" s="5"/>
      <c r="OD866" s="5"/>
      <c r="OE866" s="5"/>
      <c r="OF866" s="5"/>
      <c r="OG866" s="5"/>
      <c r="OH866" s="5"/>
      <c r="OI866" s="5"/>
      <c r="OJ866" s="5"/>
      <c r="OK866" s="5"/>
      <c r="OL866" s="5"/>
      <c r="OM866" s="5"/>
      <c r="ON866" s="5"/>
      <c r="OO866" s="5"/>
      <c r="OP866" s="5"/>
      <c r="OQ866" s="5"/>
      <c r="OR866" s="5"/>
      <c r="OS866" s="5"/>
      <c r="OT866" s="5"/>
      <c r="OU866" s="5"/>
      <c r="OV866" s="5"/>
      <c r="OW866" s="5"/>
      <c r="OX866" s="5"/>
      <c r="OY866" s="5"/>
      <c r="OZ866" s="5"/>
      <c r="PA866" s="5"/>
      <c r="PB866" s="5"/>
      <c r="PC866" s="5"/>
      <c r="PD866" s="5"/>
      <c r="PE866" s="5"/>
      <c r="PF866" s="5"/>
      <c r="PG866" s="5"/>
      <c r="PH866" s="5"/>
      <c r="PI866" s="5"/>
      <c r="PJ866" s="5"/>
      <c r="PK866" s="5"/>
      <c r="PL866" s="5"/>
      <c r="PM866" s="5"/>
      <c r="PN866" s="5"/>
      <c r="PO866" s="5"/>
      <c r="PP866" s="5"/>
      <c r="PQ866" s="5"/>
      <c r="PR866" s="5"/>
      <c r="PS866" s="5"/>
      <c r="PT866" s="5"/>
      <c r="PU866" s="5"/>
      <c r="PV866" s="5"/>
      <c r="PW866" s="5"/>
      <c r="PX866" s="5"/>
      <c r="PY866" s="5"/>
      <c r="PZ866" s="5"/>
      <c r="QA866" s="5"/>
      <c r="QB866" s="5"/>
      <c r="QC866" s="5"/>
      <c r="QD866" s="5"/>
      <c r="QE866" s="5"/>
      <c r="QF866" s="5"/>
      <c r="QG866" s="5"/>
      <c r="QH866" s="5"/>
      <c r="QI866" s="5"/>
      <c r="QJ866" s="5"/>
      <c r="QK866" s="5"/>
      <c r="QL866" s="5"/>
      <c r="QM866" s="5"/>
      <c r="QN866" s="5"/>
      <c r="QO866" s="5"/>
      <c r="QP866" s="5"/>
      <c r="QQ866" s="5"/>
      <c r="QR866" s="5"/>
      <c r="QS866" s="5"/>
      <c r="QT866" s="5"/>
      <c r="QU866" s="5"/>
      <c r="QV866" s="5"/>
      <c r="QW866" s="5"/>
      <c r="QX866" s="5"/>
      <c r="QY866" s="5"/>
      <c r="QZ866" s="5"/>
      <c r="RA866" s="5"/>
      <c r="RB866" s="5"/>
      <c r="RC866" s="5"/>
      <c r="RD866" s="5"/>
      <c r="RE866" s="5"/>
      <c r="RF866" s="5"/>
      <c r="RG866" s="5"/>
      <c r="RH866" s="5"/>
      <c r="RI866" s="5"/>
      <c r="RJ866" s="5"/>
      <c r="RK866" s="5"/>
      <c r="RL866" s="5"/>
      <c r="RM866" s="5"/>
      <c r="RN866" s="5"/>
      <c r="RO866" s="5"/>
      <c r="RP866" s="5"/>
      <c r="RQ866" s="5"/>
      <c r="RR866" s="5"/>
      <c r="RS866" s="5"/>
      <c r="RT866" s="5"/>
      <c r="RU866" s="5"/>
      <c r="RV866" s="5"/>
      <c r="RW866" s="5"/>
      <c r="RX866" s="5"/>
      <c r="RY866" s="5"/>
      <c r="RZ866" s="5"/>
      <c r="SA866" s="5"/>
      <c r="SB866" s="5"/>
      <c r="SC866" s="5"/>
      <c r="SD866" s="5"/>
      <c r="SE866" s="5"/>
      <c r="SF866" s="5"/>
      <c r="SG866" s="5"/>
      <c r="SH866" s="5"/>
      <c r="SI866" s="5"/>
      <c r="SJ866" s="5"/>
      <c r="SK866" s="5"/>
      <c r="SL866" s="5"/>
      <c r="SM866" s="5"/>
      <c r="SN866" s="5"/>
      <c r="SO866" s="5"/>
      <c r="SP866" s="5"/>
      <c r="SQ866" s="5"/>
      <c r="SR866" s="5"/>
      <c r="SS866" s="5"/>
      <c r="ST866" s="5"/>
      <c r="SU866" s="5"/>
      <c r="SV866" s="5"/>
      <c r="SW866" s="5"/>
      <c r="SX866" s="5"/>
      <c r="SY866" s="5"/>
      <c r="SZ866" s="5"/>
      <c r="TA866" s="5"/>
      <c r="TB866" s="5"/>
      <c r="TC866" s="5"/>
      <c r="TD866" s="5"/>
      <c r="TE866" s="5"/>
      <c r="TF866" s="5"/>
      <c r="TG866" s="5"/>
      <c r="TH866" s="5"/>
      <c r="TI866" s="5"/>
      <c r="TJ866" s="5"/>
      <c r="TK866" s="5"/>
      <c r="TL866" s="5"/>
      <c r="TM866" s="5"/>
      <c r="TN866" s="5"/>
      <c r="TO866" s="5"/>
      <c r="TP866" s="5"/>
      <c r="TQ866" s="5"/>
      <c r="TR866" s="5"/>
      <c r="TS866" s="5"/>
      <c r="TT866" s="5"/>
      <c r="TU866" s="5"/>
      <c r="TV866" s="5"/>
      <c r="TW866" s="5"/>
      <c r="TX866" s="5"/>
      <c r="TY866" s="5"/>
      <c r="TZ866" s="5"/>
      <c r="UA866" s="5"/>
      <c r="UB866" s="5"/>
      <c r="UC866" s="5"/>
      <c r="UD866" s="5"/>
      <c r="UE866" s="5"/>
      <c r="UF866" s="5"/>
      <c r="UG866" s="5"/>
      <c r="UH866" s="5"/>
      <c r="UI866" s="5"/>
      <c r="UJ866" s="5"/>
      <c r="UK866" s="5"/>
      <c r="UL866" s="5"/>
      <c r="UM866" s="5"/>
      <c r="UN866" s="5"/>
      <c r="UO866" s="5"/>
      <c r="UP866" s="5"/>
      <c r="UQ866" s="5"/>
      <c r="UR866" s="5"/>
      <c r="US866" s="5"/>
      <c r="UT866" s="5"/>
      <c r="UU866" s="5"/>
      <c r="UV866" s="5"/>
      <c r="UW866" s="5"/>
      <c r="UX866" s="5"/>
      <c r="UY866" s="5"/>
      <c r="UZ866" s="5"/>
      <c r="VA866" s="5"/>
      <c r="VB866" s="5"/>
      <c r="VC866" s="5"/>
      <c r="VD866" s="5"/>
      <c r="VE866" s="5"/>
      <c r="VF866" s="5"/>
      <c r="VG866" s="5"/>
      <c r="VH866" s="5"/>
      <c r="VI866" s="5"/>
      <c r="VJ866" s="5"/>
      <c r="VK866" s="5"/>
      <c r="VL866" s="5"/>
      <c r="VM866" s="5"/>
      <c r="VN866" s="5"/>
      <c r="VO866" s="5"/>
      <c r="VP866" s="5"/>
      <c r="VQ866" s="5"/>
      <c r="VR866" s="5"/>
      <c r="VS866" s="5"/>
      <c r="VT866" s="5"/>
      <c r="VU866" s="5"/>
      <c r="VV866" s="5"/>
      <c r="VW866" s="5"/>
      <c r="VX866" s="5"/>
      <c r="VY866" s="5"/>
      <c r="VZ866" s="5"/>
      <c r="WA866" s="5"/>
      <c r="WB866" s="5"/>
      <c r="WC866" s="5"/>
      <c r="WD866" s="5"/>
      <c r="WE866" s="5"/>
      <c r="WF866" s="5"/>
      <c r="WG866" s="5"/>
      <c r="WH866" s="5"/>
      <c r="WI866" s="5"/>
      <c r="WJ866" s="5"/>
      <c r="WK866" s="5"/>
      <c r="WL866" s="5"/>
      <c r="WM866" s="5"/>
      <c r="WN866" s="5"/>
      <c r="WO866" s="5"/>
      <c r="WP866" s="5"/>
      <c r="WQ866" s="5"/>
      <c r="WR866" s="5"/>
      <c r="WS866" s="5"/>
      <c r="WT866" s="5"/>
      <c r="WU866" s="5"/>
      <c r="WV866" s="5"/>
      <c r="WW866" s="5"/>
      <c r="WX866" s="5"/>
      <c r="WY866" s="5"/>
      <c r="WZ866" s="5"/>
      <c r="XA866" s="5"/>
      <c r="XB866" s="5"/>
      <c r="XC866" s="5"/>
      <c r="XD866" s="5"/>
      <c r="XE866" s="5"/>
      <c r="XF866" s="5"/>
      <c r="XG866" s="5"/>
      <c r="XH866" s="5"/>
      <c r="XI866" s="5"/>
      <c r="XJ866" s="5"/>
      <c r="XK866" s="5"/>
      <c r="XL866" s="5"/>
      <c r="XM866" s="5"/>
      <c r="XN866" s="5"/>
      <c r="XO866" s="5"/>
      <c r="XP866" s="5"/>
      <c r="XQ866" s="5"/>
      <c r="XR866" s="5"/>
      <c r="XS866" s="5"/>
      <c r="XT866" s="5"/>
      <c r="XU866" s="5"/>
      <c r="XV866" s="5"/>
      <c r="XW866" s="5"/>
    </row>
    <row r="867" spans="39:647" x14ac:dyDescent="0.2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5"/>
      <c r="NS867" s="5"/>
      <c r="NT867" s="5"/>
      <c r="NU867" s="5"/>
      <c r="NV867" s="5"/>
      <c r="NW867" s="5"/>
      <c r="NX867" s="5"/>
      <c r="NY867" s="5"/>
      <c r="NZ867" s="5"/>
      <c r="OA867" s="5"/>
      <c r="OB867" s="5"/>
      <c r="OC867" s="5"/>
      <c r="OD867" s="5"/>
      <c r="OE867" s="5"/>
      <c r="OF867" s="5"/>
      <c r="OG867" s="5"/>
      <c r="OH867" s="5"/>
      <c r="OI867" s="5"/>
      <c r="OJ867" s="5"/>
      <c r="OK867" s="5"/>
      <c r="OL867" s="5"/>
      <c r="OM867" s="5"/>
      <c r="ON867" s="5"/>
      <c r="OO867" s="5"/>
      <c r="OP867" s="5"/>
      <c r="OQ867" s="5"/>
      <c r="OR867" s="5"/>
      <c r="OS867" s="5"/>
      <c r="OT867" s="5"/>
      <c r="OU867" s="5"/>
      <c r="OV867" s="5"/>
      <c r="OW867" s="5"/>
      <c r="OX867" s="5"/>
      <c r="OY867" s="5"/>
      <c r="OZ867" s="5"/>
      <c r="PA867" s="5"/>
      <c r="PB867" s="5"/>
      <c r="PC867" s="5"/>
      <c r="PD867" s="5"/>
      <c r="PE867" s="5"/>
      <c r="PF867" s="5"/>
      <c r="PG867" s="5"/>
      <c r="PH867" s="5"/>
      <c r="PI867" s="5"/>
      <c r="PJ867" s="5"/>
      <c r="PK867" s="5"/>
      <c r="PL867" s="5"/>
      <c r="PM867" s="5"/>
      <c r="PN867" s="5"/>
      <c r="PO867" s="5"/>
      <c r="PP867" s="5"/>
      <c r="PQ867" s="5"/>
      <c r="PR867" s="5"/>
      <c r="PS867" s="5"/>
      <c r="PT867" s="5"/>
      <c r="PU867" s="5"/>
      <c r="PV867" s="5"/>
      <c r="PW867" s="5"/>
      <c r="PX867" s="5"/>
      <c r="PY867" s="5"/>
      <c r="PZ867" s="5"/>
      <c r="QA867" s="5"/>
      <c r="QB867" s="5"/>
      <c r="QC867" s="5"/>
      <c r="QD867" s="5"/>
      <c r="QE867" s="5"/>
      <c r="QF867" s="5"/>
      <c r="QG867" s="5"/>
      <c r="QH867" s="5"/>
      <c r="QI867" s="5"/>
      <c r="QJ867" s="5"/>
      <c r="QK867" s="5"/>
      <c r="QL867" s="5"/>
      <c r="QM867" s="5"/>
      <c r="QN867" s="5"/>
      <c r="QO867" s="5"/>
      <c r="QP867" s="5"/>
      <c r="QQ867" s="5"/>
      <c r="QR867" s="5"/>
      <c r="QS867" s="5"/>
      <c r="QT867" s="5"/>
      <c r="QU867" s="5"/>
      <c r="QV867" s="5"/>
      <c r="QW867" s="5"/>
      <c r="QX867" s="5"/>
      <c r="QY867" s="5"/>
      <c r="QZ867" s="5"/>
      <c r="RA867" s="5"/>
      <c r="RB867" s="5"/>
      <c r="RC867" s="5"/>
      <c r="RD867" s="5"/>
      <c r="RE867" s="5"/>
      <c r="RF867" s="5"/>
      <c r="RG867" s="5"/>
      <c r="RH867" s="5"/>
      <c r="RI867" s="5"/>
      <c r="RJ867" s="5"/>
      <c r="RK867" s="5"/>
      <c r="RL867" s="5"/>
      <c r="RM867" s="5"/>
      <c r="RN867" s="5"/>
      <c r="RO867" s="5"/>
      <c r="RP867" s="5"/>
      <c r="RQ867" s="5"/>
      <c r="RR867" s="5"/>
      <c r="RS867" s="5"/>
      <c r="RT867" s="5"/>
      <c r="RU867" s="5"/>
      <c r="RV867" s="5"/>
      <c r="RW867" s="5"/>
      <c r="RX867" s="5"/>
      <c r="RY867" s="5"/>
      <c r="RZ867" s="5"/>
      <c r="SA867" s="5"/>
      <c r="SB867" s="5"/>
      <c r="SC867" s="5"/>
      <c r="SD867" s="5"/>
      <c r="SE867" s="5"/>
      <c r="SF867" s="5"/>
      <c r="SG867" s="5"/>
      <c r="SH867" s="5"/>
      <c r="SI867" s="5"/>
      <c r="SJ867" s="5"/>
      <c r="SK867" s="5"/>
      <c r="SL867" s="5"/>
      <c r="SM867" s="5"/>
      <c r="SN867" s="5"/>
      <c r="SO867" s="5"/>
      <c r="SP867" s="5"/>
      <c r="SQ867" s="5"/>
      <c r="SR867" s="5"/>
      <c r="SS867" s="5"/>
      <c r="ST867" s="5"/>
      <c r="SU867" s="5"/>
      <c r="SV867" s="5"/>
      <c r="SW867" s="5"/>
      <c r="SX867" s="5"/>
      <c r="SY867" s="5"/>
      <c r="SZ867" s="5"/>
      <c r="TA867" s="5"/>
      <c r="TB867" s="5"/>
      <c r="TC867" s="5"/>
      <c r="TD867" s="5"/>
      <c r="TE867" s="5"/>
      <c r="TF867" s="5"/>
      <c r="TG867" s="5"/>
      <c r="TH867" s="5"/>
      <c r="TI867" s="5"/>
      <c r="TJ867" s="5"/>
      <c r="TK867" s="5"/>
      <c r="TL867" s="5"/>
      <c r="TM867" s="5"/>
      <c r="TN867" s="5"/>
      <c r="TO867" s="5"/>
      <c r="TP867" s="5"/>
      <c r="TQ867" s="5"/>
      <c r="TR867" s="5"/>
      <c r="TS867" s="5"/>
      <c r="TT867" s="5"/>
      <c r="TU867" s="5"/>
      <c r="TV867" s="5"/>
      <c r="TW867" s="5"/>
      <c r="TX867" s="5"/>
      <c r="TY867" s="5"/>
      <c r="TZ867" s="5"/>
      <c r="UA867" s="5"/>
      <c r="UB867" s="5"/>
      <c r="UC867" s="5"/>
      <c r="UD867" s="5"/>
      <c r="UE867" s="5"/>
      <c r="UF867" s="5"/>
      <c r="UG867" s="5"/>
      <c r="UH867" s="5"/>
      <c r="UI867" s="5"/>
      <c r="UJ867" s="5"/>
      <c r="UK867" s="5"/>
      <c r="UL867" s="5"/>
      <c r="UM867" s="5"/>
      <c r="UN867" s="5"/>
      <c r="UO867" s="5"/>
      <c r="UP867" s="5"/>
      <c r="UQ867" s="5"/>
      <c r="UR867" s="5"/>
      <c r="US867" s="5"/>
      <c r="UT867" s="5"/>
      <c r="UU867" s="5"/>
      <c r="UV867" s="5"/>
      <c r="UW867" s="5"/>
      <c r="UX867" s="5"/>
      <c r="UY867" s="5"/>
      <c r="UZ867" s="5"/>
      <c r="VA867" s="5"/>
      <c r="VB867" s="5"/>
      <c r="VC867" s="5"/>
      <c r="VD867" s="5"/>
      <c r="VE867" s="5"/>
      <c r="VF867" s="5"/>
      <c r="VG867" s="5"/>
      <c r="VH867" s="5"/>
      <c r="VI867" s="5"/>
      <c r="VJ867" s="5"/>
      <c r="VK867" s="5"/>
      <c r="VL867" s="5"/>
      <c r="VM867" s="5"/>
      <c r="VN867" s="5"/>
      <c r="VO867" s="5"/>
      <c r="VP867" s="5"/>
      <c r="VQ867" s="5"/>
      <c r="VR867" s="5"/>
      <c r="VS867" s="5"/>
      <c r="VT867" s="5"/>
      <c r="VU867" s="5"/>
      <c r="VV867" s="5"/>
      <c r="VW867" s="5"/>
      <c r="VX867" s="5"/>
      <c r="VY867" s="5"/>
      <c r="VZ867" s="5"/>
      <c r="WA867" s="5"/>
      <c r="WB867" s="5"/>
      <c r="WC867" s="5"/>
      <c r="WD867" s="5"/>
      <c r="WE867" s="5"/>
      <c r="WF867" s="5"/>
      <c r="WG867" s="5"/>
      <c r="WH867" s="5"/>
      <c r="WI867" s="5"/>
      <c r="WJ867" s="5"/>
      <c r="WK867" s="5"/>
      <c r="WL867" s="5"/>
      <c r="WM867" s="5"/>
      <c r="WN867" s="5"/>
      <c r="WO867" s="5"/>
      <c r="WP867" s="5"/>
      <c r="WQ867" s="5"/>
      <c r="WR867" s="5"/>
      <c r="WS867" s="5"/>
      <c r="WT867" s="5"/>
      <c r="WU867" s="5"/>
      <c r="WV867" s="5"/>
      <c r="WW867" s="5"/>
      <c r="WX867" s="5"/>
      <c r="WY867" s="5"/>
      <c r="WZ867" s="5"/>
      <c r="XA867" s="5"/>
      <c r="XB867" s="5"/>
      <c r="XC867" s="5"/>
      <c r="XD867" s="5"/>
      <c r="XE867" s="5"/>
      <c r="XF867" s="5"/>
      <c r="XG867" s="5"/>
      <c r="XH867" s="5"/>
      <c r="XI867" s="5"/>
      <c r="XJ867" s="5"/>
      <c r="XK867" s="5"/>
      <c r="XL867" s="5"/>
      <c r="XM867" s="5"/>
      <c r="XN867" s="5"/>
      <c r="XO867" s="5"/>
      <c r="XP867" s="5"/>
      <c r="XQ867" s="5"/>
      <c r="XR867" s="5"/>
      <c r="XS867" s="5"/>
      <c r="XT867" s="5"/>
      <c r="XU867" s="5"/>
      <c r="XV867" s="5"/>
      <c r="XW867" s="5"/>
    </row>
    <row r="868" spans="39:647" x14ac:dyDescent="0.2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5"/>
      <c r="NS868" s="5"/>
      <c r="NT868" s="5"/>
      <c r="NU868" s="5"/>
      <c r="NV868" s="5"/>
      <c r="NW868" s="5"/>
      <c r="NX868" s="5"/>
      <c r="NY868" s="5"/>
      <c r="NZ868" s="5"/>
      <c r="OA868" s="5"/>
      <c r="OB868" s="5"/>
      <c r="OC868" s="5"/>
      <c r="OD868" s="5"/>
      <c r="OE868" s="5"/>
      <c r="OF868" s="5"/>
      <c r="OG868" s="5"/>
      <c r="OH868" s="5"/>
      <c r="OI868" s="5"/>
      <c r="OJ868" s="5"/>
      <c r="OK868" s="5"/>
      <c r="OL868" s="5"/>
      <c r="OM868" s="5"/>
      <c r="ON868" s="5"/>
      <c r="OO868" s="5"/>
      <c r="OP868" s="5"/>
      <c r="OQ868" s="5"/>
      <c r="OR868" s="5"/>
      <c r="OS868" s="5"/>
      <c r="OT868" s="5"/>
      <c r="OU868" s="5"/>
      <c r="OV868" s="5"/>
      <c r="OW868" s="5"/>
      <c r="OX868" s="5"/>
      <c r="OY868" s="5"/>
      <c r="OZ868" s="5"/>
      <c r="PA868" s="5"/>
      <c r="PB868" s="5"/>
      <c r="PC868" s="5"/>
      <c r="PD868" s="5"/>
      <c r="PE868" s="5"/>
      <c r="PF868" s="5"/>
      <c r="PG868" s="5"/>
      <c r="PH868" s="5"/>
      <c r="PI868" s="5"/>
      <c r="PJ868" s="5"/>
      <c r="PK868" s="5"/>
      <c r="PL868" s="5"/>
      <c r="PM868" s="5"/>
      <c r="PN868" s="5"/>
      <c r="PO868" s="5"/>
      <c r="PP868" s="5"/>
      <c r="PQ868" s="5"/>
      <c r="PR868" s="5"/>
      <c r="PS868" s="5"/>
      <c r="PT868" s="5"/>
      <c r="PU868" s="5"/>
      <c r="PV868" s="5"/>
      <c r="PW868" s="5"/>
      <c r="PX868" s="5"/>
      <c r="PY868" s="5"/>
      <c r="PZ868" s="5"/>
      <c r="QA868" s="5"/>
      <c r="QB868" s="5"/>
      <c r="QC868" s="5"/>
      <c r="QD868" s="5"/>
      <c r="QE868" s="5"/>
      <c r="QF868" s="5"/>
      <c r="QG868" s="5"/>
      <c r="QH868" s="5"/>
      <c r="QI868" s="5"/>
      <c r="QJ868" s="5"/>
      <c r="QK868" s="5"/>
      <c r="QL868" s="5"/>
      <c r="QM868" s="5"/>
      <c r="QN868" s="5"/>
      <c r="QO868" s="5"/>
      <c r="QP868" s="5"/>
      <c r="QQ868" s="5"/>
      <c r="QR868" s="5"/>
      <c r="QS868" s="5"/>
      <c r="QT868" s="5"/>
      <c r="QU868" s="5"/>
      <c r="QV868" s="5"/>
      <c r="QW868" s="5"/>
      <c r="QX868" s="5"/>
      <c r="QY868" s="5"/>
      <c r="QZ868" s="5"/>
      <c r="RA868" s="5"/>
      <c r="RB868" s="5"/>
      <c r="RC868" s="5"/>
      <c r="RD868" s="5"/>
      <c r="RE868" s="5"/>
      <c r="RF868" s="5"/>
      <c r="RG868" s="5"/>
      <c r="RH868" s="5"/>
      <c r="RI868" s="5"/>
      <c r="RJ868" s="5"/>
      <c r="RK868" s="5"/>
      <c r="RL868" s="5"/>
      <c r="RM868" s="5"/>
      <c r="RN868" s="5"/>
      <c r="RO868" s="5"/>
      <c r="RP868" s="5"/>
      <c r="RQ868" s="5"/>
      <c r="RR868" s="5"/>
      <c r="RS868" s="5"/>
      <c r="RT868" s="5"/>
      <c r="RU868" s="5"/>
      <c r="RV868" s="5"/>
      <c r="RW868" s="5"/>
      <c r="RX868" s="5"/>
      <c r="RY868" s="5"/>
      <c r="RZ868" s="5"/>
      <c r="SA868" s="5"/>
      <c r="SB868" s="5"/>
      <c r="SC868" s="5"/>
      <c r="SD868" s="5"/>
      <c r="SE868" s="5"/>
      <c r="SF868" s="5"/>
      <c r="SG868" s="5"/>
      <c r="SH868" s="5"/>
      <c r="SI868" s="5"/>
      <c r="SJ868" s="5"/>
      <c r="SK868" s="5"/>
      <c r="SL868" s="5"/>
      <c r="SM868" s="5"/>
      <c r="SN868" s="5"/>
      <c r="SO868" s="5"/>
      <c r="SP868" s="5"/>
      <c r="SQ868" s="5"/>
      <c r="SR868" s="5"/>
      <c r="SS868" s="5"/>
      <c r="ST868" s="5"/>
      <c r="SU868" s="5"/>
      <c r="SV868" s="5"/>
      <c r="SW868" s="5"/>
      <c r="SX868" s="5"/>
      <c r="SY868" s="5"/>
      <c r="SZ868" s="5"/>
      <c r="TA868" s="5"/>
      <c r="TB868" s="5"/>
      <c r="TC868" s="5"/>
      <c r="TD868" s="5"/>
      <c r="TE868" s="5"/>
      <c r="TF868" s="5"/>
      <c r="TG868" s="5"/>
      <c r="TH868" s="5"/>
      <c r="TI868" s="5"/>
      <c r="TJ868" s="5"/>
      <c r="TK868" s="5"/>
      <c r="TL868" s="5"/>
      <c r="TM868" s="5"/>
      <c r="TN868" s="5"/>
      <c r="TO868" s="5"/>
      <c r="TP868" s="5"/>
      <c r="TQ868" s="5"/>
      <c r="TR868" s="5"/>
      <c r="TS868" s="5"/>
      <c r="TT868" s="5"/>
      <c r="TU868" s="5"/>
      <c r="TV868" s="5"/>
      <c r="TW868" s="5"/>
      <c r="TX868" s="5"/>
      <c r="TY868" s="5"/>
      <c r="TZ868" s="5"/>
      <c r="UA868" s="5"/>
      <c r="UB868" s="5"/>
      <c r="UC868" s="5"/>
      <c r="UD868" s="5"/>
      <c r="UE868" s="5"/>
      <c r="UF868" s="5"/>
      <c r="UG868" s="5"/>
      <c r="UH868" s="5"/>
      <c r="UI868" s="5"/>
      <c r="UJ868" s="5"/>
      <c r="UK868" s="5"/>
      <c r="UL868" s="5"/>
      <c r="UM868" s="5"/>
      <c r="UN868" s="5"/>
      <c r="UO868" s="5"/>
      <c r="UP868" s="5"/>
      <c r="UQ868" s="5"/>
      <c r="UR868" s="5"/>
      <c r="US868" s="5"/>
      <c r="UT868" s="5"/>
      <c r="UU868" s="5"/>
      <c r="UV868" s="5"/>
      <c r="UW868" s="5"/>
      <c r="UX868" s="5"/>
      <c r="UY868" s="5"/>
      <c r="UZ868" s="5"/>
      <c r="VA868" s="5"/>
      <c r="VB868" s="5"/>
      <c r="VC868" s="5"/>
      <c r="VD868" s="5"/>
      <c r="VE868" s="5"/>
      <c r="VF868" s="5"/>
      <c r="VG868" s="5"/>
      <c r="VH868" s="5"/>
      <c r="VI868" s="5"/>
      <c r="VJ868" s="5"/>
      <c r="VK868" s="5"/>
      <c r="VL868" s="5"/>
      <c r="VM868" s="5"/>
      <c r="VN868" s="5"/>
      <c r="VO868" s="5"/>
      <c r="VP868" s="5"/>
      <c r="VQ868" s="5"/>
      <c r="VR868" s="5"/>
      <c r="VS868" s="5"/>
      <c r="VT868" s="5"/>
      <c r="VU868" s="5"/>
      <c r="VV868" s="5"/>
      <c r="VW868" s="5"/>
      <c r="VX868" s="5"/>
      <c r="VY868" s="5"/>
      <c r="VZ868" s="5"/>
      <c r="WA868" s="5"/>
      <c r="WB868" s="5"/>
      <c r="WC868" s="5"/>
      <c r="WD868" s="5"/>
      <c r="WE868" s="5"/>
      <c r="WF868" s="5"/>
      <c r="WG868" s="5"/>
      <c r="WH868" s="5"/>
      <c r="WI868" s="5"/>
      <c r="WJ868" s="5"/>
      <c r="WK868" s="5"/>
      <c r="WL868" s="5"/>
      <c r="WM868" s="5"/>
      <c r="WN868" s="5"/>
      <c r="WO868" s="5"/>
      <c r="WP868" s="5"/>
      <c r="WQ868" s="5"/>
      <c r="WR868" s="5"/>
      <c r="WS868" s="5"/>
      <c r="WT868" s="5"/>
      <c r="WU868" s="5"/>
      <c r="WV868" s="5"/>
      <c r="WW868" s="5"/>
      <c r="WX868" s="5"/>
      <c r="WY868" s="5"/>
      <c r="WZ868" s="5"/>
      <c r="XA868" s="5"/>
      <c r="XB868" s="5"/>
      <c r="XC868" s="5"/>
      <c r="XD868" s="5"/>
      <c r="XE868" s="5"/>
      <c r="XF868" s="5"/>
      <c r="XG868" s="5"/>
      <c r="XH868" s="5"/>
      <c r="XI868" s="5"/>
      <c r="XJ868" s="5"/>
      <c r="XK868" s="5"/>
      <c r="XL868" s="5"/>
      <c r="XM868" s="5"/>
      <c r="XN868" s="5"/>
      <c r="XO868" s="5"/>
      <c r="XP868" s="5"/>
      <c r="XQ868" s="5"/>
      <c r="XR868" s="5"/>
      <c r="XS868" s="5"/>
      <c r="XT868" s="5"/>
      <c r="XU868" s="5"/>
      <c r="XV868" s="5"/>
      <c r="XW868" s="5"/>
    </row>
    <row r="869" spans="39:647" x14ac:dyDescent="0.2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5"/>
      <c r="NS869" s="5"/>
      <c r="NT869" s="5"/>
      <c r="NU869" s="5"/>
      <c r="NV869" s="5"/>
      <c r="NW869" s="5"/>
      <c r="NX869" s="5"/>
      <c r="NY869" s="5"/>
      <c r="NZ869" s="5"/>
      <c r="OA869" s="5"/>
      <c r="OB869" s="5"/>
      <c r="OC869" s="5"/>
      <c r="OD869" s="5"/>
      <c r="OE869" s="5"/>
      <c r="OF869" s="5"/>
      <c r="OG869" s="5"/>
      <c r="OH869" s="5"/>
      <c r="OI869" s="5"/>
      <c r="OJ869" s="5"/>
      <c r="OK869" s="5"/>
      <c r="OL869" s="5"/>
      <c r="OM869" s="5"/>
      <c r="ON869" s="5"/>
      <c r="OO869" s="5"/>
      <c r="OP869" s="5"/>
      <c r="OQ869" s="5"/>
      <c r="OR869" s="5"/>
      <c r="OS869" s="5"/>
      <c r="OT869" s="5"/>
      <c r="OU869" s="5"/>
      <c r="OV869" s="5"/>
      <c r="OW869" s="5"/>
      <c r="OX869" s="5"/>
      <c r="OY869" s="5"/>
      <c r="OZ869" s="5"/>
      <c r="PA869" s="5"/>
      <c r="PB869" s="5"/>
      <c r="PC869" s="5"/>
      <c r="PD869" s="5"/>
      <c r="PE869" s="5"/>
      <c r="PF869" s="5"/>
      <c r="PG869" s="5"/>
      <c r="PH869" s="5"/>
      <c r="PI869" s="5"/>
      <c r="PJ869" s="5"/>
      <c r="PK869" s="5"/>
      <c r="PL869" s="5"/>
      <c r="PM869" s="5"/>
      <c r="PN869" s="5"/>
      <c r="PO869" s="5"/>
      <c r="PP869" s="5"/>
      <c r="PQ869" s="5"/>
      <c r="PR869" s="5"/>
      <c r="PS869" s="5"/>
      <c r="PT869" s="5"/>
      <c r="PU869" s="5"/>
      <c r="PV869" s="5"/>
      <c r="PW869" s="5"/>
      <c r="PX869" s="5"/>
      <c r="PY869" s="5"/>
      <c r="PZ869" s="5"/>
      <c r="QA869" s="5"/>
      <c r="QB869" s="5"/>
      <c r="QC869" s="5"/>
      <c r="QD869" s="5"/>
      <c r="QE869" s="5"/>
      <c r="QF869" s="5"/>
      <c r="QG869" s="5"/>
      <c r="QH869" s="5"/>
      <c r="QI869" s="5"/>
      <c r="QJ869" s="5"/>
      <c r="QK869" s="5"/>
      <c r="QL869" s="5"/>
      <c r="QM869" s="5"/>
      <c r="QN869" s="5"/>
      <c r="QO869" s="5"/>
      <c r="QP869" s="5"/>
      <c r="QQ869" s="5"/>
      <c r="QR869" s="5"/>
      <c r="QS869" s="5"/>
      <c r="QT869" s="5"/>
      <c r="QU869" s="5"/>
      <c r="QV869" s="5"/>
      <c r="QW869" s="5"/>
      <c r="QX869" s="5"/>
      <c r="QY869" s="5"/>
      <c r="QZ869" s="5"/>
      <c r="RA869" s="5"/>
      <c r="RB869" s="5"/>
      <c r="RC869" s="5"/>
      <c r="RD869" s="5"/>
      <c r="RE869" s="5"/>
      <c r="RF869" s="5"/>
      <c r="RG869" s="5"/>
      <c r="RH869" s="5"/>
      <c r="RI869" s="5"/>
      <c r="RJ869" s="5"/>
      <c r="RK869" s="5"/>
      <c r="RL869" s="5"/>
      <c r="RM869" s="5"/>
      <c r="RN869" s="5"/>
      <c r="RO869" s="5"/>
      <c r="RP869" s="5"/>
      <c r="RQ869" s="5"/>
      <c r="RR869" s="5"/>
      <c r="RS869" s="5"/>
      <c r="RT869" s="5"/>
      <c r="RU869" s="5"/>
      <c r="RV869" s="5"/>
      <c r="RW869" s="5"/>
      <c r="RX869" s="5"/>
      <c r="RY869" s="5"/>
      <c r="RZ869" s="5"/>
      <c r="SA869" s="5"/>
      <c r="SB869" s="5"/>
      <c r="SC869" s="5"/>
      <c r="SD869" s="5"/>
      <c r="SE869" s="5"/>
      <c r="SF869" s="5"/>
      <c r="SG869" s="5"/>
      <c r="SH869" s="5"/>
      <c r="SI869" s="5"/>
      <c r="SJ869" s="5"/>
      <c r="SK869" s="5"/>
      <c r="SL869" s="5"/>
      <c r="SM869" s="5"/>
      <c r="SN869" s="5"/>
      <c r="SO869" s="5"/>
      <c r="SP869" s="5"/>
      <c r="SQ869" s="5"/>
      <c r="SR869" s="5"/>
      <c r="SS869" s="5"/>
      <c r="ST869" s="5"/>
      <c r="SU869" s="5"/>
      <c r="SV869" s="5"/>
      <c r="SW869" s="5"/>
      <c r="SX869" s="5"/>
      <c r="SY869" s="5"/>
      <c r="SZ869" s="5"/>
      <c r="TA869" s="5"/>
      <c r="TB869" s="5"/>
      <c r="TC869" s="5"/>
      <c r="TD869" s="5"/>
      <c r="TE869" s="5"/>
      <c r="TF869" s="5"/>
      <c r="TG869" s="5"/>
      <c r="TH869" s="5"/>
      <c r="TI869" s="5"/>
      <c r="TJ869" s="5"/>
      <c r="TK869" s="5"/>
      <c r="TL869" s="5"/>
      <c r="TM869" s="5"/>
      <c r="TN869" s="5"/>
      <c r="TO869" s="5"/>
      <c r="TP869" s="5"/>
      <c r="TQ869" s="5"/>
      <c r="TR869" s="5"/>
      <c r="TS869" s="5"/>
      <c r="TT869" s="5"/>
      <c r="TU869" s="5"/>
      <c r="TV869" s="5"/>
      <c r="TW869" s="5"/>
      <c r="TX869" s="5"/>
      <c r="TY869" s="5"/>
      <c r="TZ869" s="5"/>
      <c r="UA869" s="5"/>
      <c r="UB869" s="5"/>
      <c r="UC869" s="5"/>
      <c r="UD869" s="5"/>
      <c r="UE869" s="5"/>
      <c r="UF869" s="5"/>
      <c r="UG869" s="5"/>
      <c r="UH869" s="5"/>
      <c r="UI869" s="5"/>
      <c r="UJ869" s="5"/>
      <c r="UK869" s="5"/>
      <c r="UL869" s="5"/>
      <c r="UM869" s="5"/>
      <c r="UN869" s="5"/>
      <c r="UO869" s="5"/>
      <c r="UP869" s="5"/>
      <c r="UQ869" s="5"/>
      <c r="UR869" s="5"/>
      <c r="US869" s="5"/>
      <c r="UT869" s="5"/>
      <c r="UU869" s="5"/>
      <c r="UV869" s="5"/>
      <c r="UW869" s="5"/>
      <c r="UX869" s="5"/>
      <c r="UY869" s="5"/>
      <c r="UZ869" s="5"/>
      <c r="VA869" s="5"/>
      <c r="VB869" s="5"/>
      <c r="VC869" s="5"/>
      <c r="VD869" s="5"/>
      <c r="VE869" s="5"/>
      <c r="VF869" s="5"/>
      <c r="VG869" s="5"/>
      <c r="VH869" s="5"/>
      <c r="VI869" s="5"/>
      <c r="VJ869" s="5"/>
      <c r="VK869" s="5"/>
      <c r="VL869" s="5"/>
      <c r="VM869" s="5"/>
      <c r="VN869" s="5"/>
      <c r="VO869" s="5"/>
      <c r="VP869" s="5"/>
      <c r="VQ869" s="5"/>
      <c r="VR869" s="5"/>
      <c r="VS869" s="5"/>
      <c r="VT869" s="5"/>
      <c r="VU869" s="5"/>
      <c r="VV869" s="5"/>
      <c r="VW869" s="5"/>
      <c r="VX869" s="5"/>
      <c r="VY869" s="5"/>
      <c r="VZ869" s="5"/>
      <c r="WA869" s="5"/>
      <c r="WB869" s="5"/>
      <c r="WC869" s="5"/>
      <c r="WD869" s="5"/>
      <c r="WE869" s="5"/>
      <c r="WF869" s="5"/>
      <c r="WG869" s="5"/>
      <c r="WH869" s="5"/>
      <c r="WI869" s="5"/>
      <c r="WJ869" s="5"/>
      <c r="WK869" s="5"/>
      <c r="WL869" s="5"/>
      <c r="WM869" s="5"/>
      <c r="WN869" s="5"/>
      <c r="WO869" s="5"/>
      <c r="WP869" s="5"/>
      <c r="WQ869" s="5"/>
      <c r="WR869" s="5"/>
      <c r="WS869" s="5"/>
      <c r="WT869" s="5"/>
      <c r="WU869" s="5"/>
      <c r="WV869" s="5"/>
      <c r="WW869" s="5"/>
      <c r="WX869" s="5"/>
      <c r="WY869" s="5"/>
      <c r="WZ869" s="5"/>
      <c r="XA869" s="5"/>
      <c r="XB869" s="5"/>
      <c r="XC869" s="5"/>
      <c r="XD869" s="5"/>
      <c r="XE869" s="5"/>
      <c r="XF869" s="5"/>
      <c r="XG869" s="5"/>
      <c r="XH869" s="5"/>
      <c r="XI869" s="5"/>
      <c r="XJ869" s="5"/>
      <c r="XK869" s="5"/>
      <c r="XL869" s="5"/>
      <c r="XM869" s="5"/>
      <c r="XN869" s="5"/>
      <c r="XO869" s="5"/>
      <c r="XP869" s="5"/>
      <c r="XQ869" s="5"/>
      <c r="XR869" s="5"/>
      <c r="XS869" s="5"/>
      <c r="XT869" s="5"/>
      <c r="XU869" s="5"/>
      <c r="XV869" s="5"/>
      <c r="XW869" s="5"/>
    </row>
    <row r="870" spans="39:647" x14ac:dyDescent="0.2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c r="PI870" s="5"/>
      <c r="PJ870" s="5"/>
      <c r="PK870" s="5"/>
      <c r="PL870" s="5"/>
      <c r="PM870" s="5"/>
      <c r="PN870" s="5"/>
      <c r="PO870" s="5"/>
      <c r="PP870" s="5"/>
      <c r="PQ870" s="5"/>
      <c r="PR870" s="5"/>
      <c r="PS870" s="5"/>
      <c r="PT870" s="5"/>
      <c r="PU870" s="5"/>
      <c r="PV870" s="5"/>
      <c r="PW870" s="5"/>
      <c r="PX870" s="5"/>
      <c r="PY870" s="5"/>
      <c r="PZ870" s="5"/>
      <c r="QA870" s="5"/>
      <c r="QB870" s="5"/>
      <c r="QC870" s="5"/>
      <c r="QD870" s="5"/>
      <c r="QE870" s="5"/>
      <c r="QF870" s="5"/>
      <c r="QG870" s="5"/>
      <c r="QH870" s="5"/>
      <c r="QI870" s="5"/>
      <c r="QJ870" s="5"/>
      <c r="QK870" s="5"/>
      <c r="QL870" s="5"/>
      <c r="QM870" s="5"/>
      <c r="QN870" s="5"/>
      <c r="QO870" s="5"/>
      <c r="QP870" s="5"/>
      <c r="QQ870" s="5"/>
      <c r="QR870" s="5"/>
      <c r="QS870" s="5"/>
      <c r="QT870" s="5"/>
      <c r="QU870" s="5"/>
      <c r="QV870" s="5"/>
      <c r="QW870" s="5"/>
      <c r="QX870" s="5"/>
      <c r="QY870" s="5"/>
      <c r="QZ870" s="5"/>
      <c r="RA870" s="5"/>
      <c r="RB870" s="5"/>
      <c r="RC870" s="5"/>
      <c r="RD870" s="5"/>
      <c r="RE870" s="5"/>
      <c r="RF870" s="5"/>
      <c r="RG870" s="5"/>
      <c r="RH870" s="5"/>
      <c r="RI870" s="5"/>
      <c r="RJ870" s="5"/>
      <c r="RK870" s="5"/>
      <c r="RL870" s="5"/>
      <c r="RM870" s="5"/>
      <c r="RN870" s="5"/>
      <c r="RO870" s="5"/>
      <c r="RP870" s="5"/>
      <c r="RQ870" s="5"/>
      <c r="RR870" s="5"/>
      <c r="RS870" s="5"/>
      <c r="RT870" s="5"/>
      <c r="RU870" s="5"/>
      <c r="RV870" s="5"/>
      <c r="RW870" s="5"/>
      <c r="RX870" s="5"/>
      <c r="RY870" s="5"/>
      <c r="RZ870" s="5"/>
      <c r="SA870" s="5"/>
      <c r="SB870" s="5"/>
      <c r="SC870" s="5"/>
      <c r="SD870" s="5"/>
      <c r="SE870" s="5"/>
      <c r="SF870" s="5"/>
      <c r="SG870" s="5"/>
      <c r="SH870" s="5"/>
      <c r="SI870" s="5"/>
      <c r="SJ870" s="5"/>
      <c r="SK870" s="5"/>
      <c r="SL870" s="5"/>
      <c r="SM870" s="5"/>
      <c r="SN870" s="5"/>
      <c r="SO870" s="5"/>
      <c r="SP870" s="5"/>
      <c r="SQ870" s="5"/>
      <c r="SR870" s="5"/>
      <c r="SS870" s="5"/>
      <c r="ST870" s="5"/>
      <c r="SU870" s="5"/>
      <c r="SV870" s="5"/>
      <c r="SW870" s="5"/>
      <c r="SX870" s="5"/>
      <c r="SY870" s="5"/>
      <c r="SZ870" s="5"/>
      <c r="TA870" s="5"/>
      <c r="TB870" s="5"/>
      <c r="TC870" s="5"/>
      <c r="TD870" s="5"/>
      <c r="TE870" s="5"/>
      <c r="TF870" s="5"/>
      <c r="TG870" s="5"/>
      <c r="TH870" s="5"/>
      <c r="TI870" s="5"/>
      <c r="TJ870" s="5"/>
      <c r="TK870" s="5"/>
      <c r="TL870" s="5"/>
      <c r="TM870" s="5"/>
      <c r="TN870" s="5"/>
      <c r="TO870" s="5"/>
      <c r="TP870" s="5"/>
      <c r="TQ870" s="5"/>
      <c r="TR870" s="5"/>
      <c r="TS870" s="5"/>
      <c r="TT870" s="5"/>
      <c r="TU870" s="5"/>
      <c r="TV870" s="5"/>
      <c r="TW870" s="5"/>
      <c r="TX870" s="5"/>
      <c r="TY870" s="5"/>
      <c r="TZ870" s="5"/>
      <c r="UA870" s="5"/>
      <c r="UB870" s="5"/>
      <c r="UC870" s="5"/>
      <c r="UD870" s="5"/>
      <c r="UE870" s="5"/>
      <c r="UF870" s="5"/>
      <c r="UG870" s="5"/>
      <c r="UH870" s="5"/>
      <c r="UI870" s="5"/>
      <c r="UJ870" s="5"/>
      <c r="UK870" s="5"/>
      <c r="UL870" s="5"/>
      <c r="UM870" s="5"/>
      <c r="UN870" s="5"/>
      <c r="UO870" s="5"/>
      <c r="UP870" s="5"/>
      <c r="UQ870" s="5"/>
      <c r="UR870" s="5"/>
      <c r="US870" s="5"/>
      <c r="UT870" s="5"/>
      <c r="UU870" s="5"/>
      <c r="UV870" s="5"/>
      <c r="UW870" s="5"/>
      <c r="UX870" s="5"/>
      <c r="UY870" s="5"/>
      <c r="UZ870" s="5"/>
      <c r="VA870" s="5"/>
      <c r="VB870" s="5"/>
      <c r="VC870" s="5"/>
      <c r="VD870" s="5"/>
      <c r="VE870" s="5"/>
      <c r="VF870" s="5"/>
      <c r="VG870" s="5"/>
      <c r="VH870" s="5"/>
      <c r="VI870" s="5"/>
      <c r="VJ870" s="5"/>
      <c r="VK870" s="5"/>
      <c r="VL870" s="5"/>
      <c r="VM870" s="5"/>
      <c r="VN870" s="5"/>
      <c r="VO870" s="5"/>
      <c r="VP870" s="5"/>
      <c r="VQ870" s="5"/>
      <c r="VR870" s="5"/>
      <c r="VS870" s="5"/>
      <c r="VT870" s="5"/>
      <c r="VU870" s="5"/>
      <c r="VV870" s="5"/>
      <c r="VW870" s="5"/>
      <c r="VX870" s="5"/>
      <c r="VY870" s="5"/>
      <c r="VZ870" s="5"/>
      <c r="WA870" s="5"/>
      <c r="WB870" s="5"/>
      <c r="WC870" s="5"/>
      <c r="WD870" s="5"/>
      <c r="WE870" s="5"/>
      <c r="WF870" s="5"/>
      <c r="WG870" s="5"/>
      <c r="WH870" s="5"/>
      <c r="WI870" s="5"/>
      <c r="WJ870" s="5"/>
      <c r="WK870" s="5"/>
      <c r="WL870" s="5"/>
      <c r="WM870" s="5"/>
      <c r="WN870" s="5"/>
      <c r="WO870" s="5"/>
      <c r="WP870" s="5"/>
      <c r="WQ870" s="5"/>
      <c r="WR870" s="5"/>
      <c r="WS870" s="5"/>
      <c r="WT870" s="5"/>
      <c r="WU870" s="5"/>
      <c r="WV870" s="5"/>
      <c r="WW870" s="5"/>
      <c r="WX870" s="5"/>
      <c r="WY870" s="5"/>
      <c r="WZ870" s="5"/>
      <c r="XA870" s="5"/>
      <c r="XB870" s="5"/>
      <c r="XC870" s="5"/>
      <c r="XD870" s="5"/>
      <c r="XE870" s="5"/>
      <c r="XF870" s="5"/>
      <c r="XG870" s="5"/>
      <c r="XH870" s="5"/>
      <c r="XI870" s="5"/>
      <c r="XJ870" s="5"/>
      <c r="XK870" s="5"/>
      <c r="XL870" s="5"/>
      <c r="XM870" s="5"/>
      <c r="XN870" s="5"/>
      <c r="XO870" s="5"/>
      <c r="XP870" s="5"/>
      <c r="XQ870" s="5"/>
      <c r="XR870" s="5"/>
      <c r="XS870" s="5"/>
      <c r="XT870" s="5"/>
      <c r="XU870" s="5"/>
      <c r="XV870" s="5"/>
      <c r="XW870" s="5"/>
    </row>
    <row r="871" spans="39:647" x14ac:dyDescent="0.2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c r="PI871" s="5"/>
      <c r="PJ871" s="5"/>
      <c r="PK871" s="5"/>
      <c r="PL871" s="5"/>
      <c r="PM871" s="5"/>
      <c r="PN871" s="5"/>
      <c r="PO871" s="5"/>
      <c r="PP871" s="5"/>
      <c r="PQ871" s="5"/>
      <c r="PR871" s="5"/>
      <c r="PS871" s="5"/>
      <c r="PT871" s="5"/>
      <c r="PU871" s="5"/>
      <c r="PV871" s="5"/>
      <c r="PW871" s="5"/>
      <c r="PX871" s="5"/>
      <c r="PY871" s="5"/>
      <c r="PZ871" s="5"/>
      <c r="QA871" s="5"/>
      <c r="QB871" s="5"/>
      <c r="QC871" s="5"/>
      <c r="QD871" s="5"/>
      <c r="QE871" s="5"/>
      <c r="QF871" s="5"/>
      <c r="QG871" s="5"/>
      <c r="QH871" s="5"/>
      <c r="QI871" s="5"/>
      <c r="QJ871" s="5"/>
      <c r="QK871" s="5"/>
      <c r="QL871" s="5"/>
      <c r="QM871" s="5"/>
      <c r="QN871" s="5"/>
      <c r="QO871" s="5"/>
      <c r="QP871" s="5"/>
      <c r="QQ871" s="5"/>
      <c r="QR871" s="5"/>
      <c r="QS871" s="5"/>
      <c r="QT871" s="5"/>
      <c r="QU871" s="5"/>
      <c r="QV871" s="5"/>
      <c r="QW871" s="5"/>
      <c r="QX871" s="5"/>
      <c r="QY871" s="5"/>
      <c r="QZ871" s="5"/>
      <c r="RA871" s="5"/>
      <c r="RB871" s="5"/>
      <c r="RC871" s="5"/>
      <c r="RD871" s="5"/>
      <c r="RE871" s="5"/>
      <c r="RF871" s="5"/>
      <c r="RG871" s="5"/>
      <c r="RH871" s="5"/>
      <c r="RI871" s="5"/>
      <c r="RJ871" s="5"/>
      <c r="RK871" s="5"/>
      <c r="RL871" s="5"/>
      <c r="RM871" s="5"/>
      <c r="RN871" s="5"/>
      <c r="RO871" s="5"/>
      <c r="RP871" s="5"/>
      <c r="RQ871" s="5"/>
      <c r="RR871" s="5"/>
      <c r="RS871" s="5"/>
      <c r="RT871" s="5"/>
      <c r="RU871" s="5"/>
      <c r="RV871" s="5"/>
      <c r="RW871" s="5"/>
      <c r="RX871" s="5"/>
      <c r="RY871" s="5"/>
      <c r="RZ871" s="5"/>
      <c r="SA871" s="5"/>
      <c r="SB871" s="5"/>
      <c r="SC871" s="5"/>
      <c r="SD871" s="5"/>
      <c r="SE871" s="5"/>
      <c r="SF871" s="5"/>
      <c r="SG871" s="5"/>
      <c r="SH871" s="5"/>
      <c r="SI871" s="5"/>
      <c r="SJ871" s="5"/>
      <c r="SK871" s="5"/>
      <c r="SL871" s="5"/>
      <c r="SM871" s="5"/>
      <c r="SN871" s="5"/>
      <c r="SO871" s="5"/>
      <c r="SP871" s="5"/>
      <c r="SQ871" s="5"/>
      <c r="SR871" s="5"/>
      <c r="SS871" s="5"/>
      <c r="ST871" s="5"/>
      <c r="SU871" s="5"/>
      <c r="SV871" s="5"/>
      <c r="SW871" s="5"/>
      <c r="SX871" s="5"/>
      <c r="SY871" s="5"/>
      <c r="SZ871" s="5"/>
      <c r="TA871" s="5"/>
      <c r="TB871" s="5"/>
      <c r="TC871" s="5"/>
      <c r="TD871" s="5"/>
      <c r="TE871" s="5"/>
      <c r="TF871" s="5"/>
      <c r="TG871" s="5"/>
      <c r="TH871" s="5"/>
      <c r="TI871" s="5"/>
      <c r="TJ871" s="5"/>
      <c r="TK871" s="5"/>
      <c r="TL871" s="5"/>
      <c r="TM871" s="5"/>
      <c r="TN871" s="5"/>
      <c r="TO871" s="5"/>
      <c r="TP871" s="5"/>
      <c r="TQ871" s="5"/>
      <c r="TR871" s="5"/>
      <c r="TS871" s="5"/>
      <c r="TT871" s="5"/>
      <c r="TU871" s="5"/>
      <c r="TV871" s="5"/>
      <c r="TW871" s="5"/>
      <c r="TX871" s="5"/>
      <c r="TY871" s="5"/>
      <c r="TZ871" s="5"/>
      <c r="UA871" s="5"/>
      <c r="UB871" s="5"/>
      <c r="UC871" s="5"/>
      <c r="UD871" s="5"/>
      <c r="UE871" s="5"/>
      <c r="UF871" s="5"/>
      <c r="UG871" s="5"/>
      <c r="UH871" s="5"/>
      <c r="UI871" s="5"/>
      <c r="UJ871" s="5"/>
      <c r="UK871" s="5"/>
      <c r="UL871" s="5"/>
      <c r="UM871" s="5"/>
      <c r="UN871" s="5"/>
      <c r="UO871" s="5"/>
      <c r="UP871" s="5"/>
      <c r="UQ871" s="5"/>
      <c r="UR871" s="5"/>
      <c r="US871" s="5"/>
      <c r="UT871" s="5"/>
      <c r="UU871" s="5"/>
      <c r="UV871" s="5"/>
      <c r="UW871" s="5"/>
      <c r="UX871" s="5"/>
      <c r="UY871" s="5"/>
      <c r="UZ871" s="5"/>
      <c r="VA871" s="5"/>
      <c r="VB871" s="5"/>
      <c r="VC871" s="5"/>
      <c r="VD871" s="5"/>
      <c r="VE871" s="5"/>
      <c r="VF871" s="5"/>
      <c r="VG871" s="5"/>
      <c r="VH871" s="5"/>
      <c r="VI871" s="5"/>
      <c r="VJ871" s="5"/>
      <c r="VK871" s="5"/>
      <c r="VL871" s="5"/>
      <c r="VM871" s="5"/>
      <c r="VN871" s="5"/>
      <c r="VO871" s="5"/>
      <c r="VP871" s="5"/>
      <c r="VQ871" s="5"/>
      <c r="VR871" s="5"/>
      <c r="VS871" s="5"/>
      <c r="VT871" s="5"/>
      <c r="VU871" s="5"/>
      <c r="VV871" s="5"/>
      <c r="VW871" s="5"/>
      <c r="VX871" s="5"/>
      <c r="VY871" s="5"/>
      <c r="VZ871" s="5"/>
      <c r="WA871" s="5"/>
      <c r="WB871" s="5"/>
      <c r="WC871" s="5"/>
      <c r="WD871" s="5"/>
      <c r="WE871" s="5"/>
      <c r="WF871" s="5"/>
      <c r="WG871" s="5"/>
      <c r="WH871" s="5"/>
      <c r="WI871" s="5"/>
      <c r="WJ871" s="5"/>
      <c r="WK871" s="5"/>
      <c r="WL871" s="5"/>
      <c r="WM871" s="5"/>
      <c r="WN871" s="5"/>
      <c r="WO871" s="5"/>
      <c r="WP871" s="5"/>
      <c r="WQ871" s="5"/>
      <c r="WR871" s="5"/>
      <c r="WS871" s="5"/>
      <c r="WT871" s="5"/>
      <c r="WU871" s="5"/>
      <c r="WV871" s="5"/>
      <c r="WW871" s="5"/>
      <c r="WX871" s="5"/>
      <c r="WY871" s="5"/>
      <c r="WZ871" s="5"/>
      <c r="XA871" s="5"/>
      <c r="XB871" s="5"/>
      <c r="XC871" s="5"/>
      <c r="XD871" s="5"/>
      <c r="XE871" s="5"/>
      <c r="XF871" s="5"/>
      <c r="XG871" s="5"/>
      <c r="XH871" s="5"/>
      <c r="XI871" s="5"/>
      <c r="XJ871" s="5"/>
      <c r="XK871" s="5"/>
      <c r="XL871" s="5"/>
      <c r="XM871" s="5"/>
      <c r="XN871" s="5"/>
      <c r="XO871" s="5"/>
      <c r="XP871" s="5"/>
      <c r="XQ871" s="5"/>
      <c r="XR871" s="5"/>
      <c r="XS871" s="5"/>
      <c r="XT871" s="5"/>
      <c r="XU871" s="5"/>
      <c r="XV871" s="5"/>
      <c r="XW871" s="5"/>
    </row>
    <row r="872" spans="39:647" x14ac:dyDescent="0.2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c r="PI872" s="5"/>
      <c r="PJ872" s="5"/>
      <c r="PK872" s="5"/>
      <c r="PL872" s="5"/>
      <c r="PM872" s="5"/>
      <c r="PN872" s="5"/>
      <c r="PO872" s="5"/>
      <c r="PP872" s="5"/>
      <c r="PQ872" s="5"/>
      <c r="PR872" s="5"/>
      <c r="PS872" s="5"/>
      <c r="PT872" s="5"/>
      <c r="PU872" s="5"/>
      <c r="PV872" s="5"/>
      <c r="PW872" s="5"/>
      <c r="PX872" s="5"/>
      <c r="PY872" s="5"/>
      <c r="PZ872" s="5"/>
      <c r="QA872" s="5"/>
      <c r="QB872" s="5"/>
      <c r="QC872" s="5"/>
      <c r="QD872" s="5"/>
      <c r="QE872" s="5"/>
      <c r="QF872" s="5"/>
      <c r="QG872" s="5"/>
      <c r="QH872" s="5"/>
      <c r="QI872" s="5"/>
      <c r="QJ872" s="5"/>
      <c r="QK872" s="5"/>
      <c r="QL872" s="5"/>
      <c r="QM872" s="5"/>
      <c r="QN872" s="5"/>
      <c r="QO872" s="5"/>
      <c r="QP872" s="5"/>
      <c r="QQ872" s="5"/>
      <c r="QR872" s="5"/>
      <c r="QS872" s="5"/>
      <c r="QT872" s="5"/>
      <c r="QU872" s="5"/>
      <c r="QV872" s="5"/>
      <c r="QW872" s="5"/>
      <c r="QX872" s="5"/>
      <c r="QY872" s="5"/>
      <c r="QZ872" s="5"/>
      <c r="RA872" s="5"/>
      <c r="RB872" s="5"/>
      <c r="RC872" s="5"/>
      <c r="RD872" s="5"/>
      <c r="RE872" s="5"/>
      <c r="RF872" s="5"/>
      <c r="RG872" s="5"/>
      <c r="RH872" s="5"/>
      <c r="RI872" s="5"/>
      <c r="RJ872" s="5"/>
      <c r="RK872" s="5"/>
      <c r="RL872" s="5"/>
      <c r="RM872" s="5"/>
      <c r="RN872" s="5"/>
      <c r="RO872" s="5"/>
      <c r="RP872" s="5"/>
      <c r="RQ872" s="5"/>
      <c r="RR872" s="5"/>
      <c r="RS872" s="5"/>
      <c r="RT872" s="5"/>
      <c r="RU872" s="5"/>
      <c r="RV872" s="5"/>
      <c r="RW872" s="5"/>
      <c r="RX872" s="5"/>
      <c r="RY872" s="5"/>
      <c r="RZ872" s="5"/>
      <c r="SA872" s="5"/>
      <c r="SB872" s="5"/>
      <c r="SC872" s="5"/>
      <c r="SD872" s="5"/>
      <c r="SE872" s="5"/>
      <c r="SF872" s="5"/>
      <c r="SG872" s="5"/>
      <c r="SH872" s="5"/>
      <c r="SI872" s="5"/>
      <c r="SJ872" s="5"/>
      <c r="SK872" s="5"/>
      <c r="SL872" s="5"/>
      <c r="SM872" s="5"/>
      <c r="SN872" s="5"/>
      <c r="SO872" s="5"/>
      <c r="SP872" s="5"/>
      <c r="SQ872" s="5"/>
      <c r="SR872" s="5"/>
      <c r="SS872" s="5"/>
      <c r="ST872" s="5"/>
      <c r="SU872" s="5"/>
      <c r="SV872" s="5"/>
      <c r="SW872" s="5"/>
      <c r="SX872" s="5"/>
      <c r="SY872" s="5"/>
      <c r="SZ872" s="5"/>
      <c r="TA872" s="5"/>
      <c r="TB872" s="5"/>
      <c r="TC872" s="5"/>
      <c r="TD872" s="5"/>
      <c r="TE872" s="5"/>
      <c r="TF872" s="5"/>
      <c r="TG872" s="5"/>
      <c r="TH872" s="5"/>
      <c r="TI872" s="5"/>
      <c r="TJ872" s="5"/>
      <c r="TK872" s="5"/>
      <c r="TL872" s="5"/>
      <c r="TM872" s="5"/>
      <c r="TN872" s="5"/>
      <c r="TO872" s="5"/>
      <c r="TP872" s="5"/>
      <c r="TQ872" s="5"/>
      <c r="TR872" s="5"/>
      <c r="TS872" s="5"/>
      <c r="TT872" s="5"/>
      <c r="TU872" s="5"/>
      <c r="TV872" s="5"/>
      <c r="TW872" s="5"/>
      <c r="TX872" s="5"/>
      <c r="TY872" s="5"/>
      <c r="TZ872" s="5"/>
      <c r="UA872" s="5"/>
      <c r="UB872" s="5"/>
      <c r="UC872" s="5"/>
      <c r="UD872" s="5"/>
      <c r="UE872" s="5"/>
      <c r="UF872" s="5"/>
      <c r="UG872" s="5"/>
      <c r="UH872" s="5"/>
      <c r="UI872" s="5"/>
      <c r="UJ872" s="5"/>
      <c r="UK872" s="5"/>
      <c r="UL872" s="5"/>
      <c r="UM872" s="5"/>
      <c r="UN872" s="5"/>
      <c r="UO872" s="5"/>
      <c r="UP872" s="5"/>
      <c r="UQ872" s="5"/>
      <c r="UR872" s="5"/>
      <c r="US872" s="5"/>
      <c r="UT872" s="5"/>
      <c r="UU872" s="5"/>
      <c r="UV872" s="5"/>
      <c r="UW872" s="5"/>
      <c r="UX872" s="5"/>
      <c r="UY872" s="5"/>
      <c r="UZ872" s="5"/>
      <c r="VA872" s="5"/>
      <c r="VB872" s="5"/>
      <c r="VC872" s="5"/>
      <c r="VD872" s="5"/>
      <c r="VE872" s="5"/>
      <c r="VF872" s="5"/>
      <c r="VG872" s="5"/>
      <c r="VH872" s="5"/>
      <c r="VI872" s="5"/>
      <c r="VJ872" s="5"/>
      <c r="VK872" s="5"/>
      <c r="VL872" s="5"/>
      <c r="VM872" s="5"/>
      <c r="VN872" s="5"/>
      <c r="VO872" s="5"/>
      <c r="VP872" s="5"/>
      <c r="VQ872" s="5"/>
      <c r="VR872" s="5"/>
      <c r="VS872" s="5"/>
      <c r="VT872" s="5"/>
      <c r="VU872" s="5"/>
      <c r="VV872" s="5"/>
      <c r="VW872" s="5"/>
      <c r="VX872" s="5"/>
      <c r="VY872" s="5"/>
      <c r="VZ872" s="5"/>
      <c r="WA872" s="5"/>
      <c r="WB872" s="5"/>
      <c r="WC872" s="5"/>
      <c r="WD872" s="5"/>
      <c r="WE872" s="5"/>
      <c r="WF872" s="5"/>
      <c r="WG872" s="5"/>
      <c r="WH872" s="5"/>
      <c r="WI872" s="5"/>
      <c r="WJ872" s="5"/>
      <c r="WK872" s="5"/>
      <c r="WL872" s="5"/>
      <c r="WM872" s="5"/>
      <c r="WN872" s="5"/>
      <c r="WO872" s="5"/>
      <c r="WP872" s="5"/>
      <c r="WQ872" s="5"/>
      <c r="WR872" s="5"/>
      <c r="WS872" s="5"/>
      <c r="WT872" s="5"/>
      <c r="WU872" s="5"/>
      <c r="WV872" s="5"/>
      <c r="WW872" s="5"/>
      <c r="WX872" s="5"/>
      <c r="WY872" s="5"/>
      <c r="WZ872" s="5"/>
      <c r="XA872" s="5"/>
      <c r="XB872" s="5"/>
      <c r="XC872" s="5"/>
      <c r="XD872" s="5"/>
      <c r="XE872" s="5"/>
      <c r="XF872" s="5"/>
      <c r="XG872" s="5"/>
      <c r="XH872" s="5"/>
      <c r="XI872" s="5"/>
      <c r="XJ872" s="5"/>
      <c r="XK872" s="5"/>
      <c r="XL872" s="5"/>
      <c r="XM872" s="5"/>
      <c r="XN872" s="5"/>
      <c r="XO872" s="5"/>
      <c r="XP872" s="5"/>
      <c r="XQ872" s="5"/>
      <c r="XR872" s="5"/>
      <c r="XS872" s="5"/>
      <c r="XT872" s="5"/>
      <c r="XU872" s="5"/>
      <c r="XV872" s="5"/>
      <c r="XW872" s="5"/>
    </row>
    <row r="873" spans="39:647" x14ac:dyDescent="0.2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5"/>
      <c r="NS873" s="5"/>
      <c r="NT873" s="5"/>
      <c r="NU873" s="5"/>
      <c r="NV873" s="5"/>
      <c r="NW873" s="5"/>
      <c r="NX873" s="5"/>
      <c r="NY873" s="5"/>
      <c r="NZ873" s="5"/>
      <c r="OA873" s="5"/>
      <c r="OB873" s="5"/>
      <c r="OC873" s="5"/>
      <c r="OD873" s="5"/>
      <c r="OE873" s="5"/>
      <c r="OF873" s="5"/>
      <c r="OG873" s="5"/>
      <c r="OH873" s="5"/>
      <c r="OI873" s="5"/>
      <c r="OJ873" s="5"/>
      <c r="OK873" s="5"/>
      <c r="OL873" s="5"/>
      <c r="OM873" s="5"/>
      <c r="ON873" s="5"/>
      <c r="OO873" s="5"/>
      <c r="OP873" s="5"/>
      <c r="OQ873" s="5"/>
      <c r="OR873" s="5"/>
      <c r="OS873" s="5"/>
      <c r="OT873" s="5"/>
      <c r="OU873" s="5"/>
      <c r="OV873" s="5"/>
      <c r="OW873" s="5"/>
      <c r="OX873" s="5"/>
      <c r="OY873" s="5"/>
      <c r="OZ873" s="5"/>
      <c r="PA873" s="5"/>
      <c r="PB873" s="5"/>
      <c r="PC873" s="5"/>
      <c r="PD873" s="5"/>
      <c r="PE873" s="5"/>
      <c r="PF873" s="5"/>
      <c r="PG873" s="5"/>
      <c r="PH873" s="5"/>
      <c r="PI873" s="5"/>
      <c r="PJ873" s="5"/>
      <c r="PK873" s="5"/>
      <c r="PL873" s="5"/>
      <c r="PM873" s="5"/>
      <c r="PN873" s="5"/>
      <c r="PO873" s="5"/>
      <c r="PP873" s="5"/>
      <c r="PQ873" s="5"/>
      <c r="PR873" s="5"/>
      <c r="PS873" s="5"/>
      <c r="PT873" s="5"/>
      <c r="PU873" s="5"/>
      <c r="PV873" s="5"/>
      <c r="PW873" s="5"/>
      <c r="PX873" s="5"/>
      <c r="PY873" s="5"/>
      <c r="PZ873" s="5"/>
      <c r="QA873" s="5"/>
      <c r="QB873" s="5"/>
      <c r="QC873" s="5"/>
      <c r="QD873" s="5"/>
      <c r="QE873" s="5"/>
      <c r="QF873" s="5"/>
      <c r="QG873" s="5"/>
      <c r="QH873" s="5"/>
      <c r="QI873" s="5"/>
      <c r="QJ873" s="5"/>
      <c r="QK873" s="5"/>
      <c r="QL873" s="5"/>
      <c r="QM873" s="5"/>
      <c r="QN873" s="5"/>
      <c r="QO873" s="5"/>
      <c r="QP873" s="5"/>
      <c r="QQ873" s="5"/>
      <c r="QR873" s="5"/>
      <c r="QS873" s="5"/>
      <c r="QT873" s="5"/>
      <c r="QU873" s="5"/>
      <c r="QV873" s="5"/>
      <c r="QW873" s="5"/>
      <c r="QX873" s="5"/>
      <c r="QY873" s="5"/>
      <c r="QZ873" s="5"/>
      <c r="RA873" s="5"/>
      <c r="RB873" s="5"/>
      <c r="RC873" s="5"/>
      <c r="RD873" s="5"/>
      <c r="RE873" s="5"/>
      <c r="RF873" s="5"/>
      <c r="RG873" s="5"/>
      <c r="RH873" s="5"/>
      <c r="RI873" s="5"/>
      <c r="RJ873" s="5"/>
      <c r="RK873" s="5"/>
      <c r="RL873" s="5"/>
      <c r="RM873" s="5"/>
      <c r="RN873" s="5"/>
      <c r="RO873" s="5"/>
      <c r="RP873" s="5"/>
      <c r="RQ873" s="5"/>
      <c r="RR873" s="5"/>
      <c r="RS873" s="5"/>
      <c r="RT873" s="5"/>
      <c r="RU873" s="5"/>
      <c r="RV873" s="5"/>
      <c r="RW873" s="5"/>
      <c r="RX873" s="5"/>
      <c r="RY873" s="5"/>
      <c r="RZ873" s="5"/>
      <c r="SA873" s="5"/>
      <c r="SB873" s="5"/>
      <c r="SC873" s="5"/>
      <c r="SD873" s="5"/>
      <c r="SE873" s="5"/>
      <c r="SF873" s="5"/>
      <c r="SG873" s="5"/>
      <c r="SH873" s="5"/>
      <c r="SI873" s="5"/>
      <c r="SJ873" s="5"/>
      <c r="SK873" s="5"/>
      <c r="SL873" s="5"/>
      <c r="SM873" s="5"/>
      <c r="SN873" s="5"/>
      <c r="SO873" s="5"/>
      <c r="SP873" s="5"/>
      <c r="SQ873" s="5"/>
      <c r="SR873" s="5"/>
      <c r="SS873" s="5"/>
      <c r="ST873" s="5"/>
      <c r="SU873" s="5"/>
      <c r="SV873" s="5"/>
      <c r="SW873" s="5"/>
      <c r="SX873" s="5"/>
      <c r="SY873" s="5"/>
      <c r="SZ873" s="5"/>
      <c r="TA873" s="5"/>
      <c r="TB873" s="5"/>
      <c r="TC873" s="5"/>
      <c r="TD873" s="5"/>
      <c r="TE873" s="5"/>
      <c r="TF873" s="5"/>
      <c r="TG873" s="5"/>
      <c r="TH873" s="5"/>
      <c r="TI873" s="5"/>
      <c r="TJ873" s="5"/>
      <c r="TK873" s="5"/>
      <c r="TL873" s="5"/>
      <c r="TM873" s="5"/>
      <c r="TN873" s="5"/>
      <c r="TO873" s="5"/>
      <c r="TP873" s="5"/>
      <c r="TQ873" s="5"/>
      <c r="TR873" s="5"/>
      <c r="TS873" s="5"/>
      <c r="TT873" s="5"/>
      <c r="TU873" s="5"/>
      <c r="TV873" s="5"/>
      <c r="TW873" s="5"/>
      <c r="TX873" s="5"/>
      <c r="TY873" s="5"/>
      <c r="TZ873" s="5"/>
      <c r="UA873" s="5"/>
      <c r="UB873" s="5"/>
      <c r="UC873" s="5"/>
      <c r="UD873" s="5"/>
      <c r="UE873" s="5"/>
      <c r="UF873" s="5"/>
      <c r="UG873" s="5"/>
      <c r="UH873" s="5"/>
      <c r="UI873" s="5"/>
      <c r="UJ873" s="5"/>
      <c r="UK873" s="5"/>
      <c r="UL873" s="5"/>
      <c r="UM873" s="5"/>
      <c r="UN873" s="5"/>
      <c r="UO873" s="5"/>
      <c r="UP873" s="5"/>
      <c r="UQ873" s="5"/>
      <c r="UR873" s="5"/>
      <c r="US873" s="5"/>
      <c r="UT873" s="5"/>
      <c r="UU873" s="5"/>
      <c r="UV873" s="5"/>
      <c r="UW873" s="5"/>
      <c r="UX873" s="5"/>
      <c r="UY873" s="5"/>
      <c r="UZ873" s="5"/>
      <c r="VA873" s="5"/>
      <c r="VB873" s="5"/>
      <c r="VC873" s="5"/>
      <c r="VD873" s="5"/>
      <c r="VE873" s="5"/>
      <c r="VF873" s="5"/>
      <c r="VG873" s="5"/>
      <c r="VH873" s="5"/>
      <c r="VI873" s="5"/>
      <c r="VJ873" s="5"/>
      <c r="VK873" s="5"/>
      <c r="VL873" s="5"/>
      <c r="VM873" s="5"/>
      <c r="VN873" s="5"/>
      <c r="VO873" s="5"/>
      <c r="VP873" s="5"/>
      <c r="VQ873" s="5"/>
      <c r="VR873" s="5"/>
      <c r="VS873" s="5"/>
      <c r="VT873" s="5"/>
      <c r="VU873" s="5"/>
      <c r="VV873" s="5"/>
      <c r="VW873" s="5"/>
      <c r="VX873" s="5"/>
      <c r="VY873" s="5"/>
      <c r="VZ873" s="5"/>
      <c r="WA873" s="5"/>
      <c r="WB873" s="5"/>
      <c r="WC873" s="5"/>
      <c r="WD873" s="5"/>
      <c r="WE873" s="5"/>
      <c r="WF873" s="5"/>
      <c r="WG873" s="5"/>
      <c r="WH873" s="5"/>
      <c r="WI873" s="5"/>
      <c r="WJ873" s="5"/>
      <c r="WK873" s="5"/>
      <c r="WL873" s="5"/>
      <c r="WM873" s="5"/>
      <c r="WN873" s="5"/>
      <c r="WO873" s="5"/>
      <c r="WP873" s="5"/>
      <c r="WQ873" s="5"/>
      <c r="WR873" s="5"/>
      <c r="WS873" s="5"/>
      <c r="WT873" s="5"/>
      <c r="WU873" s="5"/>
      <c r="WV873" s="5"/>
      <c r="WW873" s="5"/>
      <c r="WX873" s="5"/>
      <c r="WY873" s="5"/>
      <c r="WZ873" s="5"/>
      <c r="XA873" s="5"/>
      <c r="XB873" s="5"/>
      <c r="XC873" s="5"/>
      <c r="XD873" s="5"/>
      <c r="XE873" s="5"/>
      <c r="XF873" s="5"/>
      <c r="XG873" s="5"/>
      <c r="XH873" s="5"/>
      <c r="XI873" s="5"/>
      <c r="XJ873" s="5"/>
      <c r="XK873" s="5"/>
      <c r="XL873" s="5"/>
      <c r="XM873" s="5"/>
      <c r="XN873" s="5"/>
      <c r="XO873" s="5"/>
      <c r="XP873" s="5"/>
      <c r="XQ873" s="5"/>
      <c r="XR873" s="5"/>
      <c r="XS873" s="5"/>
      <c r="XT873" s="5"/>
      <c r="XU873" s="5"/>
      <c r="XV873" s="5"/>
      <c r="XW873" s="5"/>
    </row>
    <row r="874" spans="39:647" x14ac:dyDescent="0.2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5"/>
      <c r="NS874" s="5"/>
      <c r="NT874" s="5"/>
      <c r="NU874" s="5"/>
      <c r="NV874" s="5"/>
      <c r="NW874" s="5"/>
      <c r="NX874" s="5"/>
      <c r="NY874" s="5"/>
      <c r="NZ874" s="5"/>
      <c r="OA874" s="5"/>
      <c r="OB874" s="5"/>
      <c r="OC874" s="5"/>
      <c r="OD874" s="5"/>
      <c r="OE874" s="5"/>
      <c r="OF874" s="5"/>
      <c r="OG874" s="5"/>
      <c r="OH874" s="5"/>
      <c r="OI874" s="5"/>
      <c r="OJ874" s="5"/>
      <c r="OK874" s="5"/>
      <c r="OL874" s="5"/>
      <c r="OM874" s="5"/>
      <c r="ON874" s="5"/>
      <c r="OO874" s="5"/>
      <c r="OP874" s="5"/>
      <c r="OQ874" s="5"/>
      <c r="OR874" s="5"/>
      <c r="OS874" s="5"/>
      <c r="OT874" s="5"/>
      <c r="OU874" s="5"/>
      <c r="OV874" s="5"/>
      <c r="OW874" s="5"/>
      <c r="OX874" s="5"/>
      <c r="OY874" s="5"/>
      <c r="OZ874" s="5"/>
      <c r="PA874" s="5"/>
      <c r="PB874" s="5"/>
      <c r="PC874" s="5"/>
      <c r="PD874" s="5"/>
      <c r="PE874" s="5"/>
      <c r="PF874" s="5"/>
      <c r="PG874" s="5"/>
      <c r="PH874" s="5"/>
      <c r="PI874" s="5"/>
      <c r="PJ874" s="5"/>
      <c r="PK874" s="5"/>
      <c r="PL874" s="5"/>
      <c r="PM874" s="5"/>
      <c r="PN874" s="5"/>
      <c r="PO874" s="5"/>
      <c r="PP874" s="5"/>
      <c r="PQ874" s="5"/>
      <c r="PR874" s="5"/>
      <c r="PS874" s="5"/>
      <c r="PT874" s="5"/>
      <c r="PU874" s="5"/>
      <c r="PV874" s="5"/>
      <c r="PW874" s="5"/>
      <c r="PX874" s="5"/>
      <c r="PY874" s="5"/>
      <c r="PZ874" s="5"/>
      <c r="QA874" s="5"/>
      <c r="QB874" s="5"/>
      <c r="QC874" s="5"/>
      <c r="QD874" s="5"/>
      <c r="QE874" s="5"/>
      <c r="QF874" s="5"/>
      <c r="QG874" s="5"/>
      <c r="QH874" s="5"/>
      <c r="QI874" s="5"/>
      <c r="QJ874" s="5"/>
      <c r="QK874" s="5"/>
      <c r="QL874" s="5"/>
      <c r="QM874" s="5"/>
      <c r="QN874" s="5"/>
      <c r="QO874" s="5"/>
      <c r="QP874" s="5"/>
      <c r="QQ874" s="5"/>
      <c r="QR874" s="5"/>
      <c r="QS874" s="5"/>
      <c r="QT874" s="5"/>
      <c r="QU874" s="5"/>
      <c r="QV874" s="5"/>
      <c r="QW874" s="5"/>
      <c r="QX874" s="5"/>
      <c r="QY874" s="5"/>
      <c r="QZ874" s="5"/>
      <c r="RA874" s="5"/>
      <c r="RB874" s="5"/>
      <c r="RC874" s="5"/>
      <c r="RD874" s="5"/>
      <c r="RE874" s="5"/>
      <c r="RF874" s="5"/>
      <c r="RG874" s="5"/>
      <c r="RH874" s="5"/>
      <c r="RI874" s="5"/>
      <c r="RJ874" s="5"/>
      <c r="RK874" s="5"/>
      <c r="RL874" s="5"/>
      <c r="RM874" s="5"/>
      <c r="RN874" s="5"/>
      <c r="RO874" s="5"/>
      <c r="RP874" s="5"/>
      <c r="RQ874" s="5"/>
      <c r="RR874" s="5"/>
      <c r="RS874" s="5"/>
      <c r="RT874" s="5"/>
      <c r="RU874" s="5"/>
      <c r="RV874" s="5"/>
      <c r="RW874" s="5"/>
      <c r="RX874" s="5"/>
      <c r="RY874" s="5"/>
      <c r="RZ874" s="5"/>
      <c r="SA874" s="5"/>
      <c r="SB874" s="5"/>
      <c r="SC874" s="5"/>
      <c r="SD874" s="5"/>
      <c r="SE874" s="5"/>
      <c r="SF874" s="5"/>
      <c r="SG874" s="5"/>
      <c r="SH874" s="5"/>
      <c r="SI874" s="5"/>
      <c r="SJ874" s="5"/>
      <c r="SK874" s="5"/>
      <c r="SL874" s="5"/>
      <c r="SM874" s="5"/>
      <c r="SN874" s="5"/>
      <c r="SO874" s="5"/>
      <c r="SP874" s="5"/>
      <c r="SQ874" s="5"/>
      <c r="SR874" s="5"/>
      <c r="SS874" s="5"/>
      <c r="ST874" s="5"/>
      <c r="SU874" s="5"/>
      <c r="SV874" s="5"/>
      <c r="SW874" s="5"/>
      <c r="SX874" s="5"/>
      <c r="SY874" s="5"/>
      <c r="SZ874" s="5"/>
      <c r="TA874" s="5"/>
      <c r="TB874" s="5"/>
      <c r="TC874" s="5"/>
      <c r="TD874" s="5"/>
      <c r="TE874" s="5"/>
      <c r="TF874" s="5"/>
      <c r="TG874" s="5"/>
      <c r="TH874" s="5"/>
      <c r="TI874" s="5"/>
      <c r="TJ874" s="5"/>
      <c r="TK874" s="5"/>
      <c r="TL874" s="5"/>
      <c r="TM874" s="5"/>
      <c r="TN874" s="5"/>
      <c r="TO874" s="5"/>
      <c r="TP874" s="5"/>
      <c r="TQ874" s="5"/>
      <c r="TR874" s="5"/>
      <c r="TS874" s="5"/>
      <c r="TT874" s="5"/>
      <c r="TU874" s="5"/>
      <c r="TV874" s="5"/>
      <c r="TW874" s="5"/>
      <c r="TX874" s="5"/>
      <c r="TY874" s="5"/>
      <c r="TZ874" s="5"/>
      <c r="UA874" s="5"/>
      <c r="UB874" s="5"/>
      <c r="UC874" s="5"/>
      <c r="UD874" s="5"/>
      <c r="UE874" s="5"/>
      <c r="UF874" s="5"/>
      <c r="UG874" s="5"/>
      <c r="UH874" s="5"/>
      <c r="UI874" s="5"/>
      <c r="UJ874" s="5"/>
      <c r="UK874" s="5"/>
      <c r="UL874" s="5"/>
      <c r="UM874" s="5"/>
      <c r="UN874" s="5"/>
      <c r="UO874" s="5"/>
      <c r="UP874" s="5"/>
      <c r="UQ874" s="5"/>
      <c r="UR874" s="5"/>
      <c r="US874" s="5"/>
      <c r="UT874" s="5"/>
      <c r="UU874" s="5"/>
      <c r="UV874" s="5"/>
      <c r="UW874" s="5"/>
      <c r="UX874" s="5"/>
      <c r="UY874" s="5"/>
      <c r="UZ874" s="5"/>
      <c r="VA874" s="5"/>
      <c r="VB874" s="5"/>
      <c r="VC874" s="5"/>
      <c r="VD874" s="5"/>
      <c r="VE874" s="5"/>
      <c r="VF874" s="5"/>
      <c r="VG874" s="5"/>
      <c r="VH874" s="5"/>
      <c r="VI874" s="5"/>
      <c r="VJ874" s="5"/>
      <c r="VK874" s="5"/>
      <c r="VL874" s="5"/>
      <c r="VM874" s="5"/>
      <c r="VN874" s="5"/>
      <c r="VO874" s="5"/>
      <c r="VP874" s="5"/>
      <c r="VQ874" s="5"/>
      <c r="VR874" s="5"/>
      <c r="VS874" s="5"/>
      <c r="VT874" s="5"/>
      <c r="VU874" s="5"/>
      <c r="VV874" s="5"/>
      <c r="VW874" s="5"/>
      <c r="VX874" s="5"/>
      <c r="VY874" s="5"/>
      <c r="VZ874" s="5"/>
      <c r="WA874" s="5"/>
      <c r="WB874" s="5"/>
      <c r="WC874" s="5"/>
      <c r="WD874" s="5"/>
      <c r="WE874" s="5"/>
      <c r="WF874" s="5"/>
      <c r="WG874" s="5"/>
      <c r="WH874" s="5"/>
      <c r="WI874" s="5"/>
      <c r="WJ874" s="5"/>
      <c r="WK874" s="5"/>
      <c r="WL874" s="5"/>
      <c r="WM874" s="5"/>
      <c r="WN874" s="5"/>
      <c r="WO874" s="5"/>
      <c r="WP874" s="5"/>
      <c r="WQ874" s="5"/>
      <c r="WR874" s="5"/>
      <c r="WS874" s="5"/>
      <c r="WT874" s="5"/>
      <c r="WU874" s="5"/>
      <c r="WV874" s="5"/>
      <c r="WW874" s="5"/>
      <c r="WX874" s="5"/>
      <c r="WY874" s="5"/>
      <c r="WZ874" s="5"/>
      <c r="XA874" s="5"/>
      <c r="XB874" s="5"/>
      <c r="XC874" s="5"/>
      <c r="XD874" s="5"/>
      <c r="XE874" s="5"/>
      <c r="XF874" s="5"/>
      <c r="XG874" s="5"/>
      <c r="XH874" s="5"/>
      <c r="XI874" s="5"/>
      <c r="XJ874" s="5"/>
      <c r="XK874" s="5"/>
      <c r="XL874" s="5"/>
      <c r="XM874" s="5"/>
      <c r="XN874" s="5"/>
      <c r="XO874" s="5"/>
      <c r="XP874" s="5"/>
      <c r="XQ874" s="5"/>
      <c r="XR874" s="5"/>
      <c r="XS874" s="5"/>
      <c r="XT874" s="5"/>
      <c r="XU874" s="5"/>
      <c r="XV874" s="5"/>
      <c r="XW874" s="5"/>
    </row>
    <row r="875" spans="39:647" x14ac:dyDescent="0.2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5"/>
      <c r="NS875" s="5"/>
      <c r="NT875" s="5"/>
      <c r="NU875" s="5"/>
      <c r="NV875" s="5"/>
      <c r="NW875" s="5"/>
      <c r="NX875" s="5"/>
      <c r="NY875" s="5"/>
      <c r="NZ875" s="5"/>
      <c r="OA875" s="5"/>
      <c r="OB875" s="5"/>
      <c r="OC875" s="5"/>
      <c r="OD875" s="5"/>
      <c r="OE875" s="5"/>
      <c r="OF875" s="5"/>
      <c r="OG875" s="5"/>
      <c r="OH875" s="5"/>
      <c r="OI875" s="5"/>
      <c r="OJ875" s="5"/>
      <c r="OK875" s="5"/>
      <c r="OL875" s="5"/>
      <c r="OM875" s="5"/>
      <c r="ON875" s="5"/>
      <c r="OO875" s="5"/>
      <c r="OP875" s="5"/>
      <c r="OQ875" s="5"/>
      <c r="OR875" s="5"/>
      <c r="OS875" s="5"/>
      <c r="OT875" s="5"/>
      <c r="OU875" s="5"/>
      <c r="OV875" s="5"/>
      <c r="OW875" s="5"/>
      <c r="OX875" s="5"/>
      <c r="OY875" s="5"/>
      <c r="OZ875" s="5"/>
      <c r="PA875" s="5"/>
      <c r="PB875" s="5"/>
      <c r="PC875" s="5"/>
      <c r="PD875" s="5"/>
      <c r="PE875" s="5"/>
      <c r="PF875" s="5"/>
      <c r="PG875" s="5"/>
      <c r="PH875" s="5"/>
      <c r="PI875" s="5"/>
      <c r="PJ875" s="5"/>
      <c r="PK875" s="5"/>
      <c r="PL875" s="5"/>
      <c r="PM875" s="5"/>
      <c r="PN875" s="5"/>
      <c r="PO875" s="5"/>
      <c r="PP875" s="5"/>
      <c r="PQ875" s="5"/>
      <c r="PR875" s="5"/>
      <c r="PS875" s="5"/>
      <c r="PT875" s="5"/>
      <c r="PU875" s="5"/>
      <c r="PV875" s="5"/>
      <c r="PW875" s="5"/>
      <c r="PX875" s="5"/>
      <c r="PY875" s="5"/>
      <c r="PZ875" s="5"/>
      <c r="QA875" s="5"/>
      <c r="QB875" s="5"/>
      <c r="QC875" s="5"/>
      <c r="QD875" s="5"/>
      <c r="QE875" s="5"/>
      <c r="QF875" s="5"/>
      <c r="QG875" s="5"/>
      <c r="QH875" s="5"/>
      <c r="QI875" s="5"/>
      <c r="QJ875" s="5"/>
      <c r="QK875" s="5"/>
      <c r="QL875" s="5"/>
      <c r="QM875" s="5"/>
      <c r="QN875" s="5"/>
      <c r="QO875" s="5"/>
      <c r="QP875" s="5"/>
      <c r="QQ875" s="5"/>
      <c r="QR875" s="5"/>
      <c r="QS875" s="5"/>
      <c r="QT875" s="5"/>
      <c r="QU875" s="5"/>
      <c r="QV875" s="5"/>
      <c r="QW875" s="5"/>
      <c r="QX875" s="5"/>
      <c r="QY875" s="5"/>
      <c r="QZ875" s="5"/>
      <c r="RA875" s="5"/>
      <c r="RB875" s="5"/>
      <c r="RC875" s="5"/>
      <c r="RD875" s="5"/>
      <c r="RE875" s="5"/>
      <c r="RF875" s="5"/>
      <c r="RG875" s="5"/>
      <c r="RH875" s="5"/>
      <c r="RI875" s="5"/>
      <c r="RJ875" s="5"/>
      <c r="RK875" s="5"/>
      <c r="RL875" s="5"/>
      <c r="RM875" s="5"/>
      <c r="RN875" s="5"/>
      <c r="RO875" s="5"/>
      <c r="RP875" s="5"/>
      <c r="RQ875" s="5"/>
      <c r="RR875" s="5"/>
      <c r="RS875" s="5"/>
      <c r="RT875" s="5"/>
      <c r="RU875" s="5"/>
      <c r="RV875" s="5"/>
      <c r="RW875" s="5"/>
      <c r="RX875" s="5"/>
      <c r="RY875" s="5"/>
      <c r="RZ875" s="5"/>
      <c r="SA875" s="5"/>
      <c r="SB875" s="5"/>
      <c r="SC875" s="5"/>
      <c r="SD875" s="5"/>
      <c r="SE875" s="5"/>
      <c r="SF875" s="5"/>
      <c r="SG875" s="5"/>
      <c r="SH875" s="5"/>
      <c r="SI875" s="5"/>
      <c r="SJ875" s="5"/>
      <c r="SK875" s="5"/>
      <c r="SL875" s="5"/>
      <c r="SM875" s="5"/>
      <c r="SN875" s="5"/>
      <c r="SO875" s="5"/>
      <c r="SP875" s="5"/>
      <c r="SQ875" s="5"/>
      <c r="SR875" s="5"/>
      <c r="SS875" s="5"/>
      <c r="ST875" s="5"/>
      <c r="SU875" s="5"/>
      <c r="SV875" s="5"/>
      <c r="SW875" s="5"/>
      <c r="SX875" s="5"/>
      <c r="SY875" s="5"/>
      <c r="SZ875" s="5"/>
      <c r="TA875" s="5"/>
      <c r="TB875" s="5"/>
      <c r="TC875" s="5"/>
      <c r="TD875" s="5"/>
      <c r="TE875" s="5"/>
      <c r="TF875" s="5"/>
      <c r="TG875" s="5"/>
      <c r="TH875" s="5"/>
      <c r="TI875" s="5"/>
      <c r="TJ875" s="5"/>
      <c r="TK875" s="5"/>
      <c r="TL875" s="5"/>
      <c r="TM875" s="5"/>
      <c r="TN875" s="5"/>
      <c r="TO875" s="5"/>
      <c r="TP875" s="5"/>
      <c r="TQ875" s="5"/>
      <c r="TR875" s="5"/>
      <c r="TS875" s="5"/>
      <c r="TT875" s="5"/>
      <c r="TU875" s="5"/>
      <c r="TV875" s="5"/>
      <c r="TW875" s="5"/>
      <c r="TX875" s="5"/>
      <c r="TY875" s="5"/>
      <c r="TZ875" s="5"/>
      <c r="UA875" s="5"/>
      <c r="UB875" s="5"/>
      <c r="UC875" s="5"/>
      <c r="UD875" s="5"/>
      <c r="UE875" s="5"/>
      <c r="UF875" s="5"/>
      <c r="UG875" s="5"/>
      <c r="UH875" s="5"/>
      <c r="UI875" s="5"/>
      <c r="UJ875" s="5"/>
      <c r="UK875" s="5"/>
      <c r="UL875" s="5"/>
      <c r="UM875" s="5"/>
      <c r="UN875" s="5"/>
      <c r="UO875" s="5"/>
      <c r="UP875" s="5"/>
      <c r="UQ875" s="5"/>
      <c r="UR875" s="5"/>
      <c r="US875" s="5"/>
      <c r="UT875" s="5"/>
      <c r="UU875" s="5"/>
      <c r="UV875" s="5"/>
      <c r="UW875" s="5"/>
      <c r="UX875" s="5"/>
      <c r="UY875" s="5"/>
      <c r="UZ875" s="5"/>
      <c r="VA875" s="5"/>
      <c r="VB875" s="5"/>
      <c r="VC875" s="5"/>
      <c r="VD875" s="5"/>
      <c r="VE875" s="5"/>
      <c r="VF875" s="5"/>
      <c r="VG875" s="5"/>
      <c r="VH875" s="5"/>
      <c r="VI875" s="5"/>
      <c r="VJ875" s="5"/>
      <c r="VK875" s="5"/>
      <c r="VL875" s="5"/>
      <c r="VM875" s="5"/>
      <c r="VN875" s="5"/>
      <c r="VO875" s="5"/>
      <c r="VP875" s="5"/>
      <c r="VQ875" s="5"/>
      <c r="VR875" s="5"/>
      <c r="VS875" s="5"/>
      <c r="VT875" s="5"/>
      <c r="VU875" s="5"/>
      <c r="VV875" s="5"/>
      <c r="VW875" s="5"/>
      <c r="VX875" s="5"/>
      <c r="VY875" s="5"/>
      <c r="VZ875" s="5"/>
      <c r="WA875" s="5"/>
      <c r="WB875" s="5"/>
      <c r="WC875" s="5"/>
      <c r="WD875" s="5"/>
      <c r="WE875" s="5"/>
      <c r="WF875" s="5"/>
      <c r="WG875" s="5"/>
      <c r="WH875" s="5"/>
      <c r="WI875" s="5"/>
      <c r="WJ875" s="5"/>
      <c r="WK875" s="5"/>
      <c r="WL875" s="5"/>
      <c r="WM875" s="5"/>
      <c r="WN875" s="5"/>
      <c r="WO875" s="5"/>
      <c r="WP875" s="5"/>
      <c r="WQ875" s="5"/>
      <c r="WR875" s="5"/>
      <c r="WS875" s="5"/>
      <c r="WT875" s="5"/>
      <c r="WU875" s="5"/>
      <c r="WV875" s="5"/>
      <c r="WW875" s="5"/>
      <c r="WX875" s="5"/>
      <c r="WY875" s="5"/>
      <c r="WZ875" s="5"/>
      <c r="XA875" s="5"/>
      <c r="XB875" s="5"/>
      <c r="XC875" s="5"/>
      <c r="XD875" s="5"/>
      <c r="XE875" s="5"/>
      <c r="XF875" s="5"/>
      <c r="XG875" s="5"/>
      <c r="XH875" s="5"/>
      <c r="XI875" s="5"/>
      <c r="XJ875" s="5"/>
      <c r="XK875" s="5"/>
      <c r="XL875" s="5"/>
      <c r="XM875" s="5"/>
      <c r="XN875" s="5"/>
      <c r="XO875" s="5"/>
      <c r="XP875" s="5"/>
      <c r="XQ875" s="5"/>
      <c r="XR875" s="5"/>
      <c r="XS875" s="5"/>
      <c r="XT875" s="5"/>
      <c r="XU875" s="5"/>
      <c r="XV875" s="5"/>
      <c r="XW875" s="5"/>
    </row>
    <row r="876" spans="39:647" x14ac:dyDescent="0.2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5"/>
      <c r="NS876" s="5"/>
      <c r="NT876" s="5"/>
      <c r="NU876" s="5"/>
      <c r="NV876" s="5"/>
      <c r="NW876" s="5"/>
      <c r="NX876" s="5"/>
      <c r="NY876" s="5"/>
      <c r="NZ876" s="5"/>
      <c r="OA876" s="5"/>
      <c r="OB876" s="5"/>
      <c r="OC876" s="5"/>
      <c r="OD876" s="5"/>
      <c r="OE876" s="5"/>
      <c r="OF876" s="5"/>
      <c r="OG876" s="5"/>
      <c r="OH876" s="5"/>
      <c r="OI876" s="5"/>
      <c r="OJ876" s="5"/>
      <c r="OK876" s="5"/>
      <c r="OL876" s="5"/>
      <c r="OM876" s="5"/>
      <c r="ON876" s="5"/>
      <c r="OO876" s="5"/>
      <c r="OP876" s="5"/>
      <c r="OQ876" s="5"/>
      <c r="OR876" s="5"/>
      <c r="OS876" s="5"/>
      <c r="OT876" s="5"/>
      <c r="OU876" s="5"/>
      <c r="OV876" s="5"/>
      <c r="OW876" s="5"/>
      <c r="OX876" s="5"/>
      <c r="OY876" s="5"/>
      <c r="OZ876" s="5"/>
      <c r="PA876" s="5"/>
      <c r="PB876" s="5"/>
      <c r="PC876" s="5"/>
      <c r="PD876" s="5"/>
      <c r="PE876" s="5"/>
      <c r="PF876" s="5"/>
      <c r="PG876" s="5"/>
      <c r="PH876" s="5"/>
      <c r="PI876" s="5"/>
      <c r="PJ876" s="5"/>
      <c r="PK876" s="5"/>
      <c r="PL876" s="5"/>
      <c r="PM876" s="5"/>
      <c r="PN876" s="5"/>
      <c r="PO876" s="5"/>
      <c r="PP876" s="5"/>
      <c r="PQ876" s="5"/>
      <c r="PR876" s="5"/>
      <c r="PS876" s="5"/>
      <c r="PT876" s="5"/>
      <c r="PU876" s="5"/>
      <c r="PV876" s="5"/>
      <c r="PW876" s="5"/>
      <c r="PX876" s="5"/>
      <c r="PY876" s="5"/>
      <c r="PZ876" s="5"/>
      <c r="QA876" s="5"/>
      <c r="QB876" s="5"/>
      <c r="QC876" s="5"/>
      <c r="QD876" s="5"/>
      <c r="QE876" s="5"/>
      <c r="QF876" s="5"/>
      <c r="QG876" s="5"/>
      <c r="QH876" s="5"/>
      <c r="QI876" s="5"/>
      <c r="QJ876" s="5"/>
      <c r="QK876" s="5"/>
      <c r="QL876" s="5"/>
      <c r="QM876" s="5"/>
      <c r="QN876" s="5"/>
      <c r="QO876" s="5"/>
      <c r="QP876" s="5"/>
      <c r="QQ876" s="5"/>
      <c r="QR876" s="5"/>
      <c r="QS876" s="5"/>
      <c r="QT876" s="5"/>
      <c r="QU876" s="5"/>
      <c r="QV876" s="5"/>
      <c r="QW876" s="5"/>
      <c r="QX876" s="5"/>
      <c r="QY876" s="5"/>
      <c r="QZ876" s="5"/>
      <c r="RA876" s="5"/>
      <c r="RB876" s="5"/>
      <c r="RC876" s="5"/>
      <c r="RD876" s="5"/>
      <c r="RE876" s="5"/>
      <c r="RF876" s="5"/>
      <c r="RG876" s="5"/>
      <c r="RH876" s="5"/>
      <c r="RI876" s="5"/>
      <c r="RJ876" s="5"/>
      <c r="RK876" s="5"/>
      <c r="RL876" s="5"/>
      <c r="RM876" s="5"/>
      <c r="RN876" s="5"/>
      <c r="RO876" s="5"/>
      <c r="RP876" s="5"/>
      <c r="RQ876" s="5"/>
      <c r="RR876" s="5"/>
      <c r="RS876" s="5"/>
      <c r="RT876" s="5"/>
      <c r="RU876" s="5"/>
      <c r="RV876" s="5"/>
      <c r="RW876" s="5"/>
      <c r="RX876" s="5"/>
      <c r="RY876" s="5"/>
      <c r="RZ876" s="5"/>
      <c r="SA876" s="5"/>
      <c r="SB876" s="5"/>
      <c r="SC876" s="5"/>
      <c r="SD876" s="5"/>
      <c r="SE876" s="5"/>
      <c r="SF876" s="5"/>
      <c r="SG876" s="5"/>
      <c r="SH876" s="5"/>
      <c r="SI876" s="5"/>
      <c r="SJ876" s="5"/>
      <c r="SK876" s="5"/>
      <c r="SL876" s="5"/>
      <c r="SM876" s="5"/>
      <c r="SN876" s="5"/>
      <c r="SO876" s="5"/>
      <c r="SP876" s="5"/>
      <c r="SQ876" s="5"/>
      <c r="SR876" s="5"/>
      <c r="SS876" s="5"/>
      <c r="ST876" s="5"/>
      <c r="SU876" s="5"/>
      <c r="SV876" s="5"/>
      <c r="SW876" s="5"/>
      <c r="SX876" s="5"/>
      <c r="SY876" s="5"/>
      <c r="SZ876" s="5"/>
      <c r="TA876" s="5"/>
      <c r="TB876" s="5"/>
      <c r="TC876" s="5"/>
      <c r="TD876" s="5"/>
      <c r="TE876" s="5"/>
      <c r="TF876" s="5"/>
      <c r="TG876" s="5"/>
      <c r="TH876" s="5"/>
      <c r="TI876" s="5"/>
      <c r="TJ876" s="5"/>
      <c r="TK876" s="5"/>
      <c r="TL876" s="5"/>
      <c r="TM876" s="5"/>
      <c r="TN876" s="5"/>
      <c r="TO876" s="5"/>
      <c r="TP876" s="5"/>
      <c r="TQ876" s="5"/>
      <c r="TR876" s="5"/>
      <c r="TS876" s="5"/>
      <c r="TT876" s="5"/>
      <c r="TU876" s="5"/>
      <c r="TV876" s="5"/>
      <c r="TW876" s="5"/>
      <c r="TX876" s="5"/>
      <c r="TY876" s="5"/>
      <c r="TZ876" s="5"/>
      <c r="UA876" s="5"/>
      <c r="UB876" s="5"/>
      <c r="UC876" s="5"/>
      <c r="UD876" s="5"/>
      <c r="UE876" s="5"/>
      <c r="UF876" s="5"/>
      <c r="UG876" s="5"/>
      <c r="UH876" s="5"/>
      <c r="UI876" s="5"/>
      <c r="UJ876" s="5"/>
      <c r="UK876" s="5"/>
      <c r="UL876" s="5"/>
      <c r="UM876" s="5"/>
      <c r="UN876" s="5"/>
      <c r="UO876" s="5"/>
      <c r="UP876" s="5"/>
      <c r="UQ876" s="5"/>
      <c r="UR876" s="5"/>
      <c r="US876" s="5"/>
      <c r="UT876" s="5"/>
      <c r="UU876" s="5"/>
      <c r="UV876" s="5"/>
      <c r="UW876" s="5"/>
      <c r="UX876" s="5"/>
      <c r="UY876" s="5"/>
      <c r="UZ876" s="5"/>
      <c r="VA876" s="5"/>
      <c r="VB876" s="5"/>
      <c r="VC876" s="5"/>
      <c r="VD876" s="5"/>
      <c r="VE876" s="5"/>
      <c r="VF876" s="5"/>
      <c r="VG876" s="5"/>
      <c r="VH876" s="5"/>
      <c r="VI876" s="5"/>
      <c r="VJ876" s="5"/>
      <c r="VK876" s="5"/>
      <c r="VL876" s="5"/>
      <c r="VM876" s="5"/>
      <c r="VN876" s="5"/>
      <c r="VO876" s="5"/>
      <c r="VP876" s="5"/>
      <c r="VQ876" s="5"/>
      <c r="VR876" s="5"/>
      <c r="VS876" s="5"/>
      <c r="VT876" s="5"/>
      <c r="VU876" s="5"/>
      <c r="VV876" s="5"/>
      <c r="VW876" s="5"/>
      <c r="VX876" s="5"/>
      <c r="VY876" s="5"/>
      <c r="VZ876" s="5"/>
      <c r="WA876" s="5"/>
      <c r="WB876" s="5"/>
      <c r="WC876" s="5"/>
      <c r="WD876" s="5"/>
      <c r="WE876" s="5"/>
      <c r="WF876" s="5"/>
      <c r="WG876" s="5"/>
      <c r="WH876" s="5"/>
      <c r="WI876" s="5"/>
      <c r="WJ876" s="5"/>
      <c r="WK876" s="5"/>
      <c r="WL876" s="5"/>
      <c r="WM876" s="5"/>
      <c r="WN876" s="5"/>
      <c r="WO876" s="5"/>
      <c r="WP876" s="5"/>
      <c r="WQ876" s="5"/>
      <c r="WR876" s="5"/>
      <c r="WS876" s="5"/>
      <c r="WT876" s="5"/>
      <c r="WU876" s="5"/>
      <c r="WV876" s="5"/>
      <c r="WW876" s="5"/>
      <c r="WX876" s="5"/>
      <c r="WY876" s="5"/>
      <c r="WZ876" s="5"/>
      <c r="XA876" s="5"/>
      <c r="XB876" s="5"/>
      <c r="XC876" s="5"/>
      <c r="XD876" s="5"/>
      <c r="XE876" s="5"/>
      <c r="XF876" s="5"/>
      <c r="XG876" s="5"/>
      <c r="XH876" s="5"/>
      <c r="XI876" s="5"/>
      <c r="XJ876" s="5"/>
      <c r="XK876" s="5"/>
      <c r="XL876" s="5"/>
      <c r="XM876" s="5"/>
      <c r="XN876" s="5"/>
      <c r="XO876" s="5"/>
      <c r="XP876" s="5"/>
      <c r="XQ876" s="5"/>
      <c r="XR876" s="5"/>
      <c r="XS876" s="5"/>
      <c r="XT876" s="5"/>
      <c r="XU876" s="5"/>
      <c r="XV876" s="5"/>
      <c r="XW876" s="5"/>
    </row>
    <row r="877" spans="39:647" x14ac:dyDescent="0.2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c r="PI877" s="5"/>
      <c r="PJ877" s="5"/>
      <c r="PK877" s="5"/>
      <c r="PL877" s="5"/>
      <c r="PM877" s="5"/>
      <c r="PN877" s="5"/>
      <c r="PO877" s="5"/>
      <c r="PP877" s="5"/>
      <c r="PQ877" s="5"/>
      <c r="PR877" s="5"/>
      <c r="PS877" s="5"/>
      <c r="PT877" s="5"/>
      <c r="PU877" s="5"/>
      <c r="PV877" s="5"/>
      <c r="PW877" s="5"/>
      <c r="PX877" s="5"/>
      <c r="PY877" s="5"/>
      <c r="PZ877" s="5"/>
      <c r="QA877" s="5"/>
      <c r="QB877" s="5"/>
      <c r="QC877" s="5"/>
      <c r="QD877" s="5"/>
      <c r="QE877" s="5"/>
      <c r="QF877" s="5"/>
      <c r="QG877" s="5"/>
      <c r="QH877" s="5"/>
      <c r="QI877" s="5"/>
      <c r="QJ877" s="5"/>
      <c r="QK877" s="5"/>
      <c r="QL877" s="5"/>
      <c r="QM877" s="5"/>
      <c r="QN877" s="5"/>
      <c r="QO877" s="5"/>
      <c r="QP877" s="5"/>
      <c r="QQ877" s="5"/>
      <c r="QR877" s="5"/>
      <c r="QS877" s="5"/>
      <c r="QT877" s="5"/>
      <c r="QU877" s="5"/>
      <c r="QV877" s="5"/>
      <c r="QW877" s="5"/>
      <c r="QX877" s="5"/>
      <c r="QY877" s="5"/>
      <c r="QZ877" s="5"/>
      <c r="RA877" s="5"/>
      <c r="RB877" s="5"/>
      <c r="RC877" s="5"/>
      <c r="RD877" s="5"/>
      <c r="RE877" s="5"/>
      <c r="RF877" s="5"/>
      <c r="RG877" s="5"/>
      <c r="RH877" s="5"/>
      <c r="RI877" s="5"/>
      <c r="RJ877" s="5"/>
      <c r="RK877" s="5"/>
      <c r="RL877" s="5"/>
      <c r="RM877" s="5"/>
      <c r="RN877" s="5"/>
      <c r="RO877" s="5"/>
      <c r="RP877" s="5"/>
      <c r="RQ877" s="5"/>
      <c r="RR877" s="5"/>
      <c r="RS877" s="5"/>
      <c r="RT877" s="5"/>
      <c r="RU877" s="5"/>
      <c r="RV877" s="5"/>
      <c r="RW877" s="5"/>
      <c r="RX877" s="5"/>
      <c r="RY877" s="5"/>
      <c r="RZ877" s="5"/>
      <c r="SA877" s="5"/>
      <c r="SB877" s="5"/>
      <c r="SC877" s="5"/>
      <c r="SD877" s="5"/>
      <c r="SE877" s="5"/>
      <c r="SF877" s="5"/>
      <c r="SG877" s="5"/>
      <c r="SH877" s="5"/>
      <c r="SI877" s="5"/>
      <c r="SJ877" s="5"/>
      <c r="SK877" s="5"/>
      <c r="SL877" s="5"/>
      <c r="SM877" s="5"/>
      <c r="SN877" s="5"/>
      <c r="SO877" s="5"/>
      <c r="SP877" s="5"/>
      <c r="SQ877" s="5"/>
      <c r="SR877" s="5"/>
      <c r="SS877" s="5"/>
      <c r="ST877" s="5"/>
      <c r="SU877" s="5"/>
      <c r="SV877" s="5"/>
      <c r="SW877" s="5"/>
      <c r="SX877" s="5"/>
      <c r="SY877" s="5"/>
      <c r="SZ877" s="5"/>
      <c r="TA877" s="5"/>
      <c r="TB877" s="5"/>
      <c r="TC877" s="5"/>
      <c r="TD877" s="5"/>
      <c r="TE877" s="5"/>
      <c r="TF877" s="5"/>
      <c r="TG877" s="5"/>
      <c r="TH877" s="5"/>
      <c r="TI877" s="5"/>
      <c r="TJ877" s="5"/>
      <c r="TK877" s="5"/>
      <c r="TL877" s="5"/>
      <c r="TM877" s="5"/>
      <c r="TN877" s="5"/>
      <c r="TO877" s="5"/>
      <c r="TP877" s="5"/>
      <c r="TQ877" s="5"/>
      <c r="TR877" s="5"/>
      <c r="TS877" s="5"/>
      <c r="TT877" s="5"/>
      <c r="TU877" s="5"/>
      <c r="TV877" s="5"/>
      <c r="TW877" s="5"/>
      <c r="TX877" s="5"/>
      <c r="TY877" s="5"/>
      <c r="TZ877" s="5"/>
      <c r="UA877" s="5"/>
      <c r="UB877" s="5"/>
      <c r="UC877" s="5"/>
      <c r="UD877" s="5"/>
      <c r="UE877" s="5"/>
      <c r="UF877" s="5"/>
      <c r="UG877" s="5"/>
      <c r="UH877" s="5"/>
      <c r="UI877" s="5"/>
      <c r="UJ877" s="5"/>
      <c r="UK877" s="5"/>
      <c r="UL877" s="5"/>
      <c r="UM877" s="5"/>
      <c r="UN877" s="5"/>
      <c r="UO877" s="5"/>
      <c r="UP877" s="5"/>
      <c r="UQ877" s="5"/>
      <c r="UR877" s="5"/>
      <c r="US877" s="5"/>
      <c r="UT877" s="5"/>
      <c r="UU877" s="5"/>
      <c r="UV877" s="5"/>
      <c r="UW877" s="5"/>
      <c r="UX877" s="5"/>
      <c r="UY877" s="5"/>
      <c r="UZ877" s="5"/>
      <c r="VA877" s="5"/>
      <c r="VB877" s="5"/>
      <c r="VC877" s="5"/>
      <c r="VD877" s="5"/>
      <c r="VE877" s="5"/>
      <c r="VF877" s="5"/>
      <c r="VG877" s="5"/>
      <c r="VH877" s="5"/>
      <c r="VI877" s="5"/>
      <c r="VJ877" s="5"/>
      <c r="VK877" s="5"/>
      <c r="VL877" s="5"/>
      <c r="VM877" s="5"/>
      <c r="VN877" s="5"/>
      <c r="VO877" s="5"/>
      <c r="VP877" s="5"/>
      <c r="VQ877" s="5"/>
      <c r="VR877" s="5"/>
      <c r="VS877" s="5"/>
      <c r="VT877" s="5"/>
      <c r="VU877" s="5"/>
      <c r="VV877" s="5"/>
      <c r="VW877" s="5"/>
      <c r="VX877" s="5"/>
      <c r="VY877" s="5"/>
      <c r="VZ877" s="5"/>
      <c r="WA877" s="5"/>
      <c r="WB877" s="5"/>
      <c r="WC877" s="5"/>
      <c r="WD877" s="5"/>
      <c r="WE877" s="5"/>
      <c r="WF877" s="5"/>
      <c r="WG877" s="5"/>
      <c r="WH877" s="5"/>
      <c r="WI877" s="5"/>
      <c r="WJ877" s="5"/>
      <c r="WK877" s="5"/>
      <c r="WL877" s="5"/>
      <c r="WM877" s="5"/>
      <c r="WN877" s="5"/>
      <c r="WO877" s="5"/>
      <c r="WP877" s="5"/>
      <c r="WQ877" s="5"/>
      <c r="WR877" s="5"/>
      <c r="WS877" s="5"/>
      <c r="WT877" s="5"/>
      <c r="WU877" s="5"/>
      <c r="WV877" s="5"/>
      <c r="WW877" s="5"/>
      <c r="WX877" s="5"/>
      <c r="WY877" s="5"/>
      <c r="WZ877" s="5"/>
      <c r="XA877" s="5"/>
      <c r="XB877" s="5"/>
      <c r="XC877" s="5"/>
      <c r="XD877" s="5"/>
      <c r="XE877" s="5"/>
      <c r="XF877" s="5"/>
      <c r="XG877" s="5"/>
      <c r="XH877" s="5"/>
      <c r="XI877" s="5"/>
      <c r="XJ877" s="5"/>
      <c r="XK877" s="5"/>
      <c r="XL877" s="5"/>
      <c r="XM877" s="5"/>
      <c r="XN877" s="5"/>
      <c r="XO877" s="5"/>
      <c r="XP877" s="5"/>
      <c r="XQ877" s="5"/>
      <c r="XR877" s="5"/>
      <c r="XS877" s="5"/>
      <c r="XT877" s="5"/>
      <c r="XU877" s="5"/>
      <c r="XV877" s="5"/>
      <c r="XW877" s="5"/>
    </row>
    <row r="878" spans="39:647" x14ac:dyDescent="0.2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c r="PI878" s="5"/>
      <c r="PJ878" s="5"/>
      <c r="PK878" s="5"/>
      <c r="PL878" s="5"/>
      <c r="PM878" s="5"/>
      <c r="PN878" s="5"/>
      <c r="PO878" s="5"/>
      <c r="PP878" s="5"/>
      <c r="PQ878" s="5"/>
      <c r="PR878" s="5"/>
      <c r="PS878" s="5"/>
      <c r="PT878" s="5"/>
      <c r="PU878" s="5"/>
      <c r="PV878" s="5"/>
      <c r="PW878" s="5"/>
      <c r="PX878" s="5"/>
      <c r="PY878" s="5"/>
      <c r="PZ878" s="5"/>
      <c r="QA878" s="5"/>
      <c r="QB878" s="5"/>
      <c r="QC878" s="5"/>
      <c r="QD878" s="5"/>
      <c r="QE878" s="5"/>
      <c r="QF878" s="5"/>
      <c r="QG878" s="5"/>
      <c r="QH878" s="5"/>
      <c r="QI878" s="5"/>
      <c r="QJ878" s="5"/>
      <c r="QK878" s="5"/>
      <c r="QL878" s="5"/>
      <c r="QM878" s="5"/>
      <c r="QN878" s="5"/>
      <c r="QO878" s="5"/>
      <c r="QP878" s="5"/>
      <c r="QQ878" s="5"/>
      <c r="QR878" s="5"/>
      <c r="QS878" s="5"/>
      <c r="QT878" s="5"/>
      <c r="QU878" s="5"/>
      <c r="QV878" s="5"/>
      <c r="QW878" s="5"/>
      <c r="QX878" s="5"/>
      <c r="QY878" s="5"/>
      <c r="QZ878" s="5"/>
      <c r="RA878" s="5"/>
      <c r="RB878" s="5"/>
      <c r="RC878" s="5"/>
      <c r="RD878" s="5"/>
      <c r="RE878" s="5"/>
      <c r="RF878" s="5"/>
      <c r="RG878" s="5"/>
      <c r="RH878" s="5"/>
      <c r="RI878" s="5"/>
      <c r="RJ878" s="5"/>
      <c r="RK878" s="5"/>
      <c r="RL878" s="5"/>
      <c r="RM878" s="5"/>
      <c r="RN878" s="5"/>
      <c r="RO878" s="5"/>
      <c r="RP878" s="5"/>
      <c r="RQ878" s="5"/>
      <c r="RR878" s="5"/>
      <c r="RS878" s="5"/>
      <c r="RT878" s="5"/>
      <c r="RU878" s="5"/>
      <c r="RV878" s="5"/>
      <c r="RW878" s="5"/>
      <c r="RX878" s="5"/>
      <c r="RY878" s="5"/>
      <c r="RZ878" s="5"/>
      <c r="SA878" s="5"/>
      <c r="SB878" s="5"/>
      <c r="SC878" s="5"/>
      <c r="SD878" s="5"/>
      <c r="SE878" s="5"/>
      <c r="SF878" s="5"/>
      <c r="SG878" s="5"/>
      <c r="SH878" s="5"/>
      <c r="SI878" s="5"/>
      <c r="SJ878" s="5"/>
      <c r="SK878" s="5"/>
      <c r="SL878" s="5"/>
      <c r="SM878" s="5"/>
      <c r="SN878" s="5"/>
      <c r="SO878" s="5"/>
      <c r="SP878" s="5"/>
      <c r="SQ878" s="5"/>
      <c r="SR878" s="5"/>
      <c r="SS878" s="5"/>
      <c r="ST878" s="5"/>
      <c r="SU878" s="5"/>
      <c r="SV878" s="5"/>
      <c r="SW878" s="5"/>
      <c r="SX878" s="5"/>
      <c r="SY878" s="5"/>
      <c r="SZ878" s="5"/>
      <c r="TA878" s="5"/>
      <c r="TB878" s="5"/>
      <c r="TC878" s="5"/>
      <c r="TD878" s="5"/>
      <c r="TE878" s="5"/>
      <c r="TF878" s="5"/>
      <c r="TG878" s="5"/>
      <c r="TH878" s="5"/>
      <c r="TI878" s="5"/>
      <c r="TJ878" s="5"/>
      <c r="TK878" s="5"/>
      <c r="TL878" s="5"/>
      <c r="TM878" s="5"/>
      <c r="TN878" s="5"/>
      <c r="TO878" s="5"/>
      <c r="TP878" s="5"/>
      <c r="TQ878" s="5"/>
      <c r="TR878" s="5"/>
      <c r="TS878" s="5"/>
      <c r="TT878" s="5"/>
      <c r="TU878" s="5"/>
      <c r="TV878" s="5"/>
      <c r="TW878" s="5"/>
      <c r="TX878" s="5"/>
      <c r="TY878" s="5"/>
      <c r="TZ878" s="5"/>
      <c r="UA878" s="5"/>
      <c r="UB878" s="5"/>
      <c r="UC878" s="5"/>
      <c r="UD878" s="5"/>
      <c r="UE878" s="5"/>
      <c r="UF878" s="5"/>
      <c r="UG878" s="5"/>
      <c r="UH878" s="5"/>
      <c r="UI878" s="5"/>
      <c r="UJ878" s="5"/>
      <c r="UK878" s="5"/>
      <c r="UL878" s="5"/>
      <c r="UM878" s="5"/>
      <c r="UN878" s="5"/>
      <c r="UO878" s="5"/>
      <c r="UP878" s="5"/>
      <c r="UQ878" s="5"/>
      <c r="UR878" s="5"/>
      <c r="US878" s="5"/>
      <c r="UT878" s="5"/>
      <c r="UU878" s="5"/>
      <c r="UV878" s="5"/>
      <c r="UW878" s="5"/>
      <c r="UX878" s="5"/>
      <c r="UY878" s="5"/>
      <c r="UZ878" s="5"/>
      <c r="VA878" s="5"/>
      <c r="VB878" s="5"/>
      <c r="VC878" s="5"/>
      <c r="VD878" s="5"/>
      <c r="VE878" s="5"/>
      <c r="VF878" s="5"/>
      <c r="VG878" s="5"/>
      <c r="VH878" s="5"/>
      <c r="VI878" s="5"/>
      <c r="VJ878" s="5"/>
      <c r="VK878" s="5"/>
      <c r="VL878" s="5"/>
      <c r="VM878" s="5"/>
      <c r="VN878" s="5"/>
      <c r="VO878" s="5"/>
      <c r="VP878" s="5"/>
      <c r="VQ878" s="5"/>
      <c r="VR878" s="5"/>
      <c r="VS878" s="5"/>
      <c r="VT878" s="5"/>
      <c r="VU878" s="5"/>
      <c r="VV878" s="5"/>
      <c r="VW878" s="5"/>
      <c r="VX878" s="5"/>
      <c r="VY878" s="5"/>
      <c r="VZ878" s="5"/>
      <c r="WA878" s="5"/>
      <c r="WB878" s="5"/>
      <c r="WC878" s="5"/>
      <c r="WD878" s="5"/>
      <c r="WE878" s="5"/>
      <c r="WF878" s="5"/>
      <c r="WG878" s="5"/>
      <c r="WH878" s="5"/>
      <c r="WI878" s="5"/>
      <c r="WJ878" s="5"/>
      <c r="WK878" s="5"/>
      <c r="WL878" s="5"/>
      <c r="WM878" s="5"/>
      <c r="WN878" s="5"/>
      <c r="WO878" s="5"/>
      <c r="WP878" s="5"/>
      <c r="WQ878" s="5"/>
      <c r="WR878" s="5"/>
      <c r="WS878" s="5"/>
      <c r="WT878" s="5"/>
      <c r="WU878" s="5"/>
      <c r="WV878" s="5"/>
      <c r="WW878" s="5"/>
      <c r="WX878" s="5"/>
      <c r="WY878" s="5"/>
      <c r="WZ878" s="5"/>
      <c r="XA878" s="5"/>
      <c r="XB878" s="5"/>
      <c r="XC878" s="5"/>
      <c r="XD878" s="5"/>
      <c r="XE878" s="5"/>
      <c r="XF878" s="5"/>
      <c r="XG878" s="5"/>
      <c r="XH878" s="5"/>
      <c r="XI878" s="5"/>
      <c r="XJ878" s="5"/>
      <c r="XK878" s="5"/>
      <c r="XL878" s="5"/>
      <c r="XM878" s="5"/>
      <c r="XN878" s="5"/>
      <c r="XO878" s="5"/>
      <c r="XP878" s="5"/>
      <c r="XQ878" s="5"/>
      <c r="XR878" s="5"/>
      <c r="XS878" s="5"/>
      <c r="XT878" s="5"/>
      <c r="XU878" s="5"/>
      <c r="XV878" s="5"/>
      <c r="XW878" s="5"/>
    </row>
    <row r="879" spans="39:647" x14ac:dyDescent="0.2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5"/>
      <c r="NS879" s="5"/>
      <c r="NT879" s="5"/>
      <c r="NU879" s="5"/>
      <c r="NV879" s="5"/>
      <c r="NW879" s="5"/>
      <c r="NX879" s="5"/>
      <c r="NY879" s="5"/>
      <c r="NZ879" s="5"/>
      <c r="OA879" s="5"/>
      <c r="OB879" s="5"/>
      <c r="OC879" s="5"/>
      <c r="OD879" s="5"/>
      <c r="OE879" s="5"/>
      <c r="OF879" s="5"/>
      <c r="OG879" s="5"/>
      <c r="OH879" s="5"/>
      <c r="OI879" s="5"/>
      <c r="OJ879" s="5"/>
      <c r="OK879" s="5"/>
      <c r="OL879" s="5"/>
      <c r="OM879" s="5"/>
      <c r="ON879" s="5"/>
      <c r="OO879" s="5"/>
      <c r="OP879" s="5"/>
      <c r="OQ879" s="5"/>
      <c r="OR879" s="5"/>
      <c r="OS879" s="5"/>
      <c r="OT879" s="5"/>
      <c r="OU879" s="5"/>
      <c r="OV879" s="5"/>
      <c r="OW879" s="5"/>
      <c r="OX879" s="5"/>
      <c r="OY879" s="5"/>
      <c r="OZ879" s="5"/>
      <c r="PA879" s="5"/>
      <c r="PB879" s="5"/>
      <c r="PC879" s="5"/>
      <c r="PD879" s="5"/>
      <c r="PE879" s="5"/>
      <c r="PF879" s="5"/>
      <c r="PG879" s="5"/>
      <c r="PH879" s="5"/>
      <c r="PI879" s="5"/>
      <c r="PJ879" s="5"/>
      <c r="PK879" s="5"/>
      <c r="PL879" s="5"/>
      <c r="PM879" s="5"/>
      <c r="PN879" s="5"/>
      <c r="PO879" s="5"/>
      <c r="PP879" s="5"/>
      <c r="PQ879" s="5"/>
      <c r="PR879" s="5"/>
      <c r="PS879" s="5"/>
      <c r="PT879" s="5"/>
      <c r="PU879" s="5"/>
      <c r="PV879" s="5"/>
      <c r="PW879" s="5"/>
      <c r="PX879" s="5"/>
      <c r="PY879" s="5"/>
      <c r="PZ879" s="5"/>
      <c r="QA879" s="5"/>
      <c r="QB879" s="5"/>
      <c r="QC879" s="5"/>
      <c r="QD879" s="5"/>
      <c r="QE879" s="5"/>
      <c r="QF879" s="5"/>
      <c r="QG879" s="5"/>
      <c r="QH879" s="5"/>
      <c r="QI879" s="5"/>
      <c r="QJ879" s="5"/>
      <c r="QK879" s="5"/>
      <c r="QL879" s="5"/>
      <c r="QM879" s="5"/>
      <c r="QN879" s="5"/>
      <c r="QO879" s="5"/>
      <c r="QP879" s="5"/>
      <c r="QQ879" s="5"/>
      <c r="QR879" s="5"/>
      <c r="QS879" s="5"/>
      <c r="QT879" s="5"/>
      <c r="QU879" s="5"/>
      <c r="QV879" s="5"/>
      <c r="QW879" s="5"/>
      <c r="QX879" s="5"/>
      <c r="QY879" s="5"/>
      <c r="QZ879" s="5"/>
      <c r="RA879" s="5"/>
      <c r="RB879" s="5"/>
      <c r="RC879" s="5"/>
      <c r="RD879" s="5"/>
      <c r="RE879" s="5"/>
      <c r="RF879" s="5"/>
      <c r="RG879" s="5"/>
      <c r="RH879" s="5"/>
      <c r="RI879" s="5"/>
      <c r="RJ879" s="5"/>
      <c r="RK879" s="5"/>
      <c r="RL879" s="5"/>
      <c r="RM879" s="5"/>
      <c r="RN879" s="5"/>
      <c r="RO879" s="5"/>
      <c r="RP879" s="5"/>
      <c r="RQ879" s="5"/>
      <c r="RR879" s="5"/>
      <c r="RS879" s="5"/>
      <c r="RT879" s="5"/>
      <c r="RU879" s="5"/>
      <c r="RV879" s="5"/>
      <c r="RW879" s="5"/>
      <c r="RX879" s="5"/>
      <c r="RY879" s="5"/>
      <c r="RZ879" s="5"/>
      <c r="SA879" s="5"/>
      <c r="SB879" s="5"/>
      <c r="SC879" s="5"/>
      <c r="SD879" s="5"/>
      <c r="SE879" s="5"/>
      <c r="SF879" s="5"/>
      <c r="SG879" s="5"/>
      <c r="SH879" s="5"/>
      <c r="SI879" s="5"/>
      <c r="SJ879" s="5"/>
      <c r="SK879" s="5"/>
      <c r="SL879" s="5"/>
      <c r="SM879" s="5"/>
      <c r="SN879" s="5"/>
      <c r="SO879" s="5"/>
      <c r="SP879" s="5"/>
      <c r="SQ879" s="5"/>
      <c r="SR879" s="5"/>
      <c r="SS879" s="5"/>
      <c r="ST879" s="5"/>
      <c r="SU879" s="5"/>
      <c r="SV879" s="5"/>
      <c r="SW879" s="5"/>
      <c r="SX879" s="5"/>
      <c r="SY879" s="5"/>
      <c r="SZ879" s="5"/>
      <c r="TA879" s="5"/>
      <c r="TB879" s="5"/>
      <c r="TC879" s="5"/>
      <c r="TD879" s="5"/>
      <c r="TE879" s="5"/>
      <c r="TF879" s="5"/>
      <c r="TG879" s="5"/>
      <c r="TH879" s="5"/>
      <c r="TI879" s="5"/>
      <c r="TJ879" s="5"/>
      <c r="TK879" s="5"/>
      <c r="TL879" s="5"/>
      <c r="TM879" s="5"/>
      <c r="TN879" s="5"/>
      <c r="TO879" s="5"/>
      <c r="TP879" s="5"/>
      <c r="TQ879" s="5"/>
      <c r="TR879" s="5"/>
      <c r="TS879" s="5"/>
      <c r="TT879" s="5"/>
      <c r="TU879" s="5"/>
      <c r="TV879" s="5"/>
      <c r="TW879" s="5"/>
      <c r="TX879" s="5"/>
      <c r="TY879" s="5"/>
      <c r="TZ879" s="5"/>
      <c r="UA879" s="5"/>
      <c r="UB879" s="5"/>
      <c r="UC879" s="5"/>
      <c r="UD879" s="5"/>
      <c r="UE879" s="5"/>
      <c r="UF879" s="5"/>
      <c r="UG879" s="5"/>
      <c r="UH879" s="5"/>
      <c r="UI879" s="5"/>
      <c r="UJ879" s="5"/>
      <c r="UK879" s="5"/>
      <c r="UL879" s="5"/>
      <c r="UM879" s="5"/>
      <c r="UN879" s="5"/>
      <c r="UO879" s="5"/>
      <c r="UP879" s="5"/>
      <c r="UQ879" s="5"/>
      <c r="UR879" s="5"/>
      <c r="US879" s="5"/>
      <c r="UT879" s="5"/>
      <c r="UU879" s="5"/>
      <c r="UV879" s="5"/>
      <c r="UW879" s="5"/>
      <c r="UX879" s="5"/>
      <c r="UY879" s="5"/>
      <c r="UZ879" s="5"/>
      <c r="VA879" s="5"/>
      <c r="VB879" s="5"/>
      <c r="VC879" s="5"/>
      <c r="VD879" s="5"/>
      <c r="VE879" s="5"/>
      <c r="VF879" s="5"/>
      <c r="VG879" s="5"/>
      <c r="VH879" s="5"/>
      <c r="VI879" s="5"/>
      <c r="VJ879" s="5"/>
      <c r="VK879" s="5"/>
      <c r="VL879" s="5"/>
      <c r="VM879" s="5"/>
      <c r="VN879" s="5"/>
      <c r="VO879" s="5"/>
      <c r="VP879" s="5"/>
      <c r="VQ879" s="5"/>
      <c r="VR879" s="5"/>
      <c r="VS879" s="5"/>
      <c r="VT879" s="5"/>
      <c r="VU879" s="5"/>
      <c r="VV879" s="5"/>
      <c r="VW879" s="5"/>
      <c r="VX879" s="5"/>
      <c r="VY879" s="5"/>
      <c r="VZ879" s="5"/>
      <c r="WA879" s="5"/>
      <c r="WB879" s="5"/>
      <c r="WC879" s="5"/>
      <c r="WD879" s="5"/>
      <c r="WE879" s="5"/>
      <c r="WF879" s="5"/>
      <c r="WG879" s="5"/>
      <c r="WH879" s="5"/>
      <c r="WI879" s="5"/>
      <c r="WJ879" s="5"/>
      <c r="WK879" s="5"/>
      <c r="WL879" s="5"/>
      <c r="WM879" s="5"/>
      <c r="WN879" s="5"/>
      <c r="WO879" s="5"/>
      <c r="WP879" s="5"/>
      <c r="WQ879" s="5"/>
      <c r="WR879" s="5"/>
      <c r="WS879" s="5"/>
      <c r="WT879" s="5"/>
      <c r="WU879" s="5"/>
      <c r="WV879" s="5"/>
      <c r="WW879" s="5"/>
      <c r="WX879" s="5"/>
      <c r="WY879" s="5"/>
      <c r="WZ879" s="5"/>
      <c r="XA879" s="5"/>
      <c r="XB879" s="5"/>
      <c r="XC879" s="5"/>
      <c r="XD879" s="5"/>
      <c r="XE879" s="5"/>
      <c r="XF879" s="5"/>
      <c r="XG879" s="5"/>
      <c r="XH879" s="5"/>
      <c r="XI879" s="5"/>
      <c r="XJ879" s="5"/>
      <c r="XK879" s="5"/>
      <c r="XL879" s="5"/>
      <c r="XM879" s="5"/>
      <c r="XN879" s="5"/>
      <c r="XO879" s="5"/>
      <c r="XP879" s="5"/>
      <c r="XQ879" s="5"/>
      <c r="XR879" s="5"/>
      <c r="XS879" s="5"/>
      <c r="XT879" s="5"/>
      <c r="XU879" s="5"/>
      <c r="XV879" s="5"/>
      <c r="XW879" s="5"/>
    </row>
    <row r="880" spans="39:647" x14ac:dyDescent="0.2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5"/>
      <c r="NS880" s="5"/>
      <c r="NT880" s="5"/>
      <c r="NU880" s="5"/>
      <c r="NV880" s="5"/>
      <c r="NW880" s="5"/>
      <c r="NX880" s="5"/>
      <c r="NY880" s="5"/>
      <c r="NZ880" s="5"/>
      <c r="OA880" s="5"/>
      <c r="OB880" s="5"/>
      <c r="OC880" s="5"/>
      <c r="OD880" s="5"/>
      <c r="OE880" s="5"/>
      <c r="OF880" s="5"/>
      <c r="OG880" s="5"/>
      <c r="OH880" s="5"/>
      <c r="OI880" s="5"/>
      <c r="OJ880" s="5"/>
      <c r="OK880" s="5"/>
      <c r="OL880" s="5"/>
      <c r="OM880" s="5"/>
      <c r="ON880" s="5"/>
      <c r="OO880" s="5"/>
      <c r="OP880" s="5"/>
      <c r="OQ880" s="5"/>
      <c r="OR880" s="5"/>
      <c r="OS880" s="5"/>
      <c r="OT880" s="5"/>
      <c r="OU880" s="5"/>
      <c r="OV880" s="5"/>
      <c r="OW880" s="5"/>
      <c r="OX880" s="5"/>
      <c r="OY880" s="5"/>
      <c r="OZ880" s="5"/>
      <c r="PA880" s="5"/>
      <c r="PB880" s="5"/>
      <c r="PC880" s="5"/>
      <c r="PD880" s="5"/>
      <c r="PE880" s="5"/>
      <c r="PF880" s="5"/>
      <c r="PG880" s="5"/>
      <c r="PH880" s="5"/>
      <c r="PI880" s="5"/>
      <c r="PJ880" s="5"/>
      <c r="PK880" s="5"/>
      <c r="PL880" s="5"/>
      <c r="PM880" s="5"/>
      <c r="PN880" s="5"/>
      <c r="PO880" s="5"/>
      <c r="PP880" s="5"/>
      <c r="PQ880" s="5"/>
      <c r="PR880" s="5"/>
      <c r="PS880" s="5"/>
      <c r="PT880" s="5"/>
      <c r="PU880" s="5"/>
      <c r="PV880" s="5"/>
      <c r="PW880" s="5"/>
      <c r="PX880" s="5"/>
      <c r="PY880" s="5"/>
      <c r="PZ880" s="5"/>
      <c r="QA880" s="5"/>
      <c r="QB880" s="5"/>
      <c r="QC880" s="5"/>
      <c r="QD880" s="5"/>
      <c r="QE880" s="5"/>
      <c r="QF880" s="5"/>
      <c r="QG880" s="5"/>
      <c r="QH880" s="5"/>
      <c r="QI880" s="5"/>
      <c r="QJ880" s="5"/>
      <c r="QK880" s="5"/>
      <c r="QL880" s="5"/>
      <c r="QM880" s="5"/>
      <c r="QN880" s="5"/>
      <c r="QO880" s="5"/>
      <c r="QP880" s="5"/>
      <c r="QQ880" s="5"/>
      <c r="QR880" s="5"/>
      <c r="QS880" s="5"/>
      <c r="QT880" s="5"/>
      <c r="QU880" s="5"/>
      <c r="QV880" s="5"/>
      <c r="QW880" s="5"/>
      <c r="QX880" s="5"/>
      <c r="QY880" s="5"/>
      <c r="QZ880" s="5"/>
      <c r="RA880" s="5"/>
      <c r="RB880" s="5"/>
      <c r="RC880" s="5"/>
      <c r="RD880" s="5"/>
      <c r="RE880" s="5"/>
      <c r="RF880" s="5"/>
      <c r="RG880" s="5"/>
      <c r="RH880" s="5"/>
      <c r="RI880" s="5"/>
      <c r="RJ880" s="5"/>
      <c r="RK880" s="5"/>
      <c r="RL880" s="5"/>
      <c r="RM880" s="5"/>
      <c r="RN880" s="5"/>
      <c r="RO880" s="5"/>
      <c r="RP880" s="5"/>
      <c r="RQ880" s="5"/>
      <c r="RR880" s="5"/>
      <c r="RS880" s="5"/>
      <c r="RT880" s="5"/>
      <c r="RU880" s="5"/>
      <c r="RV880" s="5"/>
      <c r="RW880" s="5"/>
      <c r="RX880" s="5"/>
      <c r="RY880" s="5"/>
      <c r="RZ880" s="5"/>
      <c r="SA880" s="5"/>
      <c r="SB880" s="5"/>
      <c r="SC880" s="5"/>
      <c r="SD880" s="5"/>
      <c r="SE880" s="5"/>
      <c r="SF880" s="5"/>
      <c r="SG880" s="5"/>
      <c r="SH880" s="5"/>
      <c r="SI880" s="5"/>
      <c r="SJ880" s="5"/>
      <c r="SK880" s="5"/>
      <c r="SL880" s="5"/>
      <c r="SM880" s="5"/>
      <c r="SN880" s="5"/>
      <c r="SO880" s="5"/>
      <c r="SP880" s="5"/>
      <c r="SQ880" s="5"/>
      <c r="SR880" s="5"/>
      <c r="SS880" s="5"/>
      <c r="ST880" s="5"/>
      <c r="SU880" s="5"/>
      <c r="SV880" s="5"/>
      <c r="SW880" s="5"/>
      <c r="SX880" s="5"/>
      <c r="SY880" s="5"/>
      <c r="SZ880" s="5"/>
      <c r="TA880" s="5"/>
      <c r="TB880" s="5"/>
      <c r="TC880" s="5"/>
      <c r="TD880" s="5"/>
      <c r="TE880" s="5"/>
      <c r="TF880" s="5"/>
      <c r="TG880" s="5"/>
      <c r="TH880" s="5"/>
      <c r="TI880" s="5"/>
      <c r="TJ880" s="5"/>
      <c r="TK880" s="5"/>
      <c r="TL880" s="5"/>
      <c r="TM880" s="5"/>
      <c r="TN880" s="5"/>
      <c r="TO880" s="5"/>
      <c r="TP880" s="5"/>
      <c r="TQ880" s="5"/>
      <c r="TR880" s="5"/>
      <c r="TS880" s="5"/>
      <c r="TT880" s="5"/>
      <c r="TU880" s="5"/>
      <c r="TV880" s="5"/>
      <c r="TW880" s="5"/>
      <c r="TX880" s="5"/>
      <c r="TY880" s="5"/>
      <c r="TZ880" s="5"/>
      <c r="UA880" s="5"/>
      <c r="UB880" s="5"/>
      <c r="UC880" s="5"/>
      <c r="UD880" s="5"/>
      <c r="UE880" s="5"/>
      <c r="UF880" s="5"/>
      <c r="UG880" s="5"/>
      <c r="UH880" s="5"/>
      <c r="UI880" s="5"/>
      <c r="UJ880" s="5"/>
      <c r="UK880" s="5"/>
      <c r="UL880" s="5"/>
      <c r="UM880" s="5"/>
      <c r="UN880" s="5"/>
      <c r="UO880" s="5"/>
      <c r="UP880" s="5"/>
      <c r="UQ880" s="5"/>
      <c r="UR880" s="5"/>
      <c r="US880" s="5"/>
      <c r="UT880" s="5"/>
      <c r="UU880" s="5"/>
      <c r="UV880" s="5"/>
      <c r="UW880" s="5"/>
      <c r="UX880" s="5"/>
      <c r="UY880" s="5"/>
      <c r="UZ880" s="5"/>
      <c r="VA880" s="5"/>
      <c r="VB880" s="5"/>
      <c r="VC880" s="5"/>
      <c r="VD880" s="5"/>
      <c r="VE880" s="5"/>
      <c r="VF880" s="5"/>
      <c r="VG880" s="5"/>
      <c r="VH880" s="5"/>
      <c r="VI880" s="5"/>
      <c r="VJ880" s="5"/>
      <c r="VK880" s="5"/>
      <c r="VL880" s="5"/>
      <c r="VM880" s="5"/>
      <c r="VN880" s="5"/>
      <c r="VO880" s="5"/>
      <c r="VP880" s="5"/>
      <c r="VQ880" s="5"/>
      <c r="VR880" s="5"/>
      <c r="VS880" s="5"/>
      <c r="VT880" s="5"/>
      <c r="VU880" s="5"/>
      <c r="VV880" s="5"/>
      <c r="VW880" s="5"/>
      <c r="VX880" s="5"/>
      <c r="VY880" s="5"/>
      <c r="VZ880" s="5"/>
      <c r="WA880" s="5"/>
      <c r="WB880" s="5"/>
      <c r="WC880" s="5"/>
      <c r="WD880" s="5"/>
      <c r="WE880" s="5"/>
      <c r="WF880" s="5"/>
      <c r="WG880" s="5"/>
      <c r="WH880" s="5"/>
      <c r="WI880" s="5"/>
      <c r="WJ880" s="5"/>
      <c r="WK880" s="5"/>
      <c r="WL880" s="5"/>
      <c r="WM880" s="5"/>
      <c r="WN880" s="5"/>
      <c r="WO880" s="5"/>
      <c r="WP880" s="5"/>
      <c r="WQ880" s="5"/>
      <c r="WR880" s="5"/>
      <c r="WS880" s="5"/>
      <c r="WT880" s="5"/>
      <c r="WU880" s="5"/>
      <c r="WV880" s="5"/>
      <c r="WW880" s="5"/>
      <c r="WX880" s="5"/>
      <c r="WY880" s="5"/>
      <c r="WZ880" s="5"/>
      <c r="XA880" s="5"/>
      <c r="XB880" s="5"/>
      <c r="XC880" s="5"/>
      <c r="XD880" s="5"/>
      <c r="XE880" s="5"/>
      <c r="XF880" s="5"/>
      <c r="XG880" s="5"/>
      <c r="XH880" s="5"/>
      <c r="XI880" s="5"/>
      <c r="XJ880" s="5"/>
      <c r="XK880" s="5"/>
      <c r="XL880" s="5"/>
      <c r="XM880" s="5"/>
      <c r="XN880" s="5"/>
      <c r="XO880" s="5"/>
      <c r="XP880" s="5"/>
      <c r="XQ880" s="5"/>
      <c r="XR880" s="5"/>
      <c r="XS880" s="5"/>
      <c r="XT880" s="5"/>
      <c r="XU880" s="5"/>
      <c r="XV880" s="5"/>
      <c r="XW880" s="5"/>
    </row>
    <row r="881" spans="39:647" x14ac:dyDescent="0.2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5"/>
      <c r="NS881" s="5"/>
      <c r="NT881" s="5"/>
      <c r="NU881" s="5"/>
      <c r="NV881" s="5"/>
      <c r="NW881" s="5"/>
      <c r="NX881" s="5"/>
      <c r="NY881" s="5"/>
      <c r="NZ881" s="5"/>
      <c r="OA881" s="5"/>
      <c r="OB881" s="5"/>
      <c r="OC881" s="5"/>
      <c r="OD881" s="5"/>
      <c r="OE881" s="5"/>
      <c r="OF881" s="5"/>
      <c r="OG881" s="5"/>
      <c r="OH881" s="5"/>
      <c r="OI881" s="5"/>
      <c r="OJ881" s="5"/>
      <c r="OK881" s="5"/>
      <c r="OL881" s="5"/>
      <c r="OM881" s="5"/>
      <c r="ON881" s="5"/>
      <c r="OO881" s="5"/>
      <c r="OP881" s="5"/>
      <c r="OQ881" s="5"/>
      <c r="OR881" s="5"/>
      <c r="OS881" s="5"/>
      <c r="OT881" s="5"/>
      <c r="OU881" s="5"/>
      <c r="OV881" s="5"/>
      <c r="OW881" s="5"/>
      <c r="OX881" s="5"/>
      <c r="OY881" s="5"/>
      <c r="OZ881" s="5"/>
      <c r="PA881" s="5"/>
      <c r="PB881" s="5"/>
      <c r="PC881" s="5"/>
      <c r="PD881" s="5"/>
      <c r="PE881" s="5"/>
      <c r="PF881" s="5"/>
      <c r="PG881" s="5"/>
      <c r="PH881" s="5"/>
      <c r="PI881" s="5"/>
      <c r="PJ881" s="5"/>
      <c r="PK881" s="5"/>
      <c r="PL881" s="5"/>
      <c r="PM881" s="5"/>
      <c r="PN881" s="5"/>
      <c r="PO881" s="5"/>
      <c r="PP881" s="5"/>
      <c r="PQ881" s="5"/>
      <c r="PR881" s="5"/>
      <c r="PS881" s="5"/>
      <c r="PT881" s="5"/>
      <c r="PU881" s="5"/>
      <c r="PV881" s="5"/>
      <c r="PW881" s="5"/>
      <c r="PX881" s="5"/>
      <c r="PY881" s="5"/>
      <c r="PZ881" s="5"/>
      <c r="QA881" s="5"/>
      <c r="QB881" s="5"/>
      <c r="QC881" s="5"/>
      <c r="QD881" s="5"/>
      <c r="QE881" s="5"/>
      <c r="QF881" s="5"/>
      <c r="QG881" s="5"/>
      <c r="QH881" s="5"/>
      <c r="QI881" s="5"/>
      <c r="QJ881" s="5"/>
      <c r="QK881" s="5"/>
      <c r="QL881" s="5"/>
      <c r="QM881" s="5"/>
      <c r="QN881" s="5"/>
      <c r="QO881" s="5"/>
      <c r="QP881" s="5"/>
      <c r="QQ881" s="5"/>
      <c r="QR881" s="5"/>
      <c r="QS881" s="5"/>
      <c r="QT881" s="5"/>
      <c r="QU881" s="5"/>
      <c r="QV881" s="5"/>
      <c r="QW881" s="5"/>
      <c r="QX881" s="5"/>
      <c r="QY881" s="5"/>
      <c r="QZ881" s="5"/>
      <c r="RA881" s="5"/>
      <c r="RB881" s="5"/>
      <c r="RC881" s="5"/>
      <c r="RD881" s="5"/>
      <c r="RE881" s="5"/>
      <c r="RF881" s="5"/>
      <c r="RG881" s="5"/>
      <c r="RH881" s="5"/>
      <c r="RI881" s="5"/>
      <c r="RJ881" s="5"/>
      <c r="RK881" s="5"/>
      <c r="RL881" s="5"/>
      <c r="RM881" s="5"/>
      <c r="RN881" s="5"/>
      <c r="RO881" s="5"/>
      <c r="RP881" s="5"/>
      <c r="RQ881" s="5"/>
      <c r="RR881" s="5"/>
      <c r="RS881" s="5"/>
      <c r="RT881" s="5"/>
      <c r="RU881" s="5"/>
      <c r="RV881" s="5"/>
      <c r="RW881" s="5"/>
      <c r="RX881" s="5"/>
      <c r="RY881" s="5"/>
      <c r="RZ881" s="5"/>
      <c r="SA881" s="5"/>
      <c r="SB881" s="5"/>
      <c r="SC881" s="5"/>
      <c r="SD881" s="5"/>
      <c r="SE881" s="5"/>
      <c r="SF881" s="5"/>
      <c r="SG881" s="5"/>
      <c r="SH881" s="5"/>
      <c r="SI881" s="5"/>
      <c r="SJ881" s="5"/>
      <c r="SK881" s="5"/>
      <c r="SL881" s="5"/>
      <c r="SM881" s="5"/>
      <c r="SN881" s="5"/>
      <c r="SO881" s="5"/>
      <c r="SP881" s="5"/>
      <c r="SQ881" s="5"/>
      <c r="SR881" s="5"/>
      <c r="SS881" s="5"/>
      <c r="ST881" s="5"/>
      <c r="SU881" s="5"/>
      <c r="SV881" s="5"/>
      <c r="SW881" s="5"/>
      <c r="SX881" s="5"/>
      <c r="SY881" s="5"/>
      <c r="SZ881" s="5"/>
      <c r="TA881" s="5"/>
      <c r="TB881" s="5"/>
      <c r="TC881" s="5"/>
      <c r="TD881" s="5"/>
      <c r="TE881" s="5"/>
      <c r="TF881" s="5"/>
      <c r="TG881" s="5"/>
      <c r="TH881" s="5"/>
      <c r="TI881" s="5"/>
      <c r="TJ881" s="5"/>
      <c r="TK881" s="5"/>
      <c r="TL881" s="5"/>
      <c r="TM881" s="5"/>
      <c r="TN881" s="5"/>
      <c r="TO881" s="5"/>
      <c r="TP881" s="5"/>
      <c r="TQ881" s="5"/>
      <c r="TR881" s="5"/>
      <c r="TS881" s="5"/>
      <c r="TT881" s="5"/>
      <c r="TU881" s="5"/>
      <c r="TV881" s="5"/>
      <c r="TW881" s="5"/>
      <c r="TX881" s="5"/>
      <c r="TY881" s="5"/>
      <c r="TZ881" s="5"/>
      <c r="UA881" s="5"/>
      <c r="UB881" s="5"/>
      <c r="UC881" s="5"/>
      <c r="UD881" s="5"/>
      <c r="UE881" s="5"/>
      <c r="UF881" s="5"/>
      <c r="UG881" s="5"/>
      <c r="UH881" s="5"/>
      <c r="UI881" s="5"/>
      <c r="UJ881" s="5"/>
      <c r="UK881" s="5"/>
      <c r="UL881" s="5"/>
      <c r="UM881" s="5"/>
      <c r="UN881" s="5"/>
      <c r="UO881" s="5"/>
      <c r="UP881" s="5"/>
      <c r="UQ881" s="5"/>
      <c r="UR881" s="5"/>
      <c r="US881" s="5"/>
      <c r="UT881" s="5"/>
      <c r="UU881" s="5"/>
      <c r="UV881" s="5"/>
      <c r="UW881" s="5"/>
      <c r="UX881" s="5"/>
      <c r="UY881" s="5"/>
      <c r="UZ881" s="5"/>
      <c r="VA881" s="5"/>
      <c r="VB881" s="5"/>
      <c r="VC881" s="5"/>
      <c r="VD881" s="5"/>
      <c r="VE881" s="5"/>
      <c r="VF881" s="5"/>
      <c r="VG881" s="5"/>
      <c r="VH881" s="5"/>
      <c r="VI881" s="5"/>
      <c r="VJ881" s="5"/>
      <c r="VK881" s="5"/>
      <c r="VL881" s="5"/>
      <c r="VM881" s="5"/>
      <c r="VN881" s="5"/>
      <c r="VO881" s="5"/>
      <c r="VP881" s="5"/>
      <c r="VQ881" s="5"/>
      <c r="VR881" s="5"/>
      <c r="VS881" s="5"/>
      <c r="VT881" s="5"/>
      <c r="VU881" s="5"/>
      <c r="VV881" s="5"/>
      <c r="VW881" s="5"/>
      <c r="VX881" s="5"/>
      <c r="VY881" s="5"/>
      <c r="VZ881" s="5"/>
      <c r="WA881" s="5"/>
      <c r="WB881" s="5"/>
      <c r="WC881" s="5"/>
      <c r="WD881" s="5"/>
      <c r="WE881" s="5"/>
      <c r="WF881" s="5"/>
      <c r="WG881" s="5"/>
      <c r="WH881" s="5"/>
      <c r="WI881" s="5"/>
      <c r="WJ881" s="5"/>
      <c r="WK881" s="5"/>
      <c r="WL881" s="5"/>
      <c r="WM881" s="5"/>
      <c r="WN881" s="5"/>
      <c r="WO881" s="5"/>
      <c r="WP881" s="5"/>
      <c r="WQ881" s="5"/>
      <c r="WR881" s="5"/>
      <c r="WS881" s="5"/>
      <c r="WT881" s="5"/>
      <c r="WU881" s="5"/>
      <c r="WV881" s="5"/>
      <c r="WW881" s="5"/>
      <c r="WX881" s="5"/>
      <c r="WY881" s="5"/>
      <c r="WZ881" s="5"/>
      <c r="XA881" s="5"/>
      <c r="XB881" s="5"/>
      <c r="XC881" s="5"/>
      <c r="XD881" s="5"/>
      <c r="XE881" s="5"/>
      <c r="XF881" s="5"/>
      <c r="XG881" s="5"/>
      <c r="XH881" s="5"/>
      <c r="XI881" s="5"/>
      <c r="XJ881" s="5"/>
      <c r="XK881" s="5"/>
      <c r="XL881" s="5"/>
      <c r="XM881" s="5"/>
      <c r="XN881" s="5"/>
      <c r="XO881" s="5"/>
      <c r="XP881" s="5"/>
      <c r="XQ881" s="5"/>
      <c r="XR881" s="5"/>
      <c r="XS881" s="5"/>
      <c r="XT881" s="5"/>
      <c r="XU881" s="5"/>
      <c r="XV881" s="5"/>
      <c r="XW881" s="5"/>
    </row>
    <row r="882" spans="39:647" x14ac:dyDescent="0.2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5"/>
      <c r="NS882" s="5"/>
      <c r="NT882" s="5"/>
      <c r="NU882" s="5"/>
      <c r="NV882" s="5"/>
      <c r="NW882" s="5"/>
      <c r="NX882" s="5"/>
      <c r="NY882" s="5"/>
      <c r="NZ882" s="5"/>
      <c r="OA882" s="5"/>
      <c r="OB882" s="5"/>
      <c r="OC882" s="5"/>
      <c r="OD882" s="5"/>
      <c r="OE882" s="5"/>
      <c r="OF882" s="5"/>
      <c r="OG882" s="5"/>
      <c r="OH882" s="5"/>
      <c r="OI882" s="5"/>
      <c r="OJ882" s="5"/>
      <c r="OK882" s="5"/>
      <c r="OL882" s="5"/>
      <c r="OM882" s="5"/>
      <c r="ON882" s="5"/>
      <c r="OO882" s="5"/>
      <c r="OP882" s="5"/>
      <c r="OQ882" s="5"/>
      <c r="OR882" s="5"/>
      <c r="OS882" s="5"/>
      <c r="OT882" s="5"/>
      <c r="OU882" s="5"/>
      <c r="OV882" s="5"/>
      <c r="OW882" s="5"/>
      <c r="OX882" s="5"/>
      <c r="OY882" s="5"/>
      <c r="OZ882" s="5"/>
      <c r="PA882" s="5"/>
      <c r="PB882" s="5"/>
      <c r="PC882" s="5"/>
      <c r="PD882" s="5"/>
      <c r="PE882" s="5"/>
      <c r="PF882" s="5"/>
      <c r="PG882" s="5"/>
      <c r="PH882" s="5"/>
      <c r="PI882" s="5"/>
      <c r="PJ882" s="5"/>
      <c r="PK882" s="5"/>
      <c r="PL882" s="5"/>
      <c r="PM882" s="5"/>
      <c r="PN882" s="5"/>
      <c r="PO882" s="5"/>
      <c r="PP882" s="5"/>
      <c r="PQ882" s="5"/>
      <c r="PR882" s="5"/>
      <c r="PS882" s="5"/>
      <c r="PT882" s="5"/>
      <c r="PU882" s="5"/>
      <c r="PV882" s="5"/>
      <c r="PW882" s="5"/>
      <c r="PX882" s="5"/>
      <c r="PY882" s="5"/>
      <c r="PZ882" s="5"/>
      <c r="QA882" s="5"/>
      <c r="QB882" s="5"/>
      <c r="QC882" s="5"/>
      <c r="QD882" s="5"/>
      <c r="QE882" s="5"/>
      <c r="QF882" s="5"/>
      <c r="QG882" s="5"/>
      <c r="QH882" s="5"/>
      <c r="QI882" s="5"/>
      <c r="QJ882" s="5"/>
      <c r="QK882" s="5"/>
      <c r="QL882" s="5"/>
      <c r="QM882" s="5"/>
      <c r="QN882" s="5"/>
      <c r="QO882" s="5"/>
      <c r="QP882" s="5"/>
      <c r="QQ882" s="5"/>
      <c r="QR882" s="5"/>
      <c r="QS882" s="5"/>
      <c r="QT882" s="5"/>
      <c r="QU882" s="5"/>
      <c r="QV882" s="5"/>
      <c r="QW882" s="5"/>
      <c r="QX882" s="5"/>
      <c r="QY882" s="5"/>
      <c r="QZ882" s="5"/>
      <c r="RA882" s="5"/>
      <c r="RB882" s="5"/>
      <c r="RC882" s="5"/>
      <c r="RD882" s="5"/>
      <c r="RE882" s="5"/>
      <c r="RF882" s="5"/>
      <c r="RG882" s="5"/>
      <c r="RH882" s="5"/>
      <c r="RI882" s="5"/>
      <c r="RJ882" s="5"/>
      <c r="RK882" s="5"/>
      <c r="RL882" s="5"/>
      <c r="RM882" s="5"/>
      <c r="RN882" s="5"/>
      <c r="RO882" s="5"/>
      <c r="RP882" s="5"/>
      <c r="RQ882" s="5"/>
      <c r="RR882" s="5"/>
      <c r="RS882" s="5"/>
      <c r="RT882" s="5"/>
      <c r="RU882" s="5"/>
      <c r="RV882" s="5"/>
      <c r="RW882" s="5"/>
      <c r="RX882" s="5"/>
      <c r="RY882" s="5"/>
      <c r="RZ882" s="5"/>
      <c r="SA882" s="5"/>
      <c r="SB882" s="5"/>
      <c r="SC882" s="5"/>
      <c r="SD882" s="5"/>
      <c r="SE882" s="5"/>
      <c r="SF882" s="5"/>
      <c r="SG882" s="5"/>
      <c r="SH882" s="5"/>
      <c r="SI882" s="5"/>
      <c r="SJ882" s="5"/>
      <c r="SK882" s="5"/>
      <c r="SL882" s="5"/>
      <c r="SM882" s="5"/>
      <c r="SN882" s="5"/>
      <c r="SO882" s="5"/>
      <c r="SP882" s="5"/>
      <c r="SQ882" s="5"/>
      <c r="SR882" s="5"/>
      <c r="SS882" s="5"/>
      <c r="ST882" s="5"/>
      <c r="SU882" s="5"/>
      <c r="SV882" s="5"/>
      <c r="SW882" s="5"/>
      <c r="SX882" s="5"/>
      <c r="SY882" s="5"/>
      <c r="SZ882" s="5"/>
      <c r="TA882" s="5"/>
      <c r="TB882" s="5"/>
      <c r="TC882" s="5"/>
      <c r="TD882" s="5"/>
      <c r="TE882" s="5"/>
      <c r="TF882" s="5"/>
      <c r="TG882" s="5"/>
      <c r="TH882" s="5"/>
      <c r="TI882" s="5"/>
      <c r="TJ882" s="5"/>
      <c r="TK882" s="5"/>
      <c r="TL882" s="5"/>
      <c r="TM882" s="5"/>
      <c r="TN882" s="5"/>
      <c r="TO882" s="5"/>
      <c r="TP882" s="5"/>
      <c r="TQ882" s="5"/>
      <c r="TR882" s="5"/>
      <c r="TS882" s="5"/>
      <c r="TT882" s="5"/>
      <c r="TU882" s="5"/>
      <c r="TV882" s="5"/>
      <c r="TW882" s="5"/>
      <c r="TX882" s="5"/>
      <c r="TY882" s="5"/>
      <c r="TZ882" s="5"/>
      <c r="UA882" s="5"/>
      <c r="UB882" s="5"/>
      <c r="UC882" s="5"/>
      <c r="UD882" s="5"/>
      <c r="UE882" s="5"/>
      <c r="UF882" s="5"/>
      <c r="UG882" s="5"/>
      <c r="UH882" s="5"/>
      <c r="UI882" s="5"/>
      <c r="UJ882" s="5"/>
      <c r="UK882" s="5"/>
      <c r="UL882" s="5"/>
      <c r="UM882" s="5"/>
      <c r="UN882" s="5"/>
      <c r="UO882" s="5"/>
      <c r="UP882" s="5"/>
      <c r="UQ882" s="5"/>
      <c r="UR882" s="5"/>
      <c r="US882" s="5"/>
      <c r="UT882" s="5"/>
      <c r="UU882" s="5"/>
      <c r="UV882" s="5"/>
      <c r="UW882" s="5"/>
      <c r="UX882" s="5"/>
      <c r="UY882" s="5"/>
      <c r="UZ882" s="5"/>
      <c r="VA882" s="5"/>
      <c r="VB882" s="5"/>
      <c r="VC882" s="5"/>
      <c r="VD882" s="5"/>
      <c r="VE882" s="5"/>
      <c r="VF882" s="5"/>
      <c r="VG882" s="5"/>
      <c r="VH882" s="5"/>
      <c r="VI882" s="5"/>
      <c r="VJ882" s="5"/>
      <c r="VK882" s="5"/>
      <c r="VL882" s="5"/>
      <c r="VM882" s="5"/>
      <c r="VN882" s="5"/>
      <c r="VO882" s="5"/>
      <c r="VP882" s="5"/>
      <c r="VQ882" s="5"/>
      <c r="VR882" s="5"/>
      <c r="VS882" s="5"/>
      <c r="VT882" s="5"/>
      <c r="VU882" s="5"/>
      <c r="VV882" s="5"/>
      <c r="VW882" s="5"/>
      <c r="VX882" s="5"/>
      <c r="VY882" s="5"/>
      <c r="VZ882" s="5"/>
      <c r="WA882" s="5"/>
      <c r="WB882" s="5"/>
      <c r="WC882" s="5"/>
      <c r="WD882" s="5"/>
      <c r="WE882" s="5"/>
      <c r="WF882" s="5"/>
      <c r="WG882" s="5"/>
      <c r="WH882" s="5"/>
      <c r="WI882" s="5"/>
      <c r="WJ882" s="5"/>
      <c r="WK882" s="5"/>
      <c r="WL882" s="5"/>
      <c r="WM882" s="5"/>
      <c r="WN882" s="5"/>
      <c r="WO882" s="5"/>
      <c r="WP882" s="5"/>
      <c r="WQ882" s="5"/>
      <c r="WR882" s="5"/>
      <c r="WS882" s="5"/>
      <c r="WT882" s="5"/>
      <c r="WU882" s="5"/>
      <c r="WV882" s="5"/>
      <c r="WW882" s="5"/>
      <c r="WX882" s="5"/>
      <c r="WY882" s="5"/>
      <c r="WZ882" s="5"/>
      <c r="XA882" s="5"/>
      <c r="XB882" s="5"/>
      <c r="XC882" s="5"/>
      <c r="XD882" s="5"/>
      <c r="XE882" s="5"/>
      <c r="XF882" s="5"/>
      <c r="XG882" s="5"/>
      <c r="XH882" s="5"/>
      <c r="XI882" s="5"/>
      <c r="XJ882" s="5"/>
      <c r="XK882" s="5"/>
      <c r="XL882" s="5"/>
      <c r="XM882" s="5"/>
      <c r="XN882" s="5"/>
      <c r="XO882" s="5"/>
      <c r="XP882" s="5"/>
      <c r="XQ882" s="5"/>
      <c r="XR882" s="5"/>
      <c r="XS882" s="5"/>
      <c r="XT882" s="5"/>
      <c r="XU882" s="5"/>
      <c r="XV882" s="5"/>
      <c r="XW882" s="5"/>
    </row>
    <row r="883" spans="39:647" x14ac:dyDescent="0.2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5"/>
      <c r="NS883" s="5"/>
      <c r="NT883" s="5"/>
      <c r="NU883" s="5"/>
      <c r="NV883" s="5"/>
      <c r="NW883" s="5"/>
      <c r="NX883" s="5"/>
      <c r="NY883" s="5"/>
      <c r="NZ883" s="5"/>
      <c r="OA883" s="5"/>
      <c r="OB883" s="5"/>
      <c r="OC883" s="5"/>
      <c r="OD883" s="5"/>
      <c r="OE883" s="5"/>
      <c r="OF883" s="5"/>
      <c r="OG883" s="5"/>
      <c r="OH883" s="5"/>
      <c r="OI883" s="5"/>
      <c r="OJ883" s="5"/>
      <c r="OK883" s="5"/>
      <c r="OL883" s="5"/>
      <c r="OM883" s="5"/>
      <c r="ON883" s="5"/>
      <c r="OO883" s="5"/>
      <c r="OP883" s="5"/>
      <c r="OQ883" s="5"/>
      <c r="OR883" s="5"/>
      <c r="OS883" s="5"/>
      <c r="OT883" s="5"/>
      <c r="OU883" s="5"/>
      <c r="OV883" s="5"/>
      <c r="OW883" s="5"/>
      <c r="OX883" s="5"/>
      <c r="OY883" s="5"/>
      <c r="OZ883" s="5"/>
      <c r="PA883" s="5"/>
      <c r="PB883" s="5"/>
      <c r="PC883" s="5"/>
      <c r="PD883" s="5"/>
      <c r="PE883" s="5"/>
      <c r="PF883" s="5"/>
      <c r="PG883" s="5"/>
      <c r="PH883" s="5"/>
      <c r="PI883" s="5"/>
      <c r="PJ883" s="5"/>
      <c r="PK883" s="5"/>
      <c r="PL883" s="5"/>
      <c r="PM883" s="5"/>
      <c r="PN883" s="5"/>
      <c r="PO883" s="5"/>
      <c r="PP883" s="5"/>
      <c r="PQ883" s="5"/>
      <c r="PR883" s="5"/>
      <c r="PS883" s="5"/>
      <c r="PT883" s="5"/>
      <c r="PU883" s="5"/>
      <c r="PV883" s="5"/>
      <c r="PW883" s="5"/>
      <c r="PX883" s="5"/>
      <c r="PY883" s="5"/>
      <c r="PZ883" s="5"/>
      <c r="QA883" s="5"/>
      <c r="QB883" s="5"/>
      <c r="QC883" s="5"/>
      <c r="QD883" s="5"/>
      <c r="QE883" s="5"/>
      <c r="QF883" s="5"/>
      <c r="QG883" s="5"/>
      <c r="QH883" s="5"/>
      <c r="QI883" s="5"/>
      <c r="QJ883" s="5"/>
      <c r="QK883" s="5"/>
      <c r="QL883" s="5"/>
      <c r="QM883" s="5"/>
      <c r="QN883" s="5"/>
      <c r="QO883" s="5"/>
      <c r="QP883" s="5"/>
      <c r="QQ883" s="5"/>
      <c r="QR883" s="5"/>
      <c r="QS883" s="5"/>
      <c r="QT883" s="5"/>
      <c r="QU883" s="5"/>
      <c r="QV883" s="5"/>
      <c r="QW883" s="5"/>
      <c r="QX883" s="5"/>
      <c r="QY883" s="5"/>
      <c r="QZ883" s="5"/>
      <c r="RA883" s="5"/>
      <c r="RB883" s="5"/>
      <c r="RC883" s="5"/>
      <c r="RD883" s="5"/>
      <c r="RE883" s="5"/>
      <c r="RF883" s="5"/>
      <c r="RG883" s="5"/>
      <c r="RH883" s="5"/>
      <c r="RI883" s="5"/>
      <c r="RJ883" s="5"/>
      <c r="RK883" s="5"/>
      <c r="RL883" s="5"/>
      <c r="RM883" s="5"/>
      <c r="RN883" s="5"/>
      <c r="RO883" s="5"/>
      <c r="RP883" s="5"/>
      <c r="RQ883" s="5"/>
      <c r="RR883" s="5"/>
      <c r="RS883" s="5"/>
      <c r="RT883" s="5"/>
      <c r="RU883" s="5"/>
      <c r="RV883" s="5"/>
      <c r="RW883" s="5"/>
      <c r="RX883" s="5"/>
      <c r="RY883" s="5"/>
      <c r="RZ883" s="5"/>
      <c r="SA883" s="5"/>
      <c r="SB883" s="5"/>
      <c r="SC883" s="5"/>
      <c r="SD883" s="5"/>
      <c r="SE883" s="5"/>
      <c r="SF883" s="5"/>
      <c r="SG883" s="5"/>
      <c r="SH883" s="5"/>
      <c r="SI883" s="5"/>
      <c r="SJ883" s="5"/>
      <c r="SK883" s="5"/>
      <c r="SL883" s="5"/>
      <c r="SM883" s="5"/>
      <c r="SN883" s="5"/>
      <c r="SO883" s="5"/>
      <c r="SP883" s="5"/>
      <c r="SQ883" s="5"/>
      <c r="SR883" s="5"/>
      <c r="SS883" s="5"/>
      <c r="ST883" s="5"/>
      <c r="SU883" s="5"/>
      <c r="SV883" s="5"/>
      <c r="SW883" s="5"/>
      <c r="SX883" s="5"/>
      <c r="SY883" s="5"/>
      <c r="SZ883" s="5"/>
      <c r="TA883" s="5"/>
      <c r="TB883" s="5"/>
      <c r="TC883" s="5"/>
      <c r="TD883" s="5"/>
      <c r="TE883" s="5"/>
      <c r="TF883" s="5"/>
      <c r="TG883" s="5"/>
      <c r="TH883" s="5"/>
      <c r="TI883" s="5"/>
      <c r="TJ883" s="5"/>
      <c r="TK883" s="5"/>
      <c r="TL883" s="5"/>
      <c r="TM883" s="5"/>
      <c r="TN883" s="5"/>
      <c r="TO883" s="5"/>
      <c r="TP883" s="5"/>
      <c r="TQ883" s="5"/>
      <c r="TR883" s="5"/>
      <c r="TS883" s="5"/>
      <c r="TT883" s="5"/>
      <c r="TU883" s="5"/>
      <c r="TV883" s="5"/>
      <c r="TW883" s="5"/>
      <c r="TX883" s="5"/>
      <c r="TY883" s="5"/>
      <c r="TZ883" s="5"/>
      <c r="UA883" s="5"/>
      <c r="UB883" s="5"/>
      <c r="UC883" s="5"/>
      <c r="UD883" s="5"/>
      <c r="UE883" s="5"/>
      <c r="UF883" s="5"/>
      <c r="UG883" s="5"/>
      <c r="UH883" s="5"/>
      <c r="UI883" s="5"/>
      <c r="UJ883" s="5"/>
      <c r="UK883" s="5"/>
      <c r="UL883" s="5"/>
      <c r="UM883" s="5"/>
      <c r="UN883" s="5"/>
      <c r="UO883" s="5"/>
      <c r="UP883" s="5"/>
      <c r="UQ883" s="5"/>
      <c r="UR883" s="5"/>
      <c r="US883" s="5"/>
      <c r="UT883" s="5"/>
      <c r="UU883" s="5"/>
      <c r="UV883" s="5"/>
      <c r="UW883" s="5"/>
      <c r="UX883" s="5"/>
      <c r="UY883" s="5"/>
      <c r="UZ883" s="5"/>
      <c r="VA883" s="5"/>
      <c r="VB883" s="5"/>
      <c r="VC883" s="5"/>
      <c r="VD883" s="5"/>
      <c r="VE883" s="5"/>
      <c r="VF883" s="5"/>
      <c r="VG883" s="5"/>
      <c r="VH883" s="5"/>
      <c r="VI883" s="5"/>
      <c r="VJ883" s="5"/>
      <c r="VK883" s="5"/>
      <c r="VL883" s="5"/>
      <c r="VM883" s="5"/>
      <c r="VN883" s="5"/>
      <c r="VO883" s="5"/>
      <c r="VP883" s="5"/>
      <c r="VQ883" s="5"/>
      <c r="VR883" s="5"/>
      <c r="VS883" s="5"/>
      <c r="VT883" s="5"/>
      <c r="VU883" s="5"/>
      <c r="VV883" s="5"/>
      <c r="VW883" s="5"/>
      <c r="VX883" s="5"/>
      <c r="VY883" s="5"/>
      <c r="VZ883" s="5"/>
      <c r="WA883" s="5"/>
      <c r="WB883" s="5"/>
      <c r="WC883" s="5"/>
      <c r="WD883" s="5"/>
      <c r="WE883" s="5"/>
      <c r="WF883" s="5"/>
      <c r="WG883" s="5"/>
      <c r="WH883" s="5"/>
      <c r="WI883" s="5"/>
      <c r="WJ883" s="5"/>
      <c r="WK883" s="5"/>
      <c r="WL883" s="5"/>
      <c r="WM883" s="5"/>
      <c r="WN883" s="5"/>
      <c r="WO883" s="5"/>
      <c r="WP883" s="5"/>
      <c r="WQ883" s="5"/>
      <c r="WR883" s="5"/>
      <c r="WS883" s="5"/>
      <c r="WT883" s="5"/>
      <c r="WU883" s="5"/>
      <c r="WV883" s="5"/>
      <c r="WW883" s="5"/>
      <c r="WX883" s="5"/>
      <c r="WY883" s="5"/>
      <c r="WZ883" s="5"/>
      <c r="XA883" s="5"/>
      <c r="XB883" s="5"/>
      <c r="XC883" s="5"/>
      <c r="XD883" s="5"/>
      <c r="XE883" s="5"/>
      <c r="XF883" s="5"/>
      <c r="XG883" s="5"/>
      <c r="XH883" s="5"/>
      <c r="XI883" s="5"/>
      <c r="XJ883" s="5"/>
      <c r="XK883" s="5"/>
      <c r="XL883" s="5"/>
      <c r="XM883" s="5"/>
      <c r="XN883" s="5"/>
      <c r="XO883" s="5"/>
      <c r="XP883" s="5"/>
      <c r="XQ883" s="5"/>
      <c r="XR883" s="5"/>
      <c r="XS883" s="5"/>
      <c r="XT883" s="5"/>
      <c r="XU883" s="5"/>
      <c r="XV883" s="5"/>
      <c r="XW883" s="5"/>
    </row>
    <row r="884" spans="39:647" x14ac:dyDescent="0.2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5"/>
      <c r="NS884" s="5"/>
      <c r="NT884" s="5"/>
      <c r="NU884" s="5"/>
      <c r="NV884" s="5"/>
      <c r="NW884" s="5"/>
      <c r="NX884" s="5"/>
      <c r="NY884" s="5"/>
      <c r="NZ884" s="5"/>
      <c r="OA884" s="5"/>
      <c r="OB884" s="5"/>
      <c r="OC884" s="5"/>
      <c r="OD884" s="5"/>
      <c r="OE884" s="5"/>
      <c r="OF884" s="5"/>
      <c r="OG884" s="5"/>
      <c r="OH884" s="5"/>
      <c r="OI884" s="5"/>
      <c r="OJ884" s="5"/>
      <c r="OK884" s="5"/>
      <c r="OL884" s="5"/>
      <c r="OM884" s="5"/>
      <c r="ON884" s="5"/>
      <c r="OO884" s="5"/>
      <c r="OP884" s="5"/>
      <c r="OQ884" s="5"/>
      <c r="OR884" s="5"/>
      <c r="OS884" s="5"/>
      <c r="OT884" s="5"/>
      <c r="OU884" s="5"/>
      <c r="OV884" s="5"/>
      <c r="OW884" s="5"/>
      <c r="OX884" s="5"/>
      <c r="OY884" s="5"/>
      <c r="OZ884" s="5"/>
      <c r="PA884" s="5"/>
      <c r="PB884" s="5"/>
      <c r="PC884" s="5"/>
      <c r="PD884" s="5"/>
      <c r="PE884" s="5"/>
      <c r="PF884" s="5"/>
      <c r="PG884" s="5"/>
      <c r="PH884" s="5"/>
      <c r="PI884" s="5"/>
      <c r="PJ884" s="5"/>
      <c r="PK884" s="5"/>
      <c r="PL884" s="5"/>
      <c r="PM884" s="5"/>
      <c r="PN884" s="5"/>
      <c r="PO884" s="5"/>
      <c r="PP884" s="5"/>
      <c r="PQ884" s="5"/>
      <c r="PR884" s="5"/>
      <c r="PS884" s="5"/>
      <c r="PT884" s="5"/>
      <c r="PU884" s="5"/>
      <c r="PV884" s="5"/>
      <c r="PW884" s="5"/>
      <c r="PX884" s="5"/>
      <c r="PY884" s="5"/>
      <c r="PZ884" s="5"/>
      <c r="QA884" s="5"/>
      <c r="QB884" s="5"/>
      <c r="QC884" s="5"/>
      <c r="QD884" s="5"/>
      <c r="QE884" s="5"/>
      <c r="QF884" s="5"/>
      <c r="QG884" s="5"/>
      <c r="QH884" s="5"/>
      <c r="QI884" s="5"/>
      <c r="QJ884" s="5"/>
      <c r="QK884" s="5"/>
      <c r="QL884" s="5"/>
      <c r="QM884" s="5"/>
      <c r="QN884" s="5"/>
      <c r="QO884" s="5"/>
      <c r="QP884" s="5"/>
      <c r="QQ884" s="5"/>
      <c r="QR884" s="5"/>
      <c r="QS884" s="5"/>
      <c r="QT884" s="5"/>
      <c r="QU884" s="5"/>
      <c r="QV884" s="5"/>
      <c r="QW884" s="5"/>
      <c r="QX884" s="5"/>
      <c r="QY884" s="5"/>
      <c r="QZ884" s="5"/>
      <c r="RA884" s="5"/>
      <c r="RB884" s="5"/>
      <c r="RC884" s="5"/>
      <c r="RD884" s="5"/>
      <c r="RE884" s="5"/>
      <c r="RF884" s="5"/>
      <c r="RG884" s="5"/>
      <c r="RH884" s="5"/>
      <c r="RI884" s="5"/>
      <c r="RJ884" s="5"/>
      <c r="RK884" s="5"/>
      <c r="RL884" s="5"/>
      <c r="RM884" s="5"/>
      <c r="RN884" s="5"/>
      <c r="RO884" s="5"/>
      <c r="RP884" s="5"/>
      <c r="RQ884" s="5"/>
      <c r="RR884" s="5"/>
      <c r="RS884" s="5"/>
      <c r="RT884" s="5"/>
      <c r="RU884" s="5"/>
      <c r="RV884" s="5"/>
      <c r="RW884" s="5"/>
      <c r="RX884" s="5"/>
      <c r="RY884" s="5"/>
      <c r="RZ884" s="5"/>
      <c r="SA884" s="5"/>
      <c r="SB884" s="5"/>
      <c r="SC884" s="5"/>
      <c r="SD884" s="5"/>
      <c r="SE884" s="5"/>
      <c r="SF884" s="5"/>
      <c r="SG884" s="5"/>
      <c r="SH884" s="5"/>
      <c r="SI884" s="5"/>
      <c r="SJ884" s="5"/>
      <c r="SK884" s="5"/>
      <c r="SL884" s="5"/>
      <c r="SM884" s="5"/>
      <c r="SN884" s="5"/>
      <c r="SO884" s="5"/>
      <c r="SP884" s="5"/>
      <c r="SQ884" s="5"/>
      <c r="SR884" s="5"/>
      <c r="SS884" s="5"/>
      <c r="ST884" s="5"/>
      <c r="SU884" s="5"/>
      <c r="SV884" s="5"/>
      <c r="SW884" s="5"/>
      <c r="SX884" s="5"/>
      <c r="SY884" s="5"/>
      <c r="SZ884" s="5"/>
      <c r="TA884" s="5"/>
      <c r="TB884" s="5"/>
      <c r="TC884" s="5"/>
      <c r="TD884" s="5"/>
      <c r="TE884" s="5"/>
      <c r="TF884" s="5"/>
      <c r="TG884" s="5"/>
      <c r="TH884" s="5"/>
      <c r="TI884" s="5"/>
      <c r="TJ884" s="5"/>
      <c r="TK884" s="5"/>
      <c r="TL884" s="5"/>
      <c r="TM884" s="5"/>
      <c r="TN884" s="5"/>
      <c r="TO884" s="5"/>
      <c r="TP884" s="5"/>
      <c r="TQ884" s="5"/>
      <c r="TR884" s="5"/>
      <c r="TS884" s="5"/>
      <c r="TT884" s="5"/>
      <c r="TU884" s="5"/>
      <c r="TV884" s="5"/>
      <c r="TW884" s="5"/>
      <c r="TX884" s="5"/>
      <c r="TY884" s="5"/>
      <c r="TZ884" s="5"/>
      <c r="UA884" s="5"/>
      <c r="UB884" s="5"/>
      <c r="UC884" s="5"/>
      <c r="UD884" s="5"/>
      <c r="UE884" s="5"/>
      <c r="UF884" s="5"/>
      <c r="UG884" s="5"/>
      <c r="UH884" s="5"/>
      <c r="UI884" s="5"/>
      <c r="UJ884" s="5"/>
      <c r="UK884" s="5"/>
      <c r="UL884" s="5"/>
      <c r="UM884" s="5"/>
      <c r="UN884" s="5"/>
      <c r="UO884" s="5"/>
      <c r="UP884" s="5"/>
      <c r="UQ884" s="5"/>
      <c r="UR884" s="5"/>
      <c r="US884" s="5"/>
      <c r="UT884" s="5"/>
      <c r="UU884" s="5"/>
      <c r="UV884" s="5"/>
      <c r="UW884" s="5"/>
      <c r="UX884" s="5"/>
      <c r="UY884" s="5"/>
      <c r="UZ884" s="5"/>
      <c r="VA884" s="5"/>
      <c r="VB884" s="5"/>
      <c r="VC884" s="5"/>
      <c r="VD884" s="5"/>
      <c r="VE884" s="5"/>
      <c r="VF884" s="5"/>
      <c r="VG884" s="5"/>
      <c r="VH884" s="5"/>
      <c r="VI884" s="5"/>
      <c r="VJ884" s="5"/>
      <c r="VK884" s="5"/>
      <c r="VL884" s="5"/>
      <c r="VM884" s="5"/>
      <c r="VN884" s="5"/>
      <c r="VO884" s="5"/>
      <c r="VP884" s="5"/>
      <c r="VQ884" s="5"/>
      <c r="VR884" s="5"/>
      <c r="VS884" s="5"/>
      <c r="VT884" s="5"/>
      <c r="VU884" s="5"/>
      <c r="VV884" s="5"/>
      <c r="VW884" s="5"/>
      <c r="VX884" s="5"/>
      <c r="VY884" s="5"/>
      <c r="VZ884" s="5"/>
      <c r="WA884" s="5"/>
      <c r="WB884" s="5"/>
      <c r="WC884" s="5"/>
      <c r="WD884" s="5"/>
      <c r="WE884" s="5"/>
      <c r="WF884" s="5"/>
      <c r="WG884" s="5"/>
      <c r="WH884" s="5"/>
      <c r="WI884" s="5"/>
      <c r="WJ884" s="5"/>
      <c r="WK884" s="5"/>
      <c r="WL884" s="5"/>
      <c r="WM884" s="5"/>
      <c r="WN884" s="5"/>
      <c r="WO884" s="5"/>
      <c r="WP884" s="5"/>
      <c r="WQ884" s="5"/>
      <c r="WR884" s="5"/>
      <c r="WS884" s="5"/>
      <c r="WT884" s="5"/>
      <c r="WU884" s="5"/>
      <c r="WV884" s="5"/>
      <c r="WW884" s="5"/>
      <c r="WX884" s="5"/>
      <c r="WY884" s="5"/>
      <c r="WZ884" s="5"/>
      <c r="XA884" s="5"/>
      <c r="XB884" s="5"/>
      <c r="XC884" s="5"/>
      <c r="XD884" s="5"/>
      <c r="XE884" s="5"/>
      <c r="XF884" s="5"/>
      <c r="XG884" s="5"/>
      <c r="XH884" s="5"/>
      <c r="XI884" s="5"/>
      <c r="XJ884" s="5"/>
      <c r="XK884" s="5"/>
      <c r="XL884" s="5"/>
      <c r="XM884" s="5"/>
      <c r="XN884" s="5"/>
      <c r="XO884" s="5"/>
      <c r="XP884" s="5"/>
      <c r="XQ884" s="5"/>
      <c r="XR884" s="5"/>
      <c r="XS884" s="5"/>
      <c r="XT884" s="5"/>
      <c r="XU884" s="5"/>
      <c r="XV884" s="5"/>
      <c r="XW884" s="5"/>
    </row>
    <row r="885" spans="39:647" x14ac:dyDescent="0.2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5"/>
      <c r="NS885" s="5"/>
      <c r="NT885" s="5"/>
      <c r="NU885" s="5"/>
      <c r="NV885" s="5"/>
      <c r="NW885" s="5"/>
      <c r="NX885" s="5"/>
      <c r="NY885" s="5"/>
      <c r="NZ885" s="5"/>
      <c r="OA885" s="5"/>
      <c r="OB885" s="5"/>
      <c r="OC885" s="5"/>
      <c r="OD885" s="5"/>
      <c r="OE885" s="5"/>
      <c r="OF885" s="5"/>
      <c r="OG885" s="5"/>
      <c r="OH885" s="5"/>
      <c r="OI885" s="5"/>
      <c r="OJ885" s="5"/>
      <c r="OK885" s="5"/>
      <c r="OL885" s="5"/>
      <c r="OM885" s="5"/>
      <c r="ON885" s="5"/>
      <c r="OO885" s="5"/>
      <c r="OP885" s="5"/>
      <c r="OQ885" s="5"/>
      <c r="OR885" s="5"/>
      <c r="OS885" s="5"/>
      <c r="OT885" s="5"/>
      <c r="OU885" s="5"/>
      <c r="OV885" s="5"/>
      <c r="OW885" s="5"/>
      <c r="OX885" s="5"/>
      <c r="OY885" s="5"/>
      <c r="OZ885" s="5"/>
      <c r="PA885" s="5"/>
      <c r="PB885" s="5"/>
      <c r="PC885" s="5"/>
      <c r="PD885" s="5"/>
      <c r="PE885" s="5"/>
      <c r="PF885" s="5"/>
      <c r="PG885" s="5"/>
      <c r="PH885" s="5"/>
      <c r="PI885" s="5"/>
      <c r="PJ885" s="5"/>
      <c r="PK885" s="5"/>
      <c r="PL885" s="5"/>
      <c r="PM885" s="5"/>
      <c r="PN885" s="5"/>
      <c r="PO885" s="5"/>
      <c r="PP885" s="5"/>
      <c r="PQ885" s="5"/>
      <c r="PR885" s="5"/>
      <c r="PS885" s="5"/>
      <c r="PT885" s="5"/>
      <c r="PU885" s="5"/>
      <c r="PV885" s="5"/>
      <c r="PW885" s="5"/>
      <c r="PX885" s="5"/>
      <c r="PY885" s="5"/>
      <c r="PZ885" s="5"/>
      <c r="QA885" s="5"/>
      <c r="QB885" s="5"/>
      <c r="QC885" s="5"/>
      <c r="QD885" s="5"/>
      <c r="QE885" s="5"/>
      <c r="QF885" s="5"/>
      <c r="QG885" s="5"/>
      <c r="QH885" s="5"/>
      <c r="QI885" s="5"/>
      <c r="QJ885" s="5"/>
      <c r="QK885" s="5"/>
      <c r="QL885" s="5"/>
      <c r="QM885" s="5"/>
      <c r="QN885" s="5"/>
      <c r="QO885" s="5"/>
      <c r="QP885" s="5"/>
      <c r="QQ885" s="5"/>
      <c r="QR885" s="5"/>
      <c r="QS885" s="5"/>
      <c r="QT885" s="5"/>
      <c r="QU885" s="5"/>
      <c r="QV885" s="5"/>
      <c r="QW885" s="5"/>
      <c r="QX885" s="5"/>
      <c r="QY885" s="5"/>
      <c r="QZ885" s="5"/>
      <c r="RA885" s="5"/>
      <c r="RB885" s="5"/>
      <c r="RC885" s="5"/>
      <c r="RD885" s="5"/>
      <c r="RE885" s="5"/>
      <c r="RF885" s="5"/>
      <c r="RG885" s="5"/>
      <c r="RH885" s="5"/>
      <c r="RI885" s="5"/>
      <c r="RJ885" s="5"/>
      <c r="RK885" s="5"/>
      <c r="RL885" s="5"/>
      <c r="RM885" s="5"/>
      <c r="RN885" s="5"/>
      <c r="RO885" s="5"/>
      <c r="RP885" s="5"/>
      <c r="RQ885" s="5"/>
      <c r="RR885" s="5"/>
      <c r="RS885" s="5"/>
      <c r="RT885" s="5"/>
      <c r="RU885" s="5"/>
      <c r="RV885" s="5"/>
      <c r="RW885" s="5"/>
      <c r="RX885" s="5"/>
      <c r="RY885" s="5"/>
      <c r="RZ885" s="5"/>
      <c r="SA885" s="5"/>
      <c r="SB885" s="5"/>
      <c r="SC885" s="5"/>
      <c r="SD885" s="5"/>
      <c r="SE885" s="5"/>
      <c r="SF885" s="5"/>
      <c r="SG885" s="5"/>
      <c r="SH885" s="5"/>
      <c r="SI885" s="5"/>
      <c r="SJ885" s="5"/>
      <c r="SK885" s="5"/>
      <c r="SL885" s="5"/>
      <c r="SM885" s="5"/>
      <c r="SN885" s="5"/>
      <c r="SO885" s="5"/>
      <c r="SP885" s="5"/>
      <c r="SQ885" s="5"/>
      <c r="SR885" s="5"/>
      <c r="SS885" s="5"/>
      <c r="ST885" s="5"/>
      <c r="SU885" s="5"/>
      <c r="SV885" s="5"/>
      <c r="SW885" s="5"/>
      <c r="SX885" s="5"/>
      <c r="SY885" s="5"/>
      <c r="SZ885" s="5"/>
      <c r="TA885" s="5"/>
      <c r="TB885" s="5"/>
      <c r="TC885" s="5"/>
      <c r="TD885" s="5"/>
      <c r="TE885" s="5"/>
      <c r="TF885" s="5"/>
      <c r="TG885" s="5"/>
      <c r="TH885" s="5"/>
      <c r="TI885" s="5"/>
      <c r="TJ885" s="5"/>
      <c r="TK885" s="5"/>
      <c r="TL885" s="5"/>
      <c r="TM885" s="5"/>
      <c r="TN885" s="5"/>
      <c r="TO885" s="5"/>
      <c r="TP885" s="5"/>
      <c r="TQ885" s="5"/>
      <c r="TR885" s="5"/>
      <c r="TS885" s="5"/>
      <c r="TT885" s="5"/>
      <c r="TU885" s="5"/>
      <c r="TV885" s="5"/>
      <c r="TW885" s="5"/>
      <c r="TX885" s="5"/>
      <c r="TY885" s="5"/>
      <c r="TZ885" s="5"/>
      <c r="UA885" s="5"/>
      <c r="UB885" s="5"/>
      <c r="UC885" s="5"/>
      <c r="UD885" s="5"/>
      <c r="UE885" s="5"/>
      <c r="UF885" s="5"/>
      <c r="UG885" s="5"/>
      <c r="UH885" s="5"/>
      <c r="UI885" s="5"/>
      <c r="UJ885" s="5"/>
      <c r="UK885" s="5"/>
      <c r="UL885" s="5"/>
      <c r="UM885" s="5"/>
      <c r="UN885" s="5"/>
      <c r="UO885" s="5"/>
      <c r="UP885" s="5"/>
      <c r="UQ885" s="5"/>
      <c r="UR885" s="5"/>
      <c r="US885" s="5"/>
      <c r="UT885" s="5"/>
      <c r="UU885" s="5"/>
      <c r="UV885" s="5"/>
      <c r="UW885" s="5"/>
      <c r="UX885" s="5"/>
      <c r="UY885" s="5"/>
      <c r="UZ885" s="5"/>
      <c r="VA885" s="5"/>
      <c r="VB885" s="5"/>
      <c r="VC885" s="5"/>
      <c r="VD885" s="5"/>
      <c r="VE885" s="5"/>
      <c r="VF885" s="5"/>
      <c r="VG885" s="5"/>
      <c r="VH885" s="5"/>
      <c r="VI885" s="5"/>
      <c r="VJ885" s="5"/>
      <c r="VK885" s="5"/>
      <c r="VL885" s="5"/>
      <c r="VM885" s="5"/>
      <c r="VN885" s="5"/>
      <c r="VO885" s="5"/>
      <c r="VP885" s="5"/>
      <c r="VQ885" s="5"/>
      <c r="VR885" s="5"/>
      <c r="VS885" s="5"/>
      <c r="VT885" s="5"/>
      <c r="VU885" s="5"/>
      <c r="VV885" s="5"/>
      <c r="VW885" s="5"/>
      <c r="VX885" s="5"/>
      <c r="VY885" s="5"/>
      <c r="VZ885" s="5"/>
      <c r="WA885" s="5"/>
      <c r="WB885" s="5"/>
      <c r="WC885" s="5"/>
      <c r="WD885" s="5"/>
      <c r="WE885" s="5"/>
      <c r="WF885" s="5"/>
      <c r="WG885" s="5"/>
      <c r="WH885" s="5"/>
      <c r="WI885" s="5"/>
      <c r="WJ885" s="5"/>
      <c r="WK885" s="5"/>
      <c r="WL885" s="5"/>
      <c r="WM885" s="5"/>
      <c r="WN885" s="5"/>
      <c r="WO885" s="5"/>
      <c r="WP885" s="5"/>
      <c r="WQ885" s="5"/>
      <c r="WR885" s="5"/>
      <c r="WS885" s="5"/>
      <c r="WT885" s="5"/>
      <c r="WU885" s="5"/>
      <c r="WV885" s="5"/>
      <c r="WW885" s="5"/>
      <c r="WX885" s="5"/>
      <c r="WY885" s="5"/>
      <c r="WZ885" s="5"/>
      <c r="XA885" s="5"/>
      <c r="XB885" s="5"/>
      <c r="XC885" s="5"/>
      <c r="XD885" s="5"/>
      <c r="XE885" s="5"/>
      <c r="XF885" s="5"/>
      <c r="XG885" s="5"/>
      <c r="XH885" s="5"/>
      <c r="XI885" s="5"/>
      <c r="XJ885" s="5"/>
      <c r="XK885" s="5"/>
      <c r="XL885" s="5"/>
      <c r="XM885" s="5"/>
      <c r="XN885" s="5"/>
      <c r="XO885" s="5"/>
      <c r="XP885" s="5"/>
      <c r="XQ885" s="5"/>
      <c r="XR885" s="5"/>
      <c r="XS885" s="5"/>
      <c r="XT885" s="5"/>
      <c r="XU885" s="5"/>
      <c r="XV885" s="5"/>
      <c r="XW885" s="5"/>
    </row>
    <row r="886" spans="39:647" x14ac:dyDescent="0.2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5"/>
      <c r="NS886" s="5"/>
      <c r="NT886" s="5"/>
      <c r="NU886" s="5"/>
      <c r="NV886" s="5"/>
      <c r="NW886" s="5"/>
      <c r="NX886" s="5"/>
      <c r="NY886" s="5"/>
      <c r="NZ886" s="5"/>
      <c r="OA886" s="5"/>
      <c r="OB886" s="5"/>
      <c r="OC886" s="5"/>
      <c r="OD886" s="5"/>
      <c r="OE886" s="5"/>
      <c r="OF886" s="5"/>
      <c r="OG886" s="5"/>
      <c r="OH886" s="5"/>
      <c r="OI886" s="5"/>
      <c r="OJ886" s="5"/>
      <c r="OK886" s="5"/>
      <c r="OL886" s="5"/>
      <c r="OM886" s="5"/>
      <c r="ON886" s="5"/>
      <c r="OO886" s="5"/>
      <c r="OP886" s="5"/>
      <c r="OQ886" s="5"/>
      <c r="OR886" s="5"/>
      <c r="OS886" s="5"/>
      <c r="OT886" s="5"/>
      <c r="OU886" s="5"/>
      <c r="OV886" s="5"/>
      <c r="OW886" s="5"/>
      <c r="OX886" s="5"/>
      <c r="OY886" s="5"/>
      <c r="OZ886" s="5"/>
      <c r="PA886" s="5"/>
      <c r="PB886" s="5"/>
      <c r="PC886" s="5"/>
      <c r="PD886" s="5"/>
      <c r="PE886" s="5"/>
      <c r="PF886" s="5"/>
      <c r="PG886" s="5"/>
      <c r="PH886" s="5"/>
      <c r="PI886" s="5"/>
      <c r="PJ886" s="5"/>
      <c r="PK886" s="5"/>
      <c r="PL886" s="5"/>
      <c r="PM886" s="5"/>
      <c r="PN886" s="5"/>
      <c r="PO886" s="5"/>
      <c r="PP886" s="5"/>
      <c r="PQ886" s="5"/>
      <c r="PR886" s="5"/>
      <c r="PS886" s="5"/>
      <c r="PT886" s="5"/>
      <c r="PU886" s="5"/>
      <c r="PV886" s="5"/>
      <c r="PW886" s="5"/>
      <c r="PX886" s="5"/>
      <c r="PY886" s="5"/>
      <c r="PZ886" s="5"/>
      <c r="QA886" s="5"/>
      <c r="QB886" s="5"/>
      <c r="QC886" s="5"/>
      <c r="QD886" s="5"/>
      <c r="QE886" s="5"/>
      <c r="QF886" s="5"/>
      <c r="QG886" s="5"/>
      <c r="QH886" s="5"/>
      <c r="QI886" s="5"/>
      <c r="QJ886" s="5"/>
      <c r="QK886" s="5"/>
      <c r="QL886" s="5"/>
      <c r="QM886" s="5"/>
      <c r="QN886" s="5"/>
      <c r="QO886" s="5"/>
      <c r="QP886" s="5"/>
      <c r="QQ886" s="5"/>
      <c r="QR886" s="5"/>
      <c r="QS886" s="5"/>
      <c r="QT886" s="5"/>
      <c r="QU886" s="5"/>
      <c r="QV886" s="5"/>
      <c r="QW886" s="5"/>
      <c r="QX886" s="5"/>
      <c r="QY886" s="5"/>
      <c r="QZ886" s="5"/>
      <c r="RA886" s="5"/>
      <c r="RB886" s="5"/>
      <c r="RC886" s="5"/>
      <c r="RD886" s="5"/>
      <c r="RE886" s="5"/>
      <c r="RF886" s="5"/>
      <c r="RG886" s="5"/>
      <c r="RH886" s="5"/>
      <c r="RI886" s="5"/>
      <c r="RJ886" s="5"/>
      <c r="RK886" s="5"/>
      <c r="RL886" s="5"/>
      <c r="RM886" s="5"/>
      <c r="RN886" s="5"/>
      <c r="RO886" s="5"/>
      <c r="RP886" s="5"/>
      <c r="RQ886" s="5"/>
      <c r="RR886" s="5"/>
      <c r="RS886" s="5"/>
      <c r="RT886" s="5"/>
      <c r="RU886" s="5"/>
      <c r="RV886" s="5"/>
      <c r="RW886" s="5"/>
      <c r="RX886" s="5"/>
      <c r="RY886" s="5"/>
      <c r="RZ886" s="5"/>
      <c r="SA886" s="5"/>
      <c r="SB886" s="5"/>
      <c r="SC886" s="5"/>
      <c r="SD886" s="5"/>
      <c r="SE886" s="5"/>
      <c r="SF886" s="5"/>
      <c r="SG886" s="5"/>
      <c r="SH886" s="5"/>
      <c r="SI886" s="5"/>
      <c r="SJ886" s="5"/>
      <c r="SK886" s="5"/>
      <c r="SL886" s="5"/>
      <c r="SM886" s="5"/>
      <c r="SN886" s="5"/>
      <c r="SO886" s="5"/>
      <c r="SP886" s="5"/>
      <c r="SQ886" s="5"/>
      <c r="SR886" s="5"/>
      <c r="SS886" s="5"/>
      <c r="ST886" s="5"/>
      <c r="SU886" s="5"/>
      <c r="SV886" s="5"/>
      <c r="SW886" s="5"/>
      <c r="SX886" s="5"/>
      <c r="SY886" s="5"/>
      <c r="SZ886" s="5"/>
      <c r="TA886" s="5"/>
      <c r="TB886" s="5"/>
      <c r="TC886" s="5"/>
      <c r="TD886" s="5"/>
      <c r="TE886" s="5"/>
      <c r="TF886" s="5"/>
      <c r="TG886" s="5"/>
      <c r="TH886" s="5"/>
      <c r="TI886" s="5"/>
      <c r="TJ886" s="5"/>
      <c r="TK886" s="5"/>
      <c r="TL886" s="5"/>
      <c r="TM886" s="5"/>
      <c r="TN886" s="5"/>
      <c r="TO886" s="5"/>
      <c r="TP886" s="5"/>
      <c r="TQ886" s="5"/>
      <c r="TR886" s="5"/>
      <c r="TS886" s="5"/>
      <c r="TT886" s="5"/>
      <c r="TU886" s="5"/>
      <c r="TV886" s="5"/>
      <c r="TW886" s="5"/>
      <c r="TX886" s="5"/>
      <c r="TY886" s="5"/>
      <c r="TZ886" s="5"/>
      <c r="UA886" s="5"/>
      <c r="UB886" s="5"/>
      <c r="UC886" s="5"/>
      <c r="UD886" s="5"/>
      <c r="UE886" s="5"/>
      <c r="UF886" s="5"/>
      <c r="UG886" s="5"/>
      <c r="UH886" s="5"/>
      <c r="UI886" s="5"/>
      <c r="UJ886" s="5"/>
      <c r="UK886" s="5"/>
      <c r="UL886" s="5"/>
      <c r="UM886" s="5"/>
      <c r="UN886" s="5"/>
      <c r="UO886" s="5"/>
      <c r="UP886" s="5"/>
      <c r="UQ886" s="5"/>
      <c r="UR886" s="5"/>
      <c r="US886" s="5"/>
      <c r="UT886" s="5"/>
      <c r="UU886" s="5"/>
      <c r="UV886" s="5"/>
      <c r="UW886" s="5"/>
      <c r="UX886" s="5"/>
      <c r="UY886" s="5"/>
      <c r="UZ886" s="5"/>
      <c r="VA886" s="5"/>
      <c r="VB886" s="5"/>
      <c r="VC886" s="5"/>
      <c r="VD886" s="5"/>
      <c r="VE886" s="5"/>
      <c r="VF886" s="5"/>
      <c r="VG886" s="5"/>
      <c r="VH886" s="5"/>
      <c r="VI886" s="5"/>
      <c r="VJ886" s="5"/>
      <c r="VK886" s="5"/>
      <c r="VL886" s="5"/>
      <c r="VM886" s="5"/>
      <c r="VN886" s="5"/>
      <c r="VO886" s="5"/>
      <c r="VP886" s="5"/>
      <c r="VQ886" s="5"/>
      <c r="VR886" s="5"/>
      <c r="VS886" s="5"/>
      <c r="VT886" s="5"/>
      <c r="VU886" s="5"/>
      <c r="VV886" s="5"/>
      <c r="VW886" s="5"/>
      <c r="VX886" s="5"/>
      <c r="VY886" s="5"/>
      <c r="VZ886" s="5"/>
      <c r="WA886" s="5"/>
      <c r="WB886" s="5"/>
      <c r="WC886" s="5"/>
      <c r="WD886" s="5"/>
      <c r="WE886" s="5"/>
      <c r="WF886" s="5"/>
      <c r="WG886" s="5"/>
      <c r="WH886" s="5"/>
      <c r="WI886" s="5"/>
      <c r="WJ886" s="5"/>
      <c r="WK886" s="5"/>
      <c r="WL886" s="5"/>
      <c r="WM886" s="5"/>
      <c r="WN886" s="5"/>
      <c r="WO886" s="5"/>
      <c r="WP886" s="5"/>
      <c r="WQ886" s="5"/>
      <c r="WR886" s="5"/>
      <c r="WS886" s="5"/>
      <c r="WT886" s="5"/>
      <c r="WU886" s="5"/>
      <c r="WV886" s="5"/>
      <c r="WW886" s="5"/>
      <c r="WX886" s="5"/>
      <c r="WY886" s="5"/>
      <c r="WZ886" s="5"/>
      <c r="XA886" s="5"/>
      <c r="XB886" s="5"/>
      <c r="XC886" s="5"/>
      <c r="XD886" s="5"/>
      <c r="XE886" s="5"/>
      <c r="XF886" s="5"/>
      <c r="XG886" s="5"/>
      <c r="XH886" s="5"/>
      <c r="XI886" s="5"/>
      <c r="XJ886" s="5"/>
      <c r="XK886" s="5"/>
      <c r="XL886" s="5"/>
      <c r="XM886" s="5"/>
      <c r="XN886" s="5"/>
      <c r="XO886" s="5"/>
      <c r="XP886" s="5"/>
      <c r="XQ886" s="5"/>
      <c r="XR886" s="5"/>
      <c r="XS886" s="5"/>
      <c r="XT886" s="5"/>
      <c r="XU886" s="5"/>
      <c r="XV886" s="5"/>
      <c r="XW886" s="5"/>
    </row>
    <row r="887" spans="39:647" x14ac:dyDescent="0.2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5"/>
      <c r="NS887" s="5"/>
      <c r="NT887" s="5"/>
      <c r="NU887" s="5"/>
      <c r="NV887" s="5"/>
      <c r="NW887" s="5"/>
      <c r="NX887" s="5"/>
      <c r="NY887" s="5"/>
      <c r="NZ887" s="5"/>
      <c r="OA887" s="5"/>
      <c r="OB887" s="5"/>
      <c r="OC887" s="5"/>
      <c r="OD887" s="5"/>
      <c r="OE887" s="5"/>
      <c r="OF887" s="5"/>
      <c r="OG887" s="5"/>
      <c r="OH887" s="5"/>
      <c r="OI887" s="5"/>
      <c r="OJ887" s="5"/>
      <c r="OK887" s="5"/>
      <c r="OL887" s="5"/>
      <c r="OM887" s="5"/>
      <c r="ON887" s="5"/>
      <c r="OO887" s="5"/>
      <c r="OP887" s="5"/>
      <c r="OQ887" s="5"/>
      <c r="OR887" s="5"/>
      <c r="OS887" s="5"/>
      <c r="OT887" s="5"/>
      <c r="OU887" s="5"/>
      <c r="OV887" s="5"/>
      <c r="OW887" s="5"/>
      <c r="OX887" s="5"/>
      <c r="OY887" s="5"/>
      <c r="OZ887" s="5"/>
      <c r="PA887" s="5"/>
      <c r="PB887" s="5"/>
      <c r="PC887" s="5"/>
      <c r="PD887" s="5"/>
      <c r="PE887" s="5"/>
      <c r="PF887" s="5"/>
      <c r="PG887" s="5"/>
      <c r="PH887" s="5"/>
      <c r="PI887" s="5"/>
      <c r="PJ887" s="5"/>
      <c r="PK887" s="5"/>
      <c r="PL887" s="5"/>
      <c r="PM887" s="5"/>
      <c r="PN887" s="5"/>
      <c r="PO887" s="5"/>
      <c r="PP887" s="5"/>
      <c r="PQ887" s="5"/>
      <c r="PR887" s="5"/>
      <c r="PS887" s="5"/>
      <c r="PT887" s="5"/>
      <c r="PU887" s="5"/>
      <c r="PV887" s="5"/>
      <c r="PW887" s="5"/>
      <c r="PX887" s="5"/>
      <c r="PY887" s="5"/>
      <c r="PZ887" s="5"/>
      <c r="QA887" s="5"/>
      <c r="QB887" s="5"/>
      <c r="QC887" s="5"/>
      <c r="QD887" s="5"/>
      <c r="QE887" s="5"/>
      <c r="QF887" s="5"/>
      <c r="QG887" s="5"/>
      <c r="QH887" s="5"/>
      <c r="QI887" s="5"/>
      <c r="QJ887" s="5"/>
      <c r="QK887" s="5"/>
      <c r="QL887" s="5"/>
      <c r="QM887" s="5"/>
      <c r="QN887" s="5"/>
      <c r="QO887" s="5"/>
      <c r="QP887" s="5"/>
      <c r="QQ887" s="5"/>
      <c r="QR887" s="5"/>
      <c r="QS887" s="5"/>
      <c r="QT887" s="5"/>
      <c r="QU887" s="5"/>
      <c r="QV887" s="5"/>
      <c r="QW887" s="5"/>
      <c r="QX887" s="5"/>
      <c r="QY887" s="5"/>
      <c r="QZ887" s="5"/>
      <c r="RA887" s="5"/>
      <c r="RB887" s="5"/>
      <c r="RC887" s="5"/>
      <c r="RD887" s="5"/>
      <c r="RE887" s="5"/>
      <c r="RF887" s="5"/>
      <c r="RG887" s="5"/>
      <c r="RH887" s="5"/>
      <c r="RI887" s="5"/>
      <c r="RJ887" s="5"/>
      <c r="RK887" s="5"/>
      <c r="RL887" s="5"/>
      <c r="RM887" s="5"/>
      <c r="RN887" s="5"/>
      <c r="RO887" s="5"/>
      <c r="RP887" s="5"/>
      <c r="RQ887" s="5"/>
      <c r="RR887" s="5"/>
      <c r="RS887" s="5"/>
      <c r="RT887" s="5"/>
      <c r="RU887" s="5"/>
      <c r="RV887" s="5"/>
      <c r="RW887" s="5"/>
      <c r="RX887" s="5"/>
      <c r="RY887" s="5"/>
      <c r="RZ887" s="5"/>
      <c r="SA887" s="5"/>
      <c r="SB887" s="5"/>
      <c r="SC887" s="5"/>
      <c r="SD887" s="5"/>
      <c r="SE887" s="5"/>
      <c r="SF887" s="5"/>
      <c r="SG887" s="5"/>
      <c r="SH887" s="5"/>
      <c r="SI887" s="5"/>
      <c r="SJ887" s="5"/>
      <c r="SK887" s="5"/>
      <c r="SL887" s="5"/>
      <c r="SM887" s="5"/>
      <c r="SN887" s="5"/>
      <c r="SO887" s="5"/>
      <c r="SP887" s="5"/>
      <c r="SQ887" s="5"/>
      <c r="SR887" s="5"/>
      <c r="SS887" s="5"/>
      <c r="ST887" s="5"/>
      <c r="SU887" s="5"/>
      <c r="SV887" s="5"/>
      <c r="SW887" s="5"/>
      <c r="SX887" s="5"/>
      <c r="SY887" s="5"/>
      <c r="SZ887" s="5"/>
      <c r="TA887" s="5"/>
      <c r="TB887" s="5"/>
      <c r="TC887" s="5"/>
      <c r="TD887" s="5"/>
      <c r="TE887" s="5"/>
      <c r="TF887" s="5"/>
      <c r="TG887" s="5"/>
      <c r="TH887" s="5"/>
      <c r="TI887" s="5"/>
      <c r="TJ887" s="5"/>
      <c r="TK887" s="5"/>
      <c r="TL887" s="5"/>
      <c r="TM887" s="5"/>
      <c r="TN887" s="5"/>
      <c r="TO887" s="5"/>
      <c r="TP887" s="5"/>
      <c r="TQ887" s="5"/>
      <c r="TR887" s="5"/>
      <c r="TS887" s="5"/>
      <c r="TT887" s="5"/>
      <c r="TU887" s="5"/>
      <c r="TV887" s="5"/>
      <c r="TW887" s="5"/>
      <c r="TX887" s="5"/>
      <c r="TY887" s="5"/>
      <c r="TZ887" s="5"/>
      <c r="UA887" s="5"/>
      <c r="UB887" s="5"/>
      <c r="UC887" s="5"/>
      <c r="UD887" s="5"/>
      <c r="UE887" s="5"/>
      <c r="UF887" s="5"/>
      <c r="UG887" s="5"/>
      <c r="UH887" s="5"/>
      <c r="UI887" s="5"/>
      <c r="UJ887" s="5"/>
      <c r="UK887" s="5"/>
      <c r="UL887" s="5"/>
      <c r="UM887" s="5"/>
      <c r="UN887" s="5"/>
      <c r="UO887" s="5"/>
      <c r="UP887" s="5"/>
      <c r="UQ887" s="5"/>
      <c r="UR887" s="5"/>
      <c r="US887" s="5"/>
      <c r="UT887" s="5"/>
      <c r="UU887" s="5"/>
      <c r="UV887" s="5"/>
      <c r="UW887" s="5"/>
      <c r="UX887" s="5"/>
      <c r="UY887" s="5"/>
      <c r="UZ887" s="5"/>
      <c r="VA887" s="5"/>
      <c r="VB887" s="5"/>
      <c r="VC887" s="5"/>
      <c r="VD887" s="5"/>
      <c r="VE887" s="5"/>
      <c r="VF887" s="5"/>
      <c r="VG887" s="5"/>
      <c r="VH887" s="5"/>
      <c r="VI887" s="5"/>
      <c r="VJ887" s="5"/>
      <c r="VK887" s="5"/>
      <c r="VL887" s="5"/>
      <c r="VM887" s="5"/>
      <c r="VN887" s="5"/>
      <c r="VO887" s="5"/>
      <c r="VP887" s="5"/>
      <c r="VQ887" s="5"/>
      <c r="VR887" s="5"/>
      <c r="VS887" s="5"/>
      <c r="VT887" s="5"/>
      <c r="VU887" s="5"/>
      <c r="VV887" s="5"/>
      <c r="VW887" s="5"/>
      <c r="VX887" s="5"/>
      <c r="VY887" s="5"/>
      <c r="VZ887" s="5"/>
      <c r="WA887" s="5"/>
      <c r="WB887" s="5"/>
      <c r="WC887" s="5"/>
      <c r="WD887" s="5"/>
      <c r="WE887" s="5"/>
      <c r="WF887" s="5"/>
      <c r="WG887" s="5"/>
      <c r="WH887" s="5"/>
      <c r="WI887" s="5"/>
      <c r="WJ887" s="5"/>
      <c r="WK887" s="5"/>
      <c r="WL887" s="5"/>
      <c r="WM887" s="5"/>
      <c r="WN887" s="5"/>
      <c r="WO887" s="5"/>
      <c r="WP887" s="5"/>
      <c r="WQ887" s="5"/>
      <c r="WR887" s="5"/>
      <c r="WS887" s="5"/>
      <c r="WT887" s="5"/>
      <c r="WU887" s="5"/>
      <c r="WV887" s="5"/>
      <c r="WW887" s="5"/>
      <c r="WX887" s="5"/>
      <c r="WY887" s="5"/>
      <c r="WZ887" s="5"/>
      <c r="XA887" s="5"/>
      <c r="XB887" s="5"/>
      <c r="XC887" s="5"/>
      <c r="XD887" s="5"/>
      <c r="XE887" s="5"/>
      <c r="XF887" s="5"/>
      <c r="XG887" s="5"/>
      <c r="XH887" s="5"/>
      <c r="XI887" s="5"/>
      <c r="XJ887" s="5"/>
      <c r="XK887" s="5"/>
      <c r="XL887" s="5"/>
      <c r="XM887" s="5"/>
      <c r="XN887" s="5"/>
      <c r="XO887" s="5"/>
      <c r="XP887" s="5"/>
      <c r="XQ887" s="5"/>
      <c r="XR887" s="5"/>
      <c r="XS887" s="5"/>
      <c r="XT887" s="5"/>
      <c r="XU887" s="5"/>
      <c r="XV887" s="5"/>
      <c r="XW887" s="5"/>
    </row>
    <row r="888" spans="39:647" x14ac:dyDescent="0.2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5"/>
      <c r="NS888" s="5"/>
      <c r="NT888" s="5"/>
      <c r="NU888" s="5"/>
      <c r="NV888" s="5"/>
      <c r="NW888" s="5"/>
      <c r="NX888" s="5"/>
      <c r="NY888" s="5"/>
      <c r="NZ888" s="5"/>
      <c r="OA888" s="5"/>
      <c r="OB888" s="5"/>
      <c r="OC888" s="5"/>
      <c r="OD888" s="5"/>
      <c r="OE888" s="5"/>
      <c r="OF888" s="5"/>
      <c r="OG888" s="5"/>
      <c r="OH888" s="5"/>
      <c r="OI888" s="5"/>
      <c r="OJ888" s="5"/>
      <c r="OK888" s="5"/>
      <c r="OL888" s="5"/>
      <c r="OM888" s="5"/>
      <c r="ON888" s="5"/>
      <c r="OO888" s="5"/>
      <c r="OP888" s="5"/>
      <c r="OQ888" s="5"/>
      <c r="OR888" s="5"/>
      <c r="OS888" s="5"/>
      <c r="OT888" s="5"/>
      <c r="OU888" s="5"/>
      <c r="OV888" s="5"/>
      <c r="OW888" s="5"/>
      <c r="OX888" s="5"/>
      <c r="OY888" s="5"/>
      <c r="OZ888" s="5"/>
      <c r="PA888" s="5"/>
      <c r="PB888" s="5"/>
      <c r="PC888" s="5"/>
      <c r="PD888" s="5"/>
      <c r="PE888" s="5"/>
      <c r="PF888" s="5"/>
      <c r="PG888" s="5"/>
      <c r="PH888" s="5"/>
      <c r="PI888" s="5"/>
      <c r="PJ888" s="5"/>
      <c r="PK888" s="5"/>
      <c r="PL888" s="5"/>
      <c r="PM888" s="5"/>
      <c r="PN888" s="5"/>
      <c r="PO888" s="5"/>
      <c r="PP888" s="5"/>
      <c r="PQ888" s="5"/>
      <c r="PR888" s="5"/>
      <c r="PS888" s="5"/>
      <c r="PT888" s="5"/>
      <c r="PU888" s="5"/>
      <c r="PV888" s="5"/>
      <c r="PW888" s="5"/>
      <c r="PX888" s="5"/>
      <c r="PY888" s="5"/>
      <c r="PZ888" s="5"/>
      <c r="QA888" s="5"/>
      <c r="QB888" s="5"/>
      <c r="QC888" s="5"/>
      <c r="QD888" s="5"/>
      <c r="QE888" s="5"/>
      <c r="QF888" s="5"/>
      <c r="QG888" s="5"/>
      <c r="QH888" s="5"/>
      <c r="QI888" s="5"/>
      <c r="QJ888" s="5"/>
      <c r="QK888" s="5"/>
      <c r="QL888" s="5"/>
      <c r="QM888" s="5"/>
      <c r="QN888" s="5"/>
      <c r="QO888" s="5"/>
      <c r="QP888" s="5"/>
      <c r="QQ888" s="5"/>
      <c r="QR888" s="5"/>
      <c r="QS888" s="5"/>
      <c r="QT888" s="5"/>
      <c r="QU888" s="5"/>
      <c r="QV888" s="5"/>
      <c r="QW888" s="5"/>
      <c r="QX888" s="5"/>
      <c r="QY888" s="5"/>
      <c r="QZ888" s="5"/>
      <c r="RA888" s="5"/>
      <c r="RB888" s="5"/>
      <c r="RC888" s="5"/>
      <c r="RD888" s="5"/>
      <c r="RE888" s="5"/>
      <c r="RF888" s="5"/>
      <c r="RG888" s="5"/>
      <c r="RH888" s="5"/>
      <c r="RI888" s="5"/>
      <c r="RJ888" s="5"/>
      <c r="RK888" s="5"/>
      <c r="RL888" s="5"/>
      <c r="RM888" s="5"/>
      <c r="RN888" s="5"/>
      <c r="RO888" s="5"/>
      <c r="RP888" s="5"/>
      <c r="RQ888" s="5"/>
      <c r="RR888" s="5"/>
      <c r="RS888" s="5"/>
      <c r="RT888" s="5"/>
      <c r="RU888" s="5"/>
      <c r="RV888" s="5"/>
      <c r="RW888" s="5"/>
      <c r="RX888" s="5"/>
      <c r="RY888" s="5"/>
      <c r="RZ888" s="5"/>
      <c r="SA888" s="5"/>
      <c r="SB888" s="5"/>
      <c r="SC888" s="5"/>
      <c r="SD888" s="5"/>
      <c r="SE888" s="5"/>
      <c r="SF888" s="5"/>
      <c r="SG888" s="5"/>
      <c r="SH888" s="5"/>
      <c r="SI888" s="5"/>
      <c r="SJ888" s="5"/>
      <c r="SK888" s="5"/>
      <c r="SL888" s="5"/>
      <c r="SM888" s="5"/>
      <c r="SN888" s="5"/>
      <c r="SO888" s="5"/>
      <c r="SP888" s="5"/>
      <c r="SQ888" s="5"/>
      <c r="SR888" s="5"/>
      <c r="SS888" s="5"/>
      <c r="ST888" s="5"/>
      <c r="SU888" s="5"/>
      <c r="SV888" s="5"/>
      <c r="SW888" s="5"/>
      <c r="SX888" s="5"/>
      <c r="SY888" s="5"/>
      <c r="SZ888" s="5"/>
      <c r="TA888" s="5"/>
      <c r="TB888" s="5"/>
      <c r="TC888" s="5"/>
      <c r="TD888" s="5"/>
      <c r="TE888" s="5"/>
      <c r="TF888" s="5"/>
      <c r="TG888" s="5"/>
      <c r="TH888" s="5"/>
      <c r="TI888" s="5"/>
      <c r="TJ888" s="5"/>
      <c r="TK888" s="5"/>
      <c r="TL888" s="5"/>
      <c r="TM888" s="5"/>
      <c r="TN888" s="5"/>
      <c r="TO888" s="5"/>
      <c r="TP888" s="5"/>
      <c r="TQ888" s="5"/>
      <c r="TR888" s="5"/>
      <c r="TS888" s="5"/>
      <c r="TT888" s="5"/>
      <c r="TU888" s="5"/>
      <c r="TV888" s="5"/>
      <c r="TW888" s="5"/>
      <c r="TX888" s="5"/>
      <c r="TY888" s="5"/>
      <c r="TZ888" s="5"/>
      <c r="UA888" s="5"/>
      <c r="UB888" s="5"/>
      <c r="UC888" s="5"/>
      <c r="UD888" s="5"/>
      <c r="UE888" s="5"/>
      <c r="UF888" s="5"/>
      <c r="UG888" s="5"/>
      <c r="UH888" s="5"/>
      <c r="UI888" s="5"/>
      <c r="UJ888" s="5"/>
      <c r="UK888" s="5"/>
      <c r="UL888" s="5"/>
      <c r="UM888" s="5"/>
      <c r="UN888" s="5"/>
      <c r="UO888" s="5"/>
      <c r="UP888" s="5"/>
      <c r="UQ888" s="5"/>
      <c r="UR888" s="5"/>
      <c r="US888" s="5"/>
      <c r="UT888" s="5"/>
      <c r="UU888" s="5"/>
      <c r="UV888" s="5"/>
      <c r="UW888" s="5"/>
      <c r="UX888" s="5"/>
      <c r="UY888" s="5"/>
      <c r="UZ888" s="5"/>
      <c r="VA888" s="5"/>
      <c r="VB888" s="5"/>
      <c r="VC888" s="5"/>
      <c r="VD888" s="5"/>
      <c r="VE888" s="5"/>
      <c r="VF888" s="5"/>
      <c r="VG888" s="5"/>
      <c r="VH888" s="5"/>
      <c r="VI888" s="5"/>
      <c r="VJ888" s="5"/>
      <c r="VK888" s="5"/>
      <c r="VL888" s="5"/>
      <c r="VM888" s="5"/>
      <c r="VN888" s="5"/>
      <c r="VO888" s="5"/>
      <c r="VP888" s="5"/>
      <c r="VQ888" s="5"/>
      <c r="VR888" s="5"/>
      <c r="VS888" s="5"/>
      <c r="VT888" s="5"/>
      <c r="VU888" s="5"/>
      <c r="VV888" s="5"/>
      <c r="VW888" s="5"/>
      <c r="VX888" s="5"/>
      <c r="VY888" s="5"/>
      <c r="VZ888" s="5"/>
      <c r="WA888" s="5"/>
      <c r="WB888" s="5"/>
      <c r="WC888" s="5"/>
      <c r="WD888" s="5"/>
      <c r="WE888" s="5"/>
      <c r="WF888" s="5"/>
      <c r="WG888" s="5"/>
      <c r="WH888" s="5"/>
      <c r="WI888" s="5"/>
      <c r="WJ888" s="5"/>
      <c r="WK888" s="5"/>
      <c r="WL888" s="5"/>
      <c r="WM888" s="5"/>
      <c r="WN888" s="5"/>
      <c r="WO888" s="5"/>
      <c r="WP888" s="5"/>
      <c r="WQ888" s="5"/>
      <c r="WR888" s="5"/>
      <c r="WS888" s="5"/>
      <c r="WT888" s="5"/>
      <c r="WU888" s="5"/>
      <c r="WV888" s="5"/>
      <c r="WW888" s="5"/>
      <c r="WX888" s="5"/>
      <c r="WY888" s="5"/>
      <c r="WZ888" s="5"/>
      <c r="XA888" s="5"/>
      <c r="XB888" s="5"/>
      <c r="XC888" s="5"/>
      <c r="XD888" s="5"/>
      <c r="XE888" s="5"/>
      <c r="XF888" s="5"/>
      <c r="XG888" s="5"/>
      <c r="XH888" s="5"/>
      <c r="XI888" s="5"/>
      <c r="XJ888" s="5"/>
      <c r="XK888" s="5"/>
      <c r="XL888" s="5"/>
      <c r="XM888" s="5"/>
      <c r="XN888" s="5"/>
      <c r="XO888" s="5"/>
      <c r="XP888" s="5"/>
      <c r="XQ888" s="5"/>
      <c r="XR888" s="5"/>
      <c r="XS888" s="5"/>
      <c r="XT888" s="5"/>
      <c r="XU888" s="5"/>
      <c r="XV888" s="5"/>
      <c r="XW888" s="5"/>
    </row>
    <row r="889" spans="39:647" x14ac:dyDescent="0.2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5"/>
      <c r="NS889" s="5"/>
      <c r="NT889" s="5"/>
      <c r="NU889" s="5"/>
      <c r="NV889" s="5"/>
      <c r="NW889" s="5"/>
      <c r="NX889" s="5"/>
      <c r="NY889" s="5"/>
      <c r="NZ889" s="5"/>
      <c r="OA889" s="5"/>
      <c r="OB889" s="5"/>
      <c r="OC889" s="5"/>
      <c r="OD889" s="5"/>
      <c r="OE889" s="5"/>
      <c r="OF889" s="5"/>
      <c r="OG889" s="5"/>
      <c r="OH889" s="5"/>
      <c r="OI889" s="5"/>
      <c r="OJ889" s="5"/>
      <c r="OK889" s="5"/>
      <c r="OL889" s="5"/>
      <c r="OM889" s="5"/>
      <c r="ON889" s="5"/>
      <c r="OO889" s="5"/>
      <c r="OP889" s="5"/>
      <c r="OQ889" s="5"/>
      <c r="OR889" s="5"/>
      <c r="OS889" s="5"/>
      <c r="OT889" s="5"/>
      <c r="OU889" s="5"/>
      <c r="OV889" s="5"/>
      <c r="OW889" s="5"/>
      <c r="OX889" s="5"/>
      <c r="OY889" s="5"/>
      <c r="OZ889" s="5"/>
      <c r="PA889" s="5"/>
      <c r="PB889" s="5"/>
      <c r="PC889" s="5"/>
      <c r="PD889" s="5"/>
      <c r="PE889" s="5"/>
      <c r="PF889" s="5"/>
      <c r="PG889" s="5"/>
      <c r="PH889" s="5"/>
      <c r="PI889" s="5"/>
      <c r="PJ889" s="5"/>
      <c r="PK889" s="5"/>
      <c r="PL889" s="5"/>
      <c r="PM889" s="5"/>
      <c r="PN889" s="5"/>
      <c r="PO889" s="5"/>
      <c r="PP889" s="5"/>
      <c r="PQ889" s="5"/>
      <c r="PR889" s="5"/>
      <c r="PS889" s="5"/>
      <c r="PT889" s="5"/>
      <c r="PU889" s="5"/>
      <c r="PV889" s="5"/>
      <c r="PW889" s="5"/>
      <c r="PX889" s="5"/>
      <c r="PY889" s="5"/>
      <c r="PZ889" s="5"/>
      <c r="QA889" s="5"/>
      <c r="QB889" s="5"/>
      <c r="QC889" s="5"/>
      <c r="QD889" s="5"/>
      <c r="QE889" s="5"/>
      <c r="QF889" s="5"/>
      <c r="QG889" s="5"/>
      <c r="QH889" s="5"/>
      <c r="QI889" s="5"/>
      <c r="QJ889" s="5"/>
      <c r="QK889" s="5"/>
      <c r="QL889" s="5"/>
      <c r="QM889" s="5"/>
      <c r="QN889" s="5"/>
      <c r="QO889" s="5"/>
      <c r="QP889" s="5"/>
      <c r="QQ889" s="5"/>
      <c r="QR889" s="5"/>
      <c r="QS889" s="5"/>
      <c r="QT889" s="5"/>
      <c r="QU889" s="5"/>
      <c r="QV889" s="5"/>
      <c r="QW889" s="5"/>
      <c r="QX889" s="5"/>
      <c r="QY889" s="5"/>
      <c r="QZ889" s="5"/>
      <c r="RA889" s="5"/>
      <c r="RB889" s="5"/>
      <c r="RC889" s="5"/>
      <c r="RD889" s="5"/>
      <c r="RE889" s="5"/>
      <c r="RF889" s="5"/>
      <c r="RG889" s="5"/>
      <c r="RH889" s="5"/>
      <c r="RI889" s="5"/>
      <c r="RJ889" s="5"/>
      <c r="RK889" s="5"/>
      <c r="RL889" s="5"/>
      <c r="RM889" s="5"/>
      <c r="RN889" s="5"/>
      <c r="RO889" s="5"/>
      <c r="RP889" s="5"/>
      <c r="RQ889" s="5"/>
      <c r="RR889" s="5"/>
      <c r="RS889" s="5"/>
      <c r="RT889" s="5"/>
      <c r="RU889" s="5"/>
      <c r="RV889" s="5"/>
      <c r="RW889" s="5"/>
      <c r="RX889" s="5"/>
      <c r="RY889" s="5"/>
      <c r="RZ889" s="5"/>
      <c r="SA889" s="5"/>
      <c r="SB889" s="5"/>
      <c r="SC889" s="5"/>
      <c r="SD889" s="5"/>
      <c r="SE889" s="5"/>
      <c r="SF889" s="5"/>
      <c r="SG889" s="5"/>
      <c r="SH889" s="5"/>
      <c r="SI889" s="5"/>
      <c r="SJ889" s="5"/>
      <c r="SK889" s="5"/>
      <c r="SL889" s="5"/>
      <c r="SM889" s="5"/>
      <c r="SN889" s="5"/>
      <c r="SO889" s="5"/>
      <c r="SP889" s="5"/>
      <c r="SQ889" s="5"/>
      <c r="SR889" s="5"/>
      <c r="SS889" s="5"/>
      <c r="ST889" s="5"/>
      <c r="SU889" s="5"/>
      <c r="SV889" s="5"/>
      <c r="SW889" s="5"/>
      <c r="SX889" s="5"/>
      <c r="SY889" s="5"/>
      <c r="SZ889" s="5"/>
      <c r="TA889" s="5"/>
      <c r="TB889" s="5"/>
      <c r="TC889" s="5"/>
      <c r="TD889" s="5"/>
      <c r="TE889" s="5"/>
      <c r="TF889" s="5"/>
      <c r="TG889" s="5"/>
      <c r="TH889" s="5"/>
      <c r="TI889" s="5"/>
      <c r="TJ889" s="5"/>
      <c r="TK889" s="5"/>
      <c r="TL889" s="5"/>
      <c r="TM889" s="5"/>
      <c r="TN889" s="5"/>
      <c r="TO889" s="5"/>
      <c r="TP889" s="5"/>
      <c r="TQ889" s="5"/>
      <c r="TR889" s="5"/>
      <c r="TS889" s="5"/>
      <c r="TT889" s="5"/>
      <c r="TU889" s="5"/>
      <c r="TV889" s="5"/>
      <c r="TW889" s="5"/>
      <c r="TX889" s="5"/>
      <c r="TY889" s="5"/>
      <c r="TZ889" s="5"/>
      <c r="UA889" s="5"/>
      <c r="UB889" s="5"/>
      <c r="UC889" s="5"/>
      <c r="UD889" s="5"/>
      <c r="UE889" s="5"/>
      <c r="UF889" s="5"/>
      <c r="UG889" s="5"/>
      <c r="UH889" s="5"/>
      <c r="UI889" s="5"/>
      <c r="UJ889" s="5"/>
      <c r="UK889" s="5"/>
      <c r="UL889" s="5"/>
      <c r="UM889" s="5"/>
      <c r="UN889" s="5"/>
      <c r="UO889" s="5"/>
      <c r="UP889" s="5"/>
      <c r="UQ889" s="5"/>
      <c r="UR889" s="5"/>
      <c r="US889" s="5"/>
      <c r="UT889" s="5"/>
      <c r="UU889" s="5"/>
      <c r="UV889" s="5"/>
      <c r="UW889" s="5"/>
      <c r="UX889" s="5"/>
      <c r="UY889" s="5"/>
      <c r="UZ889" s="5"/>
      <c r="VA889" s="5"/>
      <c r="VB889" s="5"/>
      <c r="VC889" s="5"/>
      <c r="VD889" s="5"/>
      <c r="VE889" s="5"/>
      <c r="VF889" s="5"/>
      <c r="VG889" s="5"/>
      <c r="VH889" s="5"/>
      <c r="VI889" s="5"/>
      <c r="VJ889" s="5"/>
      <c r="VK889" s="5"/>
      <c r="VL889" s="5"/>
      <c r="VM889" s="5"/>
      <c r="VN889" s="5"/>
      <c r="VO889" s="5"/>
      <c r="VP889" s="5"/>
      <c r="VQ889" s="5"/>
      <c r="VR889" s="5"/>
      <c r="VS889" s="5"/>
      <c r="VT889" s="5"/>
      <c r="VU889" s="5"/>
      <c r="VV889" s="5"/>
      <c r="VW889" s="5"/>
      <c r="VX889" s="5"/>
      <c r="VY889" s="5"/>
      <c r="VZ889" s="5"/>
      <c r="WA889" s="5"/>
      <c r="WB889" s="5"/>
      <c r="WC889" s="5"/>
      <c r="WD889" s="5"/>
      <c r="WE889" s="5"/>
      <c r="WF889" s="5"/>
      <c r="WG889" s="5"/>
      <c r="WH889" s="5"/>
      <c r="WI889" s="5"/>
      <c r="WJ889" s="5"/>
      <c r="WK889" s="5"/>
      <c r="WL889" s="5"/>
      <c r="WM889" s="5"/>
      <c r="WN889" s="5"/>
      <c r="WO889" s="5"/>
      <c r="WP889" s="5"/>
      <c r="WQ889" s="5"/>
      <c r="WR889" s="5"/>
      <c r="WS889" s="5"/>
      <c r="WT889" s="5"/>
      <c r="WU889" s="5"/>
      <c r="WV889" s="5"/>
      <c r="WW889" s="5"/>
      <c r="WX889" s="5"/>
      <c r="WY889" s="5"/>
      <c r="WZ889" s="5"/>
      <c r="XA889" s="5"/>
      <c r="XB889" s="5"/>
      <c r="XC889" s="5"/>
      <c r="XD889" s="5"/>
      <c r="XE889" s="5"/>
      <c r="XF889" s="5"/>
      <c r="XG889" s="5"/>
      <c r="XH889" s="5"/>
      <c r="XI889" s="5"/>
      <c r="XJ889" s="5"/>
      <c r="XK889" s="5"/>
      <c r="XL889" s="5"/>
      <c r="XM889" s="5"/>
      <c r="XN889" s="5"/>
      <c r="XO889" s="5"/>
      <c r="XP889" s="5"/>
      <c r="XQ889" s="5"/>
      <c r="XR889" s="5"/>
      <c r="XS889" s="5"/>
      <c r="XT889" s="5"/>
      <c r="XU889" s="5"/>
      <c r="XV889" s="5"/>
      <c r="XW889" s="5"/>
    </row>
    <row r="890" spans="39:647" x14ac:dyDescent="0.2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5"/>
      <c r="NS890" s="5"/>
      <c r="NT890" s="5"/>
      <c r="NU890" s="5"/>
      <c r="NV890" s="5"/>
      <c r="NW890" s="5"/>
      <c r="NX890" s="5"/>
      <c r="NY890" s="5"/>
      <c r="NZ890" s="5"/>
      <c r="OA890" s="5"/>
      <c r="OB890" s="5"/>
      <c r="OC890" s="5"/>
      <c r="OD890" s="5"/>
      <c r="OE890" s="5"/>
      <c r="OF890" s="5"/>
      <c r="OG890" s="5"/>
      <c r="OH890" s="5"/>
      <c r="OI890" s="5"/>
      <c r="OJ890" s="5"/>
      <c r="OK890" s="5"/>
      <c r="OL890" s="5"/>
      <c r="OM890" s="5"/>
      <c r="ON890" s="5"/>
      <c r="OO890" s="5"/>
      <c r="OP890" s="5"/>
      <c r="OQ890" s="5"/>
      <c r="OR890" s="5"/>
      <c r="OS890" s="5"/>
      <c r="OT890" s="5"/>
      <c r="OU890" s="5"/>
      <c r="OV890" s="5"/>
      <c r="OW890" s="5"/>
      <c r="OX890" s="5"/>
      <c r="OY890" s="5"/>
      <c r="OZ890" s="5"/>
      <c r="PA890" s="5"/>
      <c r="PB890" s="5"/>
      <c r="PC890" s="5"/>
      <c r="PD890" s="5"/>
      <c r="PE890" s="5"/>
      <c r="PF890" s="5"/>
      <c r="PG890" s="5"/>
      <c r="PH890" s="5"/>
      <c r="PI890" s="5"/>
      <c r="PJ890" s="5"/>
      <c r="PK890" s="5"/>
      <c r="PL890" s="5"/>
      <c r="PM890" s="5"/>
      <c r="PN890" s="5"/>
      <c r="PO890" s="5"/>
      <c r="PP890" s="5"/>
      <c r="PQ890" s="5"/>
      <c r="PR890" s="5"/>
      <c r="PS890" s="5"/>
      <c r="PT890" s="5"/>
      <c r="PU890" s="5"/>
      <c r="PV890" s="5"/>
      <c r="PW890" s="5"/>
      <c r="PX890" s="5"/>
      <c r="PY890" s="5"/>
      <c r="PZ890" s="5"/>
      <c r="QA890" s="5"/>
      <c r="QB890" s="5"/>
      <c r="QC890" s="5"/>
      <c r="QD890" s="5"/>
      <c r="QE890" s="5"/>
      <c r="QF890" s="5"/>
      <c r="QG890" s="5"/>
      <c r="QH890" s="5"/>
      <c r="QI890" s="5"/>
      <c r="QJ890" s="5"/>
      <c r="QK890" s="5"/>
      <c r="QL890" s="5"/>
      <c r="QM890" s="5"/>
      <c r="QN890" s="5"/>
      <c r="QO890" s="5"/>
      <c r="QP890" s="5"/>
      <c r="QQ890" s="5"/>
      <c r="QR890" s="5"/>
      <c r="QS890" s="5"/>
      <c r="QT890" s="5"/>
      <c r="QU890" s="5"/>
      <c r="QV890" s="5"/>
      <c r="QW890" s="5"/>
      <c r="QX890" s="5"/>
      <c r="QY890" s="5"/>
      <c r="QZ890" s="5"/>
      <c r="RA890" s="5"/>
      <c r="RB890" s="5"/>
      <c r="RC890" s="5"/>
      <c r="RD890" s="5"/>
      <c r="RE890" s="5"/>
      <c r="RF890" s="5"/>
      <c r="RG890" s="5"/>
      <c r="RH890" s="5"/>
      <c r="RI890" s="5"/>
      <c r="RJ890" s="5"/>
      <c r="RK890" s="5"/>
      <c r="RL890" s="5"/>
      <c r="RM890" s="5"/>
      <c r="RN890" s="5"/>
      <c r="RO890" s="5"/>
      <c r="RP890" s="5"/>
      <c r="RQ890" s="5"/>
      <c r="RR890" s="5"/>
      <c r="RS890" s="5"/>
      <c r="RT890" s="5"/>
      <c r="RU890" s="5"/>
      <c r="RV890" s="5"/>
      <c r="RW890" s="5"/>
      <c r="RX890" s="5"/>
      <c r="RY890" s="5"/>
      <c r="RZ890" s="5"/>
      <c r="SA890" s="5"/>
      <c r="SB890" s="5"/>
      <c r="SC890" s="5"/>
      <c r="SD890" s="5"/>
      <c r="SE890" s="5"/>
      <c r="SF890" s="5"/>
      <c r="SG890" s="5"/>
      <c r="SH890" s="5"/>
      <c r="SI890" s="5"/>
      <c r="SJ890" s="5"/>
      <c r="SK890" s="5"/>
      <c r="SL890" s="5"/>
      <c r="SM890" s="5"/>
      <c r="SN890" s="5"/>
      <c r="SO890" s="5"/>
      <c r="SP890" s="5"/>
      <c r="SQ890" s="5"/>
      <c r="SR890" s="5"/>
      <c r="SS890" s="5"/>
      <c r="ST890" s="5"/>
      <c r="SU890" s="5"/>
      <c r="SV890" s="5"/>
      <c r="SW890" s="5"/>
      <c r="SX890" s="5"/>
      <c r="SY890" s="5"/>
      <c r="SZ890" s="5"/>
      <c r="TA890" s="5"/>
      <c r="TB890" s="5"/>
      <c r="TC890" s="5"/>
      <c r="TD890" s="5"/>
      <c r="TE890" s="5"/>
      <c r="TF890" s="5"/>
      <c r="TG890" s="5"/>
      <c r="TH890" s="5"/>
      <c r="TI890" s="5"/>
      <c r="TJ890" s="5"/>
      <c r="TK890" s="5"/>
      <c r="TL890" s="5"/>
      <c r="TM890" s="5"/>
      <c r="TN890" s="5"/>
      <c r="TO890" s="5"/>
      <c r="TP890" s="5"/>
      <c r="TQ890" s="5"/>
      <c r="TR890" s="5"/>
      <c r="TS890" s="5"/>
      <c r="TT890" s="5"/>
      <c r="TU890" s="5"/>
      <c r="TV890" s="5"/>
      <c r="TW890" s="5"/>
      <c r="TX890" s="5"/>
      <c r="TY890" s="5"/>
      <c r="TZ890" s="5"/>
      <c r="UA890" s="5"/>
      <c r="UB890" s="5"/>
      <c r="UC890" s="5"/>
      <c r="UD890" s="5"/>
      <c r="UE890" s="5"/>
      <c r="UF890" s="5"/>
      <c r="UG890" s="5"/>
      <c r="UH890" s="5"/>
      <c r="UI890" s="5"/>
      <c r="UJ890" s="5"/>
      <c r="UK890" s="5"/>
      <c r="UL890" s="5"/>
      <c r="UM890" s="5"/>
      <c r="UN890" s="5"/>
      <c r="UO890" s="5"/>
      <c r="UP890" s="5"/>
      <c r="UQ890" s="5"/>
      <c r="UR890" s="5"/>
      <c r="US890" s="5"/>
      <c r="UT890" s="5"/>
      <c r="UU890" s="5"/>
      <c r="UV890" s="5"/>
      <c r="UW890" s="5"/>
      <c r="UX890" s="5"/>
      <c r="UY890" s="5"/>
      <c r="UZ890" s="5"/>
      <c r="VA890" s="5"/>
      <c r="VB890" s="5"/>
      <c r="VC890" s="5"/>
      <c r="VD890" s="5"/>
      <c r="VE890" s="5"/>
      <c r="VF890" s="5"/>
      <c r="VG890" s="5"/>
      <c r="VH890" s="5"/>
      <c r="VI890" s="5"/>
      <c r="VJ890" s="5"/>
      <c r="VK890" s="5"/>
      <c r="VL890" s="5"/>
      <c r="VM890" s="5"/>
      <c r="VN890" s="5"/>
      <c r="VO890" s="5"/>
      <c r="VP890" s="5"/>
      <c r="VQ890" s="5"/>
      <c r="VR890" s="5"/>
      <c r="VS890" s="5"/>
      <c r="VT890" s="5"/>
      <c r="VU890" s="5"/>
      <c r="VV890" s="5"/>
      <c r="VW890" s="5"/>
      <c r="VX890" s="5"/>
      <c r="VY890" s="5"/>
      <c r="VZ890" s="5"/>
      <c r="WA890" s="5"/>
      <c r="WB890" s="5"/>
      <c r="WC890" s="5"/>
      <c r="WD890" s="5"/>
      <c r="WE890" s="5"/>
      <c r="WF890" s="5"/>
      <c r="WG890" s="5"/>
      <c r="WH890" s="5"/>
      <c r="WI890" s="5"/>
      <c r="WJ890" s="5"/>
      <c r="WK890" s="5"/>
      <c r="WL890" s="5"/>
      <c r="WM890" s="5"/>
      <c r="WN890" s="5"/>
      <c r="WO890" s="5"/>
      <c r="WP890" s="5"/>
      <c r="WQ890" s="5"/>
      <c r="WR890" s="5"/>
      <c r="WS890" s="5"/>
      <c r="WT890" s="5"/>
      <c r="WU890" s="5"/>
      <c r="WV890" s="5"/>
      <c r="WW890" s="5"/>
      <c r="WX890" s="5"/>
      <c r="WY890" s="5"/>
      <c r="WZ890" s="5"/>
      <c r="XA890" s="5"/>
      <c r="XB890" s="5"/>
      <c r="XC890" s="5"/>
      <c r="XD890" s="5"/>
      <c r="XE890" s="5"/>
      <c r="XF890" s="5"/>
      <c r="XG890" s="5"/>
      <c r="XH890" s="5"/>
      <c r="XI890" s="5"/>
      <c r="XJ890" s="5"/>
      <c r="XK890" s="5"/>
      <c r="XL890" s="5"/>
      <c r="XM890" s="5"/>
      <c r="XN890" s="5"/>
      <c r="XO890" s="5"/>
      <c r="XP890" s="5"/>
      <c r="XQ890" s="5"/>
      <c r="XR890" s="5"/>
      <c r="XS890" s="5"/>
      <c r="XT890" s="5"/>
      <c r="XU890" s="5"/>
      <c r="XV890" s="5"/>
      <c r="XW890" s="5"/>
    </row>
    <row r="891" spans="39:647" x14ac:dyDescent="0.2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5"/>
      <c r="NS891" s="5"/>
      <c r="NT891" s="5"/>
      <c r="NU891" s="5"/>
      <c r="NV891" s="5"/>
      <c r="NW891" s="5"/>
      <c r="NX891" s="5"/>
      <c r="NY891" s="5"/>
      <c r="NZ891" s="5"/>
      <c r="OA891" s="5"/>
      <c r="OB891" s="5"/>
      <c r="OC891" s="5"/>
      <c r="OD891" s="5"/>
      <c r="OE891" s="5"/>
      <c r="OF891" s="5"/>
      <c r="OG891" s="5"/>
      <c r="OH891" s="5"/>
      <c r="OI891" s="5"/>
      <c r="OJ891" s="5"/>
      <c r="OK891" s="5"/>
      <c r="OL891" s="5"/>
      <c r="OM891" s="5"/>
      <c r="ON891" s="5"/>
      <c r="OO891" s="5"/>
      <c r="OP891" s="5"/>
      <c r="OQ891" s="5"/>
      <c r="OR891" s="5"/>
      <c r="OS891" s="5"/>
      <c r="OT891" s="5"/>
      <c r="OU891" s="5"/>
      <c r="OV891" s="5"/>
      <c r="OW891" s="5"/>
      <c r="OX891" s="5"/>
      <c r="OY891" s="5"/>
      <c r="OZ891" s="5"/>
      <c r="PA891" s="5"/>
      <c r="PB891" s="5"/>
      <c r="PC891" s="5"/>
      <c r="PD891" s="5"/>
      <c r="PE891" s="5"/>
      <c r="PF891" s="5"/>
      <c r="PG891" s="5"/>
      <c r="PH891" s="5"/>
      <c r="PI891" s="5"/>
      <c r="PJ891" s="5"/>
      <c r="PK891" s="5"/>
      <c r="PL891" s="5"/>
      <c r="PM891" s="5"/>
      <c r="PN891" s="5"/>
      <c r="PO891" s="5"/>
      <c r="PP891" s="5"/>
      <c r="PQ891" s="5"/>
      <c r="PR891" s="5"/>
      <c r="PS891" s="5"/>
      <c r="PT891" s="5"/>
      <c r="PU891" s="5"/>
      <c r="PV891" s="5"/>
      <c r="PW891" s="5"/>
      <c r="PX891" s="5"/>
      <c r="PY891" s="5"/>
      <c r="PZ891" s="5"/>
      <c r="QA891" s="5"/>
      <c r="QB891" s="5"/>
      <c r="QC891" s="5"/>
      <c r="QD891" s="5"/>
      <c r="QE891" s="5"/>
      <c r="QF891" s="5"/>
      <c r="QG891" s="5"/>
      <c r="QH891" s="5"/>
      <c r="QI891" s="5"/>
      <c r="QJ891" s="5"/>
      <c r="QK891" s="5"/>
      <c r="QL891" s="5"/>
      <c r="QM891" s="5"/>
      <c r="QN891" s="5"/>
      <c r="QO891" s="5"/>
      <c r="QP891" s="5"/>
      <c r="QQ891" s="5"/>
      <c r="QR891" s="5"/>
      <c r="QS891" s="5"/>
      <c r="QT891" s="5"/>
      <c r="QU891" s="5"/>
      <c r="QV891" s="5"/>
      <c r="QW891" s="5"/>
      <c r="QX891" s="5"/>
      <c r="QY891" s="5"/>
      <c r="QZ891" s="5"/>
      <c r="RA891" s="5"/>
      <c r="RB891" s="5"/>
      <c r="RC891" s="5"/>
      <c r="RD891" s="5"/>
      <c r="RE891" s="5"/>
      <c r="RF891" s="5"/>
      <c r="RG891" s="5"/>
      <c r="RH891" s="5"/>
      <c r="RI891" s="5"/>
      <c r="RJ891" s="5"/>
      <c r="RK891" s="5"/>
      <c r="RL891" s="5"/>
      <c r="RM891" s="5"/>
      <c r="RN891" s="5"/>
      <c r="RO891" s="5"/>
      <c r="RP891" s="5"/>
      <c r="RQ891" s="5"/>
      <c r="RR891" s="5"/>
      <c r="RS891" s="5"/>
      <c r="RT891" s="5"/>
      <c r="RU891" s="5"/>
      <c r="RV891" s="5"/>
      <c r="RW891" s="5"/>
      <c r="RX891" s="5"/>
      <c r="RY891" s="5"/>
      <c r="RZ891" s="5"/>
      <c r="SA891" s="5"/>
      <c r="SB891" s="5"/>
      <c r="SC891" s="5"/>
      <c r="SD891" s="5"/>
      <c r="SE891" s="5"/>
      <c r="SF891" s="5"/>
      <c r="SG891" s="5"/>
      <c r="SH891" s="5"/>
      <c r="SI891" s="5"/>
      <c r="SJ891" s="5"/>
      <c r="SK891" s="5"/>
      <c r="SL891" s="5"/>
      <c r="SM891" s="5"/>
      <c r="SN891" s="5"/>
      <c r="SO891" s="5"/>
      <c r="SP891" s="5"/>
      <c r="SQ891" s="5"/>
      <c r="SR891" s="5"/>
      <c r="SS891" s="5"/>
      <c r="ST891" s="5"/>
      <c r="SU891" s="5"/>
      <c r="SV891" s="5"/>
      <c r="SW891" s="5"/>
      <c r="SX891" s="5"/>
      <c r="SY891" s="5"/>
      <c r="SZ891" s="5"/>
      <c r="TA891" s="5"/>
      <c r="TB891" s="5"/>
      <c r="TC891" s="5"/>
      <c r="TD891" s="5"/>
      <c r="TE891" s="5"/>
      <c r="TF891" s="5"/>
      <c r="TG891" s="5"/>
      <c r="TH891" s="5"/>
      <c r="TI891" s="5"/>
      <c r="TJ891" s="5"/>
      <c r="TK891" s="5"/>
      <c r="TL891" s="5"/>
      <c r="TM891" s="5"/>
      <c r="TN891" s="5"/>
      <c r="TO891" s="5"/>
      <c r="TP891" s="5"/>
      <c r="TQ891" s="5"/>
      <c r="TR891" s="5"/>
      <c r="TS891" s="5"/>
      <c r="TT891" s="5"/>
      <c r="TU891" s="5"/>
      <c r="TV891" s="5"/>
      <c r="TW891" s="5"/>
      <c r="TX891" s="5"/>
      <c r="TY891" s="5"/>
      <c r="TZ891" s="5"/>
      <c r="UA891" s="5"/>
      <c r="UB891" s="5"/>
      <c r="UC891" s="5"/>
      <c r="UD891" s="5"/>
      <c r="UE891" s="5"/>
      <c r="UF891" s="5"/>
      <c r="UG891" s="5"/>
      <c r="UH891" s="5"/>
      <c r="UI891" s="5"/>
      <c r="UJ891" s="5"/>
      <c r="UK891" s="5"/>
      <c r="UL891" s="5"/>
      <c r="UM891" s="5"/>
      <c r="UN891" s="5"/>
      <c r="UO891" s="5"/>
      <c r="UP891" s="5"/>
      <c r="UQ891" s="5"/>
      <c r="UR891" s="5"/>
      <c r="US891" s="5"/>
      <c r="UT891" s="5"/>
      <c r="UU891" s="5"/>
      <c r="UV891" s="5"/>
      <c r="UW891" s="5"/>
      <c r="UX891" s="5"/>
      <c r="UY891" s="5"/>
      <c r="UZ891" s="5"/>
      <c r="VA891" s="5"/>
      <c r="VB891" s="5"/>
      <c r="VC891" s="5"/>
      <c r="VD891" s="5"/>
      <c r="VE891" s="5"/>
      <c r="VF891" s="5"/>
      <c r="VG891" s="5"/>
      <c r="VH891" s="5"/>
      <c r="VI891" s="5"/>
      <c r="VJ891" s="5"/>
      <c r="VK891" s="5"/>
      <c r="VL891" s="5"/>
      <c r="VM891" s="5"/>
      <c r="VN891" s="5"/>
      <c r="VO891" s="5"/>
      <c r="VP891" s="5"/>
      <c r="VQ891" s="5"/>
      <c r="VR891" s="5"/>
      <c r="VS891" s="5"/>
      <c r="VT891" s="5"/>
      <c r="VU891" s="5"/>
      <c r="VV891" s="5"/>
      <c r="VW891" s="5"/>
      <c r="VX891" s="5"/>
      <c r="VY891" s="5"/>
      <c r="VZ891" s="5"/>
      <c r="WA891" s="5"/>
      <c r="WB891" s="5"/>
      <c r="WC891" s="5"/>
      <c r="WD891" s="5"/>
      <c r="WE891" s="5"/>
      <c r="WF891" s="5"/>
      <c r="WG891" s="5"/>
      <c r="WH891" s="5"/>
      <c r="WI891" s="5"/>
      <c r="WJ891" s="5"/>
      <c r="WK891" s="5"/>
      <c r="WL891" s="5"/>
      <c r="WM891" s="5"/>
      <c r="WN891" s="5"/>
      <c r="WO891" s="5"/>
      <c r="WP891" s="5"/>
      <c r="WQ891" s="5"/>
      <c r="WR891" s="5"/>
      <c r="WS891" s="5"/>
      <c r="WT891" s="5"/>
      <c r="WU891" s="5"/>
      <c r="WV891" s="5"/>
      <c r="WW891" s="5"/>
      <c r="WX891" s="5"/>
      <c r="WY891" s="5"/>
      <c r="WZ891" s="5"/>
      <c r="XA891" s="5"/>
      <c r="XB891" s="5"/>
      <c r="XC891" s="5"/>
      <c r="XD891" s="5"/>
      <c r="XE891" s="5"/>
      <c r="XF891" s="5"/>
      <c r="XG891" s="5"/>
      <c r="XH891" s="5"/>
      <c r="XI891" s="5"/>
      <c r="XJ891" s="5"/>
      <c r="XK891" s="5"/>
      <c r="XL891" s="5"/>
      <c r="XM891" s="5"/>
      <c r="XN891" s="5"/>
      <c r="XO891" s="5"/>
      <c r="XP891" s="5"/>
      <c r="XQ891" s="5"/>
      <c r="XR891" s="5"/>
      <c r="XS891" s="5"/>
      <c r="XT891" s="5"/>
      <c r="XU891" s="5"/>
      <c r="XV891" s="5"/>
      <c r="XW891" s="5"/>
    </row>
    <row r="892" spans="39:647" x14ac:dyDescent="0.2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5"/>
      <c r="NS892" s="5"/>
      <c r="NT892" s="5"/>
      <c r="NU892" s="5"/>
      <c r="NV892" s="5"/>
      <c r="NW892" s="5"/>
      <c r="NX892" s="5"/>
      <c r="NY892" s="5"/>
      <c r="NZ892" s="5"/>
      <c r="OA892" s="5"/>
      <c r="OB892" s="5"/>
      <c r="OC892" s="5"/>
      <c r="OD892" s="5"/>
      <c r="OE892" s="5"/>
      <c r="OF892" s="5"/>
      <c r="OG892" s="5"/>
      <c r="OH892" s="5"/>
      <c r="OI892" s="5"/>
      <c r="OJ892" s="5"/>
      <c r="OK892" s="5"/>
      <c r="OL892" s="5"/>
      <c r="OM892" s="5"/>
      <c r="ON892" s="5"/>
      <c r="OO892" s="5"/>
      <c r="OP892" s="5"/>
      <c r="OQ892" s="5"/>
      <c r="OR892" s="5"/>
      <c r="OS892" s="5"/>
      <c r="OT892" s="5"/>
      <c r="OU892" s="5"/>
      <c r="OV892" s="5"/>
      <c r="OW892" s="5"/>
      <c r="OX892" s="5"/>
      <c r="OY892" s="5"/>
      <c r="OZ892" s="5"/>
      <c r="PA892" s="5"/>
      <c r="PB892" s="5"/>
      <c r="PC892" s="5"/>
      <c r="PD892" s="5"/>
      <c r="PE892" s="5"/>
      <c r="PF892" s="5"/>
      <c r="PG892" s="5"/>
      <c r="PH892" s="5"/>
      <c r="PI892" s="5"/>
      <c r="PJ892" s="5"/>
      <c r="PK892" s="5"/>
      <c r="PL892" s="5"/>
      <c r="PM892" s="5"/>
      <c r="PN892" s="5"/>
      <c r="PO892" s="5"/>
      <c r="PP892" s="5"/>
      <c r="PQ892" s="5"/>
      <c r="PR892" s="5"/>
      <c r="PS892" s="5"/>
      <c r="PT892" s="5"/>
      <c r="PU892" s="5"/>
      <c r="PV892" s="5"/>
      <c r="PW892" s="5"/>
      <c r="PX892" s="5"/>
      <c r="PY892" s="5"/>
      <c r="PZ892" s="5"/>
      <c r="QA892" s="5"/>
      <c r="QB892" s="5"/>
      <c r="QC892" s="5"/>
      <c r="QD892" s="5"/>
      <c r="QE892" s="5"/>
      <c r="QF892" s="5"/>
      <c r="QG892" s="5"/>
      <c r="QH892" s="5"/>
      <c r="QI892" s="5"/>
      <c r="QJ892" s="5"/>
      <c r="QK892" s="5"/>
      <c r="QL892" s="5"/>
      <c r="QM892" s="5"/>
      <c r="QN892" s="5"/>
      <c r="QO892" s="5"/>
      <c r="QP892" s="5"/>
      <c r="QQ892" s="5"/>
      <c r="QR892" s="5"/>
      <c r="QS892" s="5"/>
      <c r="QT892" s="5"/>
      <c r="QU892" s="5"/>
      <c r="QV892" s="5"/>
      <c r="QW892" s="5"/>
      <c r="QX892" s="5"/>
      <c r="QY892" s="5"/>
      <c r="QZ892" s="5"/>
      <c r="RA892" s="5"/>
      <c r="RB892" s="5"/>
      <c r="RC892" s="5"/>
      <c r="RD892" s="5"/>
      <c r="RE892" s="5"/>
      <c r="RF892" s="5"/>
      <c r="RG892" s="5"/>
      <c r="RH892" s="5"/>
      <c r="RI892" s="5"/>
      <c r="RJ892" s="5"/>
      <c r="RK892" s="5"/>
      <c r="RL892" s="5"/>
      <c r="RM892" s="5"/>
      <c r="RN892" s="5"/>
      <c r="RO892" s="5"/>
      <c r="RP892" s="5"/>
      <c r="RQ892" s="5"/>
      <c r="RR892" s="5"/>
      <c r="RS892" s="5"/>
      <c r="RT892" s="5"/>
      <c r="RU892" s="5"/>
      <c r="RV892" s="5"/>
      <c r="RW892" s="5"/>
      <c r="RX892" s="5"/>
      <c r="RY892" s="5"/>
      <c r="RZ892" s="5"/>
      <c r="SA892" s="5"/>
      <c r="SB892" s="5"/>
      <c r="SC892" s="5"/>
      <c r="SD892" s="5"/>
      <c r="SE892" s="5"/>
      <c r="SF892" s="5"/>
      <c r="SG892" s="5"/>
      <c r="SH892" s="5"/>
      <c r="SI892" s="5"/>
      <c r="SJ892" s="5"/>
      <c r="SK892" s="5"/>
      <c r="SL892" s="5"/>
      <c r="SM892" s="5"/>
      <c r="SN892" s="5"/>
      <c r="SO892" s="5"/>
      <c r="SP892" s="5"/>
      <c r="SQ892" s="5"/>
      <c r="SR892" s="5"/>
      <c r="SS892" s="5"/>
      <c r="ST892" s="5"/>
      <c r="SU892" s="5"/>
      <c r="SV892" s="5"/>
      <c r="SW892" s="5"/>
      <c r="SX892" s="5"/>
      <c r="SY892" s="5"/>
      <c r="SZ892" s="5"/>
      <c r="TA892" s="5"/>
      <c r="TB892" s="5"/>
      <c r="TC892" s="5"/>
      <c r="TD892" s="5"/>
      <c r="TE892" s="5"/>
      <c r="TF892" s="5"/>
      <c r="TG892" s="5"/>
      <c r="TH892" s="5"/>
      <c r="TI892" s="5"/>
      <c r="TJ892" s="5"/>
      <c r="TK892" s="5"/>
      <c r="TL892" s="5"/>
      <c r="TM892" s="5"/>
      <c r="TN892" s="5"/>
      <c r="TO892" s="5"/>
      <c r="TP892" s="5"/>
      <c r="TQ892" s="5"/>
      <c r="TR892" s="5"/>
      <c r="TS892" s="5"/>
      <c r="TT892" s="5"/>
      <c r="TU892" s="5"/>
      <c r="TV892" s="5"/>
      <c r="TW892" s="5"/>
      <c r="TX892" s="5"/>
      <c r="TY892" s="5"/>
      <c r="TZ892" s="5"/>
      <c r="UA892" s="5"/>
      <c r="UB892" s="5"/>
      <c r="UC892" s="5"/>
      <c r="UD892" s="5"/>
      <c r="UE892" s="5"/>
      <c r="UF892" s="5"/>
      <c r="UG892" s="5"/>
      <c r="UH892" s="5"/>
      <c r="UI892" s="5"/>
      <c r="UJ892" s="5"/>
      <c r="UK892" s="5"/>
      <c r="UL892" s="5"/>
      <c r="UM892" s="5"/>
      <c r="UN892" s="5"/>
      <c r="UO892" s="5"/>
      <c r="UP892" s="5"/>
      <c r="UQ892" s="5"/>
      <c r="UR892" s="5"/>
      <c r="US892" s="5"/>
      <c r="UT892" s="5"/>
      <c r="UU892" s="5"/>
      <c r="UV892" s="5"/>
      <c r="UW892" s="5"/>
      <c r="UX892" s="5"/>
      <c r="UY892" s="5"/>
      <c r="UZ892" s="5"/>
      <c r="VA892" s="5"/>
      <c r="VB892" s="5"/>
      <c r="VC892" s="5"/>
      <c r="VD892" s="5"/>
      <c r="VE892" s="5"/>
      <c r="VF892" s="5"/>
      <c r="VG892" s="5"/>
      <c r="VH892" s="5"/>
      <c r="VI892" s="5"/>
      <c r="VJ892" s="5"/>
      <c r="VK892" s="5"/>
      <c r="VL892" s="5"/>
      <c r="VM892" s="5"/>
      <c r="VN892" s="5"/>
      <c r="VO892" s="5"/>
      <c r="VP892" s="5"/>
      <c r="VQ892" s="5"/>
      <c r="VR892" s="5"/>
      <c r="VS892" s="5"/>
      <c r="VT892" s="5"/>
      <c r="VU892" s="5"/>
      <c r="VV892" s="5"/>
      <c r="VW892" s="5"/>
      <c r="VX892" s="5"/>
      <c r="VY892" s="5"/>
      <c r="VZ892" s="5"/>
      <c r="WA892" s="5"/>
      <c r="WB892" s="5"/>
      <c r="WC892" s="5"/>
      <c r="WD892" s="5"/>
      <c r="WE892" s="5"/>
      <c r="WF892" s="5"/>
      <c r="WG892" s="5"/>
      <c r="WH892" s="5"/>
      <c r="WI892" s="5"/>
      <c r="WJ892" s="5"/>
      <c r="WK892" s="5"/>
      <c r="WL892" s="5"/>
      <c r="WM892" s="5"/>
      <c r="WN892" s="5"/>
      <c r="WO892" s="5"/>
      <c r="WP892" s="5"/>
      <c r="WQ892" s="5"/>
      <c r="WR892" s="5"/>
      <c r="WS892" s="5"/>
      <c r="WT892" s="5"/>
      <c r="WU892" s="5"/>
      <c r="WV892" s="5"/>
      <c r="WW892" s="5"/>
      <c r="WX892" s="5"/>
      <c r="WY892" s="5"/>
      <c r="WZ892" s="5"/>
      <c r="XA892" s="5"/>
      <c r="XB892" s="5"/>
      <c r="XC892" s="5"/>
      <c r="XD892" s="5"/>
      <c r="XE892" s="5"/>
      <c r="XF892" s="5"/>
      <c r="XG892" s="5"/>
      <c r="XH892" s="5"/>
      <c r="XI892" s="5"/>
      <c r="XJ892" s="5"/>
      <c r="XK892" s="5"/>
      <c r="XL892" s="5"/>
      <c r="XM892" s="5"/>
      <c r="XN892" s="5"/>
      <c r="XO892" s="5"/>
      <c r="XP892" s="5"/>
      <c r="XQ892" s="5"/>
      <c r="XR892" s="5"/>
      <c r="XS892" s="5"/>
      <c r="XT892" s="5"/>
      <c r="XU892" s="5"/>
      <c r="XV892" s="5"/>
      <c r="XW892" s="5"/>
    </row>
    <row r="893" spans="39:647" x14ac:dyDescent="0.2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5"/>
      <c r="NS893" s="5"/>
      <c r="NT893" s="5"/>
      <c r="NU893" s="5"/>
      <c r="NV893" s="5"/>
      <c r="NW893" s="5"/>
      <c r="NX893" s="5"/>
      <c r="NY893" s="5"/>
      <c r="NZ893" s="5"/>
      <c r="OA893" s="5"/>
      <c r="OB893" s="5"/>
      <c r="OC893" s="5"/>
      <c r="OD893" s="5"/>
      <c r="OE893" s="5"/>
      <c r="OF893" s="5"/>
      <c r="OG893" s="5"/>
      <c r="OH893" s="5"/>
      <c r="OI893" s="5"/>
      <c r="OJ893" s="5"/>
      <c r="OK893" s="5"/>
      <c r="OL893" s="5"/>
      <c r="OM893" s="5"/>
      <c r="ON893" s="5"/>
      <c r="OO893" s="5"/>
      <c r="OP893" s="5"/>
      <c r="OQ893" s="5"/>
      <c r="OR893" s="5"/>
      <c r="OS893" s="5"/>
      <c r="OT893" s="5"/>
      <c r="OU893" s="5"/>
      <c r="OV893" s="5"/>
      <c r="OW893" s="5"/>
      <c r="OX893" s="5"/>
      <c r="OY893" s="5"/>
      <c r="OZ893" s="5"/>
      <c r="PA893" s="5"/>
      <c r="PB893" s="5"/>
      <c r="PC893" s="5"/>
      <c r="PD893" s="5"/>
      <c r="PE893" s="5"/>
      <c r="PF893" s="5"/>
      <c r="PG893" s="5"/>
      <c r="PH893" s="5"/>
      <c r="PI893" s="5"/>
      <c r="PJ893" s="5"/>
      <c r="PK893" s="5"/>
      <c r="PL893" s="5"/>
      <c r="PM893" s="5"/>
      <c r="PN893" s="5"/>
      <c r="PO893" s="5"/>
      <c r="PP893" s="5"/>
      <c r="PQ893" s="5"/>
      <c r="PR893" s="5"/>
      <c r="PS893" s="5"/>
      <c r="PT893" s="5"/>
      <c r="PU893" s="5"/>
      <c r="PV893" s="5"/>
      <c r="PW893" s="5"/>
      <c r="PX893" s="5"/>
      <c r="PY893" s="5"/>
      <c r="PZ893" s="5"/>
      <c r="QA893" s="5"/>
      <c r="QB893" s="5"/>
      <c r="QC893" s="5"/>
      <c r="QD893" s="5"/>
      <c r="QE893" s="5"/>
      <c r="QF893" s="5"/>
      <c r="QG893" s="5"/>
      <c r="QH893" s="5"/>
      <c r="QI893" s="5"/>
      <c r="QJ893" s="5"/>
      <c r="QK893" s="5"/>
      <c r="QL893" s="5"/>
      <c r="QM893" s="5"/>
      <c r="QN893" s="5"/>
      <c r="QO893" s="5"/>
      <c r="QP893" s="5"/>
      <c r="QQ893" s="5"/>
      <c r="QR893" s="5"/>
      <c r="QS893" s="5"/>
      <c r="QT893" s="5"/>
      <c r="QU893" s="5"/>
      <c r="QV893" s="5"/>
      <c r="QW893" s="5"/>
      <c r="QX893" s="5"/>
      <c r="QY893" s="5"/>
      <c r="QZ893" s="5"/>
      <c r="RA893" s="5"/>
      <c r="RB893" s="5"/>
      <c r="RC893" s="5"/>
      <c r="RD893" s="5"/>
      <c r="RE893" s="5"/>
      <c r="RF893" s="5"/>
      <c r="RG893" s="5"/>
      <c r="RH893" s="5"/>
      <c r="RI893" s="5"/>
      <c r="RJ893" s="5"/>
      <c r="RK893" s="5"/>
      <c r="RL893" s="5"/>
      <c r="RM893" s="5"/>
      <c r="RN893" s="5"/>
      <c r="RO893" s="5"/>
      <c r="RP893" s="5"/>
      <c r="RQ893" s="5"/>
      <c r="RR893" s="5"/>
      <c r="RS893" s="5"/>
      <c r="RT893" s="5"/>
      <c r="RU893" s="5"/>
      <c r="RV893" s="5"/>
      <c r="RW893" s="5"/>
      <c r="RX893" s="5"/>
      <c r="RY893" s="5"/>
      <c r="RZ893" s="5"/>
      <c r="SA893" s="5"/>
      <c r="SB893" s="5"/>
      <c r="SC893" s="5"/>
      <c r="SD893" s="5"/>
      <c r="SE893" s="5"/>
      <c r="SF893" s="5"/>
      <c r="SG893" s="5"/>
      <c r="SH893" s="5"/>
      <c r="SI893" s="5"/>
      <c r="SJ893" s="5"/>
      <c r="SK893" s="5"/>
      <c r="SL893" s="5"/>
      <c r="SM893" s="5"/>
      <c r="SN893" s="5"/>
      <c r="SO893" s="5"/>
      <c r="SP893" s="5"/>
      <c r="SQ893" s="5"/>
      <c r="SR893" s="5"/>
      <c r="SS893" s="5"/>
      <c r="ST893" s="5"/>
      <c r="SU893" s="5"/>
      <c r="SV893" s="5"/>
      <c r="SW893" s="5"/>
      <c r="SX893" s="5"/>
      <c r="SY893" s="5"/>
      <c r="SZ893" s="5"/>
      <c r="TA893" s="5"/>
      <c r="TB893" s="5"/>
      <c r="TC893" s="5"/>
      <c r="TD893" s="5"/>
      <c r="TE893" s="5"/>
      <c r="TF893" s="5"/>
      <c r="TG893" s="5"/>
      <c r="TH893" s="5"/>
      <c r="TI893" s="5"/>
      <c r="TJ893" s="5"/>
      <c r="TK893" s="5"/>
      <c r="TL893" s="5"/>
      <c r="TM893" s="5"/>
      <c r="TN893" s="5"/>
      <c r="TO893" s="5"/>
      <c r="TP893" s="5"/>
      <c r="TQ893" s="5"/>
      <c r="TR893" s="5"/>
      <c r="TS893" s="5"/>
      <c r="TT893" s="5"/>
      <c r="TU893" s="5"/>
      <c r="TV893" s="5"/>
      <c r="TW893" s="5"/>
      <c r="TX893" s="5"/>
      <c r="TY893" s="5"/>
      <c r="TZ893" s="5"/>
      <c r="UA893" s="5"/>
      <c r="UB893" s="5"/>
      <c r="UC893" s="5"/>
      <c r="UD893" s="5"/>
      <c r="UE893" s="5"/>
      <c r="UF893" s="5"/>
      <c r="UG893" s="5"/>
      <c r="UH893" s="5"/>
      <c r="UI893" s="5"/>
      <c r="UJ893" s="5"/>
      <c r="UK893" s="5"/>
      <c r="UL893" s="5"/>
      <c r="UM893" s="5"/>
      <c r="UN893" s="5"/>
      <c r="UO893" s="5"/>
      <c r="UP893" s="5"/>
      <c r="UQ893" s="5"/>
      <c r="UR893" s="5"/>
      <c r="US893" s="5"/>
      <c r="UT893" s="5"/>
      <c r="UU893" s="5"/>
      <c r="UV893" s="5"/>
      <c r="UW893" s="5"/>
      <c r="UX893" s="5"/>
      <c r="UY893" s="5"/>
      <c r="UZ893" s="5"/>
      <c r="VA893" s="5"/>
      <c r="VB893" s="5"/>
      <c r="VC893" s="5"/>
      <c r="VD893" s="5"/>
      <c r="VE893" s="5"/>
      <c r="VF893" s="5"/>
      <c r="VG893" s="5"/>
      <c r="VH893" s="5"/>
      <c r="VI893" s="5"/>
      <c r="VJ893" s="5"/>
      <c r="VK893" s="5"/>
      <c r="VL893" s="5"/>
      <c r="VM893" s="5"/>
      <c r="VN893" s="5"/>
      <c r="VO893" s="5"/>
      <c r="VP893" s="5"/>
      <c r="VQ893" s="5"/>
      <c r="VR893" s="5"/>
      <c r="VS893" s="5"/>
      <c r="VT893" s="5"/>
      <c r="VU893" s="5"/>
      <c r="VV893" s="5"/>
      <c r="VW893" s="5"/>
      <c r="VX893" s="5"/>
      <c r="VY893" s="5"/>
      <c r="VZ893" s="5"/>
      <c r="WA893" s="5"/>
      <c r="WB893" s="5"/>
      <c r="WC893" s="5"/>
      <c r="WD893" s="5"/>
      <c r="WE893" s="5"/>
      <c r="WF893" s="5"/>
      <c r="WG893" s="5"/>
      <c r="WH893" s="5"/>
      <c r="WI893" s="5"/>
      <c r="WJ893" s="5"/>
      <c r="WK893" s="5"/>
      <c r="WL893" s="5"/>
      <c r="WM893" s="5"/>
      <c r="WN893" s="5"/>
      <c r="WO893" s="5"/>
      <c r="WP893" s="5"/>
      <c r="WQ893" s="5"/>
      <c r="WR893" s="5"/>
      <c r="WS893" s="5"/>
      <c r="WT893" s="5"/>
      <c r="WU893" s="5"/>
      <c r="WV893" s="5"/>
      <c r="WW893" s="5"/>
      <c r="WX893" s="5"/>
      <c r="WY893" s="5"/>
      <c r="WZ893" s="5"/>
      <c r="XA893" s="5"/>
      <c r="XB893" s="5"/>
      <c r="XC893" s="5"/>
      <c r="XD893" s="5"/>
      <c r="XE893" s="5"/>
      <c r="XF893" s="5"/>
      <c r="XG893" s="5"/>
      <c r="XH893" s="5"/>
      <c r="XI893" s="5"/>
      <c r="XJ893" s="5"/>
      <c r="XK893" s="5"/>
      <c r="XL893" s="5"/>
      <c r="XM893" s="5"/>
      <c r="XN893" s="5"/>
      <c r="XO893" s="5"/>
      <c r="XP893" s="5"/>
      <c r="XQ893" s="5"/>
      <c r="XR893" s="5"/>
      <c r="XS893" s="5"/>
      <c r="XT893" s="5"/>
      <c r="XU893" s="5"/>
      <c r="XV893" s="5"/>
      <c r="XW893" s="5"/>
    </row>
    <row r="894" spans="39:647" x14ac:dyDescent="0.2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5"/>
      <c r="NS894" s="5"/>
      <c r="NT894" s="5"/>
      <c r="NU894" s="5"/>
      <c r="NV894" s="5"/>
      <c r="NW894" s="5"/>
      <c r="NX894" s="5"/>
      <c r="NY894" s="5"/>
      <c r="NZ894" s="5"/>
      <c r="OA894" s="5"/>
      <c r="OB894" s="5"/>
      <c r="OC894" s="5"/>
      <c r="OD894" s="5"/>
      <c r="OE894" s="5"/>
      <c r="OF894" s="5"/>
      <c r="OG894" s="5"/>
      <c r="OH894" s="5"/>
      <c r="OI894" s="5"/>
      <c r="OJ894" s="5"/>
      <c r="OK894" s="5"/>
      <c r="OL894" s="5"/>
      <c r="OM894" s="5"/>
      <c r="ON894" s="5"/>
      <c r="OO894" s="5"/>
      <c r="OP894" s="5"/>
      <c r="OQ894" s="5"/>
      <c r="OR894" s="5"/>
      <c r="OS894" s="5"/>
      <c r="OT894" s="5"/>
      <c r="OU894" s="5"/>
      <c r="OV894" s="5"/>
      <c r="OW894" s="5"/>
      <c r="OX894" s="5"/>
      <c r="OY894" s="5"/>
      <c r="OZ894" s="5"/>
      <c r="PA894" s="5"/>
      <c r="PB894" s="5"/>
      <c r="PC894" s="5"/>
      <c r="PD894" s="5"/>
      <c r="PE894" s="5"/>
      <c r="PF894" s="5"/>
      <c r="PG894" s="5"/>
      <c r="PH894" s="5"/>
      <c r="PI894" s="5"/>
      <c r="PJ894" s="5"/>
      <c r="PK894" s="5"/>
      <c r="PL894" s="5"/>
      <c r="PM894" s="5"/>
      <c r="PN894" s="5"/>
      <c r="PO894" s="5"/>
      <c r="PP894" s="5"/>
      <c r="PQ894" s="5"/>
      <c r="PR894" s="5"/>
      <c r="PS894" s="5"/>
      <c r="PT894" s="5"/>
      <c r="PU894" s="5"/>
      <c r="PV894" s="5"/>
      <c r="PW894" s="5"/>
      <c r="PX894" s="5"/>
      <c r="PY894" s="5"/>
      <c r="PZ894" s="5"/>
      <c r="QA894" s="5"/>
      <c r="QB894" s="5"/>
      <c r="QC894" s="5"/>
      <c r="QD894" s="5"/>
      <c r="QE894" s="5"/>
      <c r="QF894" s="5"/>
      <c r="QG894" s="5"/>
      <c r="QH894" s="5"/>
      <c r="QI894" s="5"/>
      <c r="QJ894" s="5"/>
      <c r="QK894" s="5"/>
      <c r="QL894" s="5"/>
      <c r="QM894" s="5"/>
      <c r="QN894" s="5"/>
      <c r="QO894" s="5"/>
      <c r="QP894" s="5"/>
      <c r="QQ894" s="5"/>
      <c r="QR894" s="5"/>
      <c r="QS894" s="5"/>
      <c r="QT894" s="5"/>
      <c r="QU894" s="5"/>
      <c r="QV894" s="5"/>
      <c r="QW894" s="5"/>
      <c r="QX894" s="5"/>
      <c r="QY894" s="5"/>
      <c r="QZ894" s="5"/>
      <c r="RA894" s="5"/>
      <c r="RB894" s="5"/>
      <c r="RC894" s="5"/>
      <c r="RD894" s="5"/>
      <c r="RE894" s="5"/>
      <c r="RF894" s="5"/>
      <c r="RG894" s="5"/>
      <c r="RH894" s="5"/>
      <c r="RI894" s="5"/>
      <c r="RJ894" s="5"/>
      <c r="RK894" s="5"/>
      <c r="RL894" s="5"/>
      <c r="RM894" s="5"/>
      <c r="RN894" s="5"/>
      <c r="RO894" s="5"/>
      <c r="RP894" s="5"/>
      <c r="RQ894" s="5"/>
      <c r="RR894" s="5"/>
      <c r="RS894" s="5"/>
      <c r="RT894" s="5"/>
      <c r="RU894" s="5"/>
      <c r="RV894" s="5"/>
      <c r="RW894" s="5"/>
      <c r="RX894" s="5"/>
      <c r="RY894" s="5"/>
      <c r="RZ894" s="5"/>
      <c r="SA894" s="5"/>
      <c r="SB894" s="5"/>
      <c r="SC894" s="5"/>
      <c r="SD894" s="5"/>
      <c r="SE894" s="5"/>
      <c r="SF894" s="5"/>
      <c r="SG894" s="5"/>
      <c r="SH894" s="5"/>
      <c r="SI894" s="5"/>
      <c r="SJ894" s="5"/>
      <c r="SK894" s="5"/>
      <c r="SL894" s="5"/>
      <c r="SM894" s="5"/>
      <c r="SN894" s="5"/>
      <c r="SO894" s="5"/>
      <c r="SP894" s="5"/>
      <c r="SQ894" s="5"/>
      <c r="SR894" s="5"/>
      <c r="SS894" s="5"/>
      <c r="ST894" s="5"/>
      <c r="SU894" s="5"/>
      <c r="SV894" s="5"/>
      <c r="SW894" s="5"/>
      <c r="SX894" s="5"/>
      <c r="SY894" s="5"/>
      <c r="SZ894" s="5"/>
      <c r="TA894" s="5"/>
      <c r="TB894" s="5"/>
      <c r="TC894" s="5"/>
      <c r="TD894" s="5"/>
      <c r="TE894" s="5"/>
      <c r="TF894" s="5"/>
      <c r="TG894" s="5"/>
      <c r="TH894" s="5"/>
      <c r="TI894" s="5"/>
      <c r="TJ894" s="5"/>
      <c r="TK894" s="5"/>
      <c r="TL894" s="5"/>
      <c r="TM894" s="5"/>
      <c r="TN894" s="5"/>
      <c r="TO894" s="5"/>
      <c r="TP894" s="5"/>
      <c r="TQ894" s="5"/>
      <c r="TR894" s="5"/>
      <c r="TS894" s="5"/>
      <c r="TT894" s="5"/>
      <c r="TU894" s="5"/>
      <c r="TV894" s="5"/>
      <c r="TW894" s="5"/>
      <c r="TX894" s="5"/>
      <c r="TY894" s="5"/>
      <c r="TZ894" s="5"/>
      <c r="UA894" s="5"/>
      <c r="UB894" s="5"/>
      <c r="UC894" s="5"/>
      <c r="UD894" s="5"/>
      <c r="UE894" s="5"/>
      <c r="UF894" s="5"/>
      <c r="UG894" s="5"/>
      <c r="UH894" s="5"/>
      <c r="UI894" s="5"/>
      <c r="UJ894" s="5"/>
      <c r="UK894" s="5"/>
      <c r="UL894" s="5"/>
      <c r="UM894" s="5"/>
      <c r="UN894" s="5"/>
      <c r="UO894" s="5"/>
      <c r="UP894" s="5"/>
      <c r="UQ894" s="5"/>
      <c r="UR894" s="5"/>
      <c r="US894" s="5"/>
      <c r="UT894" s="5"/>
      <c r="UU894" s="5"/>
      <c r="UV894" s="5"/>
      <c r="UW894" s="5"/>
      <c r="UX894" s="5"/>
      <c r="UY894" s="5"/>
      <c r="UZ894" s="5"/>
      <c r="VA894" s="5"/>
      <c r="VB894" s="5"/>
      <c r="VC894" s="5"/>
      <c r="VD894" s="5"/>
      <c r="VE894" s="5"/>
      <c r="VF894" s="5"/>
      <c r="VG894" s="5"/>
      <c r="VH894" s="5"/>
      <c r="VI894" s="5"/>
      <c r="VJ894" s="5"/>
      <c r="VK894" s="5"/>
      <c r="VL894" s="5"/>
      <c r="VM894" s="5"/>
      <c r="VN894" s="5"/>
      <c r="VO894" s="5"/>
      <c r="VP894" s="5"/>
      <c r="VQ894" s="5"/>
      <c r="VR894" s="5"/>
      <c r="VS894" s="5"/>
      <c r="VT894" s="5"/>
      <c r="VU894" s="5"/>
      <c r="VV894" s="5"/>
      <c r="VW894" s="5"/>
      <c r="VX894" s="5"/>
      <c r="VY894" s="5"/>
      <c r="VZ894" s="5"/>
      <c r="WA894" s="5"/>
      <c r="WB894" s="5"/>
      <c r="WC894" s="5"/>
      <c r="WD894" s="5"/>
      <c r="WE894" s="5"/>
      <c r="WF894" s="5"/>
      <c r="WG894" s="5"/>
      <c r="WH894" s="5"/>
      <c r="WI894" s="5"/>
      <c r="WJ894" s="5"/>
      <c r="WK894" s="5"/>
      <c r="WL894" s="5"/>
      <c r="WM894" s="5"/>
      <c r="WN894" s="5"/>
      <c r="WO894" s="5"/>
      <c r="WP894" s="5"/>
      <c r="WQ894" s="5"/>
      <c r="WR894" s="5"/>
      <c r="WS894" s="5"/>
      <c r="WT894" s="5"/>
      <c r="WU894" s="5"/>
      <c r="WV894" s="5"/>
      <c r="WW894" s="5"/>
      <c r="WX894" s="5"/>
      <c r="WY894" s="5"/>
      <c r="WZ894" s="5"/>
      <c r="XA894" s="5"/>
      <c r="XB894" s="5"/>
      <c r="XC894" s="5"/>
      <c r="XD894" s="5"/>
      <c r="XE894" s="5"/>
      <c r="XF894" s="5"/>
      <c r="XG894" s="5"/>
      <c r="XH894" s="5"/>
      <c r="XI894" s="5"/>
      <c r="XJ894" s="5"/>
      <c r="XK894" s="5"/>
      <c r="XL894" s="5"/>
      <c r="XM894" s="5"/>
      <c r="XN894" s="5"/>
      <c r="XO894" s="5"/>
      <c r="XP894" s="5"/>
      <c r="XQ894" s="5"/>
      <c r="XR894" s="5"/>
      <c r="XS894" s="5"/>
      <c r="XT894" s="5"/>
      <c r="XU894" s="5"/>
      <c r="XV894" s="5"/>
      <c r="XW894" s="5"/>
    </row>
    <row r="895" spans="39:647" x14ac:dyDescent="0.2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5"/>
      <c r="NS895" s="5"/>
      <c r="NT895" s="5"/>
      <c r="NU895" s="5"/>
      <c r="NV895" s="5"/>
      <c r="NW895" s="5"/>
      <c r="NX895" s="5"/>
      <c r="NY895" s="5"/>
      <c r="NZ895" s="5"/>
      <c r="OA895" s="5"/>
      <c r="OB895" s="5"/>
      <c r="OC895" s="5"/>
      <c r="OD895" s="5"/>
      <c r="OE895" s="5"/>
      <c r="OF895" s="5"/>
      <c r="OG895" s="5"/>
      <c r="OH895" s="5"/>
      <c r="OI895" s="5"/>
      <c r="OJ895" s="5"/>
      <c r="OK895" s="5"/>
      <c r="OL895" s="5"/>
      <c r="OM895" s="5"/>
      <c r="ON895" s="5"/>
      <c r="OO895" s="5"/>
      <c r="OP895" s="5"/>
      <c r="OQ895" s="5"/>
      <c r="OR895" s="5"/>
      <c r="OS895" s="5"/>
      <c r="OT895" s="5"/>
      <c r="OU895" s="5"/>
      <c r="OV895" s="5"/>
      <c r="OW895" s="5"/>
      <c r="OX895" s="5"/>
      <c r="OY895" s="5"/>
      <c r="OZ895" s="5"/>
      <c r="PA895" s="5"/>
      <c r="PB895" s="5"/>
      <c r="PC895" s="5"/>
      <c r="PD895" s="5"/>
      <c r="PE895" s="5"/>
      <c r="PF895" s="5"/>
      <c r="PG895" s="5"/>
      <c r="PH895" s="5"/>
      <c r="PI895" s="5"/>
      <c r="PJ895" s="5"/>
      <c r="PK895" s="5"/>
      <c r="PL895" s="5"/>
      <c r="PM895" s="5"/>
      <c r="PN895" s="5"/>
      <c r="PO895" s="5"/>
      <c r="PP895" s="5"/>
      <c r="PQ895" s="5"/>
      <c r="PR895" s="5"/>
      <c r="PS895" s="5"/>
      <c r="PT895" s="5"/>
      <c r="PU895" s="5"/>
      <c r="PV895" s="5"/>
      <c r="PW895" s="5"/>
      <c r="PX895" s="5"/>
      <c r="PY895" s="5"/>
      <c r="PZ895" s="5"/>
      <c r="QA895" s="5"/>
      <c r="QB895" s="5"/>
      <c r="QC895" s="5"/>
      <c r="QD895" s="5"/>
      <c r="QE895" s="5"/>
      <c r="QF895" s="5"/>
      <c r="QG895" s="5"/>
      <c r="QH895" s="5"/>
      <c r="QI895" s="5"/>
      <c r="QJ895" s="5"/>
      <c r="QK895" s="5"/>
      <c r="QL895" s="5"/>
      <c r="QM895" s="5"/>
      <c r="QN895" s="5"/>
      <c r="QO895" s="5"/>
      <c r="QP895" s="5"/>
      <c r="QQ895" s="5"/>
      <c r="QR895" s="5"/>
      <c r="QS895" s="5"/>
      <c r="QT895" s="5"/>
      <c r="QU895" s="5"/>
      <c r="QV895" s="5"/>
      <c r="QW895" s="5"/>
      <c r="QX895" s="5"/>
      <c r="QY895" s="5"/>
      <c r="QZ895" s="5"/>
      <c r="RA895" s="5"/>
      <c r="RB895" s="5"/>
      <c r="RC895" s="5"/>
      <c r="RD895" s="5"/>
      <c r="RE895" s="5"/>
      <c r="RF895" s="5"/>
      <c r="RG895" s="5"/>
      <c r="RH895" s="5"/>
      <c r="RI895" s="5"/>
      <c r="RJ895" s="5"/>
      <c r="RK895" s="5"/>
      <c r="RL895" s="5"/>
      <c r="RM895" s="5"/>
      <c r="RN895" s="5"/>
      <c r="RO895" s="5"/>
      <c r="RP895" s="5"/>
      <c r="RQ895" s="5"/>
      <c r="RR895" s="5"/>
      <c r="RS895" s="5"/>
      <c r="RT895" s="5"/>
      <c r="RU895" s="5"/>
      <c r="RV895" s="5"/>
      <c r="RW895" s="5"/>
      <c r="RX895" s="5"/>
      <c r="RY895" s="5"/>
      <c r="RZ895" s="5"/>
      <c r="SA895" s="5"/>
      <c r="SB895" s="5"/>
      <c r="SC895" s="5"/>
      <c r="SD895" s="5"/>
      <c r="SE895" s="5"/>
      <c r="SF895" s="5"/>
      <c r="SG895" s="5"/>
      <c r="SH895" s="5"/>
      <c r="SI895" s="5"/>
      <c r="SJ895" s="5"/>
      <c r="SK895" s="5"/>
      <c r="SL895" s="5"/>
      <c r="SM895" s="5"/>
      <c r="SN895" s="5"/>
      <c r="SO895" s="5"/>
      <c r="SP895" s="5"/>
      <c r="SQ895" s="5"/>
      <c r="SR895" s="5"/>
      <c r="SS895" s="5"/>
      <c r="ST895" s="5"/>
      <c r="SU895" s="5"/>
      <c r="SV895" s="5"/>
      <c r="SW895" s="5"/>
      <c r="SX895" s="5"/>
      <c r="SY895" s="5"/>
      <c r="SZ895" s="5"/>
      <c r="TA895" s="5"/>
      <c r="TB895" s="5"/>
      <c r="TC895" s="5"/>
      <c r="TD895" s="5"/>
      <c r="TE895" s="5"/>
      <c r="TF895" s="5"/>
      <c r="TG895" s="5"/>
      <c r="TH895" s="5"/>
      <c r="TI895" s="5"/>
      <c r="TJ895" s="5"/>
      <c r="TK895" s="5"/>
      <c r="TL895" s="5"/>
      <c r="TM895" s="5"/>
      <c r="TN895" s="5"/>
      <c r="TO895" s="5"/>
      <c r="TP895" s="5"/>
      <c r="TQ895" s="5"/>
      <c r="TR895" s="5"/>
      <c r="TS895" s="5"/>
      <c r="TT895" s="5"/>
      <c r="TU895" s="5"/>
      <c r="TV895" s="5"/>
      <c r="TW895" s="5"/>
      <c r="TX895" s="5"/>
      <c r="TY895" s="5"/>
      <c r="TZ895" s="5"/>
      <c r="UA895" s="5"/>
      <c r="UB895" s="5"/>
      <c r="UC895" s="5"/>
      <c r="UD895" s="5"/>
      <c r="UE895" s="5"/>
      <c r="UF895" s="5"/>
      <c r="UG895" s="5"/>
      <c r="UH895" s="5"/>
      <c r="UI895" s="5"/>
      <c r="UJ895" s="5"/>
      <c r="UK895" s="5"/>
      <c r="UL895" s="5"/>
      <c r="UM895" s="5"/>
      <c r="UN895" s="5"/>
      <c r="UO895" s="5"/>
      <c r="UP895" s="5"/>
      <c r="UQ895" s="5"/>
      <c r="UR895" s="5"/>
      <c r="US895" s="5"/>
      <c r="UT895" s="5"/>
      <c r="UU895" s="5"/>
      <c r="UV895" s="5"/>
      <c r="UW895" s="5"/>
      <c r="UX895" s="5"/>
      <c r="UY895" s="5"/>
      <c r="UZ895" s="5"/>
      <c r="VA895" s="5"/>
      <c r="VB895" s="5"/>
      <c r="VC895" s="5"/>
      <c r="VD895" s="5"/>
      <c r="VE895" s="5"/>
      <c r="VF895" s="5"/>
      <c r="VG895" s="5"/>
      <c r="VH895" s="5"/>
      <c r="VI895" s="5"/>
      <c r="VJ895" s="5"/>
      <c r="VK895" s="5"/>
      <c r="VL895" s="5"/>
      <c r="VM895" s="5"/>
      <c r="VN895" s="5"/>
      <c r="VO895" s="5"/>
      <c r="VP895" s="5"/>
      <c r="VQ895" s="5"/>
      <c r="VR895" s="5"/>
      <c r="VS895" s="5"/>
      <c r="VT895" s="5"/>
      <c r="VU895" s="5"/>
      <c r="VV895" s="5"/>
      <c r="VW895" s="5"/>
      <c r="VX895" s="5"/>
      <c r="VY895" s="5"/>
      <c r="VZ895" s="5"/>
      <c r="WA895" s="5"/>
      <c r="WB895" s="5"/>
      <c r="WC895" s="5"/>
      <c r="WD895" s="5"/>
      <c r="WE895" s="5"/>
      <c r="WF895" s="5"/>
      <c r="WG895" s="5"/>
      <c r="WH895" s="5"/>
      <c r="WI895" s="5"/>
      <c r="WJ895" s="5"/>
      <c r="WK895" s="5"/>
      <c r="WL895" s="5"/>
      <c r="WM895" s="5"/>
      <c r="WN895" s="5"/>
      <c r="WO895" s="5"/>
      <c r="WP895" s="5"/>
      <c r="WQ895" s="5"/>
      <c r="WR895" s="5"/>
      <c r="WS895" s="5"/>
      <c r="WT895" s="5"/>
      <c r="WU895" s="5"/>
      <c r="WV895" s="5"/>
      <c r="WW895" s="5"/>
      <c r="WX895" s="5"/>
      <c r="WY895" s="5"/>
      <c r="WZ895" s="5"/>
      <c r="XA895" s="5"/>
      <c r="XB895" s="5"/>
      <c r="XC895" s="5"/>
      <c r="XD895" s="5"/>
      <c r="XE895" s="5"/>
      <c r="XF895" s="5"/>
      <c r="XG895" s="5"/>
      <c r="XH895" s="5"/>
      <c r="XI895" s="5"/>
      <c r="XJ895" s="5"/>
      <c r="XK895" s="5"/>
      <c r="XL895" s="5"/>
      <c r="XM895" s="5"/>
      <c r="XN895" s="5"/>
      <c r="XO895" s="5"/>
      <c r="XP895" s="5"/>
      <c r="XQ895" s="5"/>
      <c r="XR895" s="5"/>
      <c r="XS895" s="5"/>
      <c r="XT895" s="5"/>
      <c r="XU895" s="5"/>
      <c r="XV895" s="5"/>
      <c r="XW895" s="5"/>
    </row>
    <row r="896" spans="39:647" x14ac:dyDescent="0.2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5"/>
      <c r="NS896" s="5"/>
      <c r="NT896" s="5"/>
      <c r="NU896" s="5"/>
      <c r="NV896" s="5"/>
      <c r="NW896" s="5"/>
      <c r="NX896" s="5"/>
      <c r="NY896" s="5"/>
      <c r="NZ896" s="5"/>
      <c r="OA896" s="5"/>
      <c r="OB896" s="5"/>
      <c r="OC896" s="5"/>
      <c r="OD896" s="5"/>
      <c r="OE896" s="5"/>
      <c r="OF896" s="5"/>
      <c r="OG896" s="5"/>
      <c r="OH896" s="5"/>
      <c r="OI896" s="5"/>
      <c r="OJ896" s="5"/>
      <c r="OK896" s="5"/>
      <c r="OL896" s="5"/>
      <c r="OM896" s="5"/>
      <c r="ON896" s="5"/>
      <c r="OO896" s="5"/>
      <c r="OP896" s="5"/>
      <c r="OQ896" s="5"/>
      <c r="OR896" s="5"/>
      <c r="OS896" s="5"/>
      <c r="OT896" s="5"/>
      <c r="OU896" s="5"/>
      <c r="OV896" s="5"/>
      <c r="OW896" s="5"/>
      <c r="OX896" s="5"/>
      <c r="OY896" s="5"/>
      <c r="OZ896" s="5"/>
      <c r="PA896" s="5"/>
      <c r="PB896" s="5"/>
      <c r="PC896" s="5"/>
      <c r="PD896" s="5"/>
      <c r="PE896" s="5"/>
      <c r="PF896" s="5"/>
      <c r="PG896" s="5"/>
      <c r="PH896" s="5"/>
      <c r="PI896" s="5"/>
      <c r="PJ896" s="5"/>
      <c r="PK896" s="5"/>
      <c r="PL896" s="5"/>
      <c r="PM896" s="5"/>
      <c r="PN896" s="5"/>
      <c r="PO896" s="5"/>
      <c r="PP896" s="5"/>
      <c r="PQ896" s="5"/>
      <c r="PR896" s="5"/>
      <c r="PS896" s="5"/>
      <c r="PT896" s="5"/>
      <c r="PU896" s="5"/>
      <c r="PV896" s="5"/>
      <c r="PW896" s="5"/>
      <c r="PX896" s="5"/>
      <c r="PY896" s="5"/>
      <c r="PZ896" s="5"/>
      <c r="QA896" s="5"/>
      <c r="QB896" s="5"/>
      <c r="QC896" s="5"/>
      <c r="QD896" s="5"/>
      <c r="QE896" s="5"/>
      <c r="QF896" s="5"/>
      <c r="QG896" s="5"/>
      <c r="QH896" s="5"/>
      <c r="QI896" s="5"/>
      <c r="QJ896" s="5"/>
      <c r="QK896" s="5"/>
      <c r="QL896" s="5"/>
      <c r="QM896" s="5"/>
      <c r="QN896" s="5"/>
      <c r="QO896" s="5"/>
      <c r="QP896" s="5"/>
      <c r="QQ896" s="5"/>
      <c r="QR896" s="5"/>
      <c r="QS896" s="5"/>
      <c r="QT896" s="5"/>
      <c r="QU896" s="5"/>
      <c r="QV896" s="5"/>
      <c r="QW896" s="5"/>
      <c r="QX896" s="5"/>
      <c r="QY896" s="5"/>
      <c r="QZ896" s="5"/>
      <c r="RA896" s="5"/>
      <c r="RB896" s="5"/>
      <c r="RC896" s="5"/>
      <c r="RD896" s="5"/>
      <c r="RE896" s="5"/>
      <c r="RF896" s="5"/>
      <c r="RG896" s="5"/>
      <c r="RH896" s="5"/>
      <c r="RI896" s="5"/>
      <c r="RJ896" s="5"/>
      <c r="RK896" s="5"/>
      <c r="RL896" s="5"/>
      <c r="RM896" s="5"/>
      <c r="RN896" s="5"/>
      <c r="RO896" s="5"/>
      <c r="RP896" s="5"/>
      <c r="RQ896" s="5"/>
      <c r="RR896" s="5"/>
      <c r="RS896" s="5"/>
      <c r="RT896" s="5"/>
      <c r="RU896" s="5"/>
      <c r="RV896" s="5"/>
      <c r="RW896" s="5"/>
      <c r="RX896" s="5"/>
      <c r="RY896" s="5"/>
      <c r="RZ896" s="5"/>
      <c r="SA896" s="5"/>
      <c r="SB896" s="5"/>
      <c r="SC896" s="5"/>
      <c r="SD896" s="5"/>
      <c r="SE896" s="5"/>
      <c r="SF896" s="5"/>
      <c r="SG896" s="5"/>
      <c r="SH896" s="5"/>
      <c r="SI896" s="5"/>
      <c r="SJ896" s="5"/>
      <c r="SK896" s="5"/>
      <c r="SL896" s="5"/>
      <c r="SM896" s="5"/>
      <c r="SN896" s="5"/>
      <c r="SO896" s="5"/>
      <c r="SP896" s="5"/>
      <c r="SQ896" s="5"/>
      <c r="SR896" s="5"/>
      <c r="SS896" s="5"/>
      <c r="ST896" s="5"/>
      <c r="SU896" s="5"/>
      <c r="SV896" s="5"/>
      <c r="SW896" s="5"/>
      <c r="SX896" s="5"/>
      <c r="SY896" s="5"/>
      <c r="SZ896" s="5"/>
      <c r="TA896" s="5"/>
      <c r="TB896" s="5"/>
      <c r="TC896" s="5"/>
      <c r="TD896" s="5"/>
      <c r="TE896" s="5"/>
      <c r="TF896" s="5"/>
      <c r="TG896" s="5"/>
      <c r="TH896" s="5"/>
      <c r="TI896" s="5"/>
      <c r="TJ896" s="5"/>
      <c r="TK896" s="5"/>
      <c r="TL896" s="5"/>
      <c r="TM896" s="5"/>
      <c r="TN896" s="5"/>
      <c r="TO896" s="5"/>
      <c r="TP896" s="5"/>
      <c r="TQ896" s="5"/>
      <c r="TR896" s="5"/>
      <c r="TS896" s="5"/>
      <c r="TT896" s="5"/>
      <c r="TU896" s="5"/>
      <c r="TV896" s="5"/>
      <c r="TW896" s="5"/>
      <c r="TX896" s="5"/>
      <c r="TY896" s="5"/>
      <c r="TZ896" s="5"/>
      <c r="UA896" s="5"/>
      <c r="UB896" s="5"/>
      <c r="UC896" s="5"/>
      <c r="UD896" s="5"/>
      <c r="UE896" s="5"/>
      <c r="UF896" s="5"/>
      <c r="UG896" s="5"/>
      <c r="UH896" s="5"/>
      <c r="UI896" s="5"/>
      <c r="UJ896" s="5"/>
      <c r="UK896" s="5"/>
      <c r="UL896" s="5"/>
      <c r="UM896" s="5"/>
      <c r="UN896" s="5"/>
      <c r="UO896" s="5"/>
      <c r="UP896" s="5"/>
      <c r="UQ896" s="5"/>
      <c r="UR896" s="5"/>
      <c r="US896" s="5"/>
      <c r="UT896" s="5"/>
      <c r="UU896" s="5"/>
      <c r="UV896" s="5"/>
      <c r="UW896" s="5"/>
      <c r="UX896" s="5"/>
      <c r="UY896" s="5"/>
      <c r="UZ896" s="5"/>
      <c r="VA896" s="5"/>
      <c r="VB896" s="5"/>
      <c r="VC896" s="5"/>
      <c r="VD896" s="5"/>
      <c r="VE896" s="5"/>
      <c r="VF896" s="5"/>
      <c r="VG896" s="5"/>
      <c r="VH896" s="5"/>
      <c r="VI896" s="5"/>
      <c r="VJ896" s="5"/>
      <c r="VK896" s="5"/>
      <c r="VL896" s="5"/>
      <c r="VM896" s="5"/>
      <c r="VN896" s="5"/>
      <c r="VO896" s="5"/>
      <c r="VP896" s="5"/>
      <c r="VQ896" s="5"/>
      <c r="VR896" s="5"/>
      <c r="VS896" s="5"/>
      <c r="VT896" s="5"/>
      <c r="VU896" s="5"/>
      <c r="VV896" s="5"/>
      <c r="VW896" s="5"/>
      <c r="VX896" s="5"/>
      <c r="VY896" s="5"/>
      <c r="VZ896" s="5"/>
      <c r="WA896" s="5"/>
      <c r="WB896" s="5"/>
      <c r="WC896" s="5"/>
      <c r="WD896" s="5"/>
      <c r="WE896" s="5"/>
      <c r="WF896" s="5"/>
      <c r="WG896" s="5"/>
      <c r="WH896" s="5"/>
      <c r="WI896" s="5"/>
      <c r="WJ896" s="5"/>
      <c r="WK896" s="5"/>
      <c r="WL896" s="5"/>
      <c r="WM896" s="5"/>
      <c r="WN896" s="5"/>
      <c r="WO896" s="5"/>
      <c r="WP896" s="5"/>
      <c r="WQ896" s="5"/>
      <c r="WR896" s="5"/>
      <c r="WS896" s="5"/>
      <c r="WT896" s="5"/>
      <c r="WU896" s="5"/>
      <c r="WV896" s="5"/>
      <c r="WW896" s="5"/>
      <c r="WX896" s="5"/>
      <c r="WY896" s="5"/>
      <c r="WZ896" s="5"/>
      <c r="XA896" s="5"/>
      <c r="XB896" s="5"/>
      <c r="XC896" s="5"/>
      <c r="XD896" s="5"/>
      <c r="XE896" s="5"/>
      <c r="XF896" s="5"/>
      <c r="XG896" s="5"/>
      <c r="XH896" s="5"/>
      <c r="XI896" s="5"/>
      <c r="XJ896" s="5"/>
      <c r="XK896" s="5"/>
      <c r="XL896" s="5"/>
      <c r="XM896" s="5"/>
      <c r="XN896" s="5"/>
      <c r="XO896" s="5"/>
      <c r="XP896" s="5"/>
      <c r="XQ896" s="5"/>
      <c r="XR896" s="5"/>
      <c r="XS896" s="5"/>
      <c r="XT896" s="5"/>
      <c r="XU896" s="5"/>
      <c r="XV896" s="5"/>
      <c r="XW896" s="5"/>
    </row>
    <row r="897" spans="39:647" x14ac:dyDescent="0.2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5"/>
      <c r="NS897" s="5"/>
      <c r="NT897" s="5"/>
      <c r="NU897" s="5"/>
      <c r="NV897" s="5"/>
      <c r="NW897" s="5"/>
      <c r="NX897" s="5"/>
      <c r="NY897" s="5"/>
      <c r="NZ897" s="5"/>
      <c r="OA897" s="5"/>
      <c r="OB897" s="5"/>
      <c r="OC897" s="5"/>
      <c r="OD897" s="5"/>
      <c r="OE897" s="5"/>
      <c r="OF897" s="5"/>
      <c r="OG897" s="5"/>
      <c r="OH897" s="5"/>
      <c r="OI897" s="5"/>
      <c r="OJ897" s="5"/>
      <c r="OK897" s="5"/>
      <c r="OL897" s="5"/>
      <c r="OM897" s="5"/>
      <c r="ON897" s="5"/>
      <c r="OO897" s="5"/>
      <c r="OP897" s="5"/>
      <c r="OQ897" s="5"/>
      <c r="OR897" s="5"/>
      <c r="OS897" s="5"/>
      <c r="OT897" s="5"/>
      <c r="OU897" s="5"/>
      <c r="OV897" s="5"/>
      <c r="OW897" s="5"/>
      <c r="OX897" s="5"/>
      <c r="OY897" s="5"/>
      <c r="OZ897" s="5"/>
      <c r="PA897" s="5"/>
      <c r="PB897" s="5"/>
      <c r="PC897" s="5"/>
      <c r="PD897" s="5"/>
      <c r="PE897" s="5"/>
      <c r="PF897" s="5"/>
      <c r="PG897" s="5"/>
      <c r="PH897" s="5"/>
      <c r="PI897" s="5"/>
      <c r="PJ897" s="5"/>
      <c r="PK897" s="5"/>
      <c r="PL897" s="5"/>
      <c r="PM897" s="5"/>
      <c r="PN897" s="5"/>
      <c r="PO897" s="5"/>
      <c r="PP897" s="5"/>
      <c r="PQ897" s="5"/>
      <c r="PR897" s="5"/>
      <c r="PS897" s="5"/>
      <c r="PT897" s="5"/>
      <c r="PU897" s="5"/>
      <c r="PV897" s="5"/>
      <c r="PW897" s="5"/>
      <c r="PX897" s="5"/>
      <c r="PY897" s="5"/>
      <c r="PZ897" s="5"/>
      <c r="QA897" s="5"/>
      <c r="QB897" s="5"/>
      <c r="QC897" s="5"/>
      <c r="QD897" s="5"/>
      <c r="QE897" s="5"/>
      <c r="QF897" s="5"/>
      <c r="QG897" s="5"/>
      <c r="QH897" s="5"/>
      <c r="QI897" s="5"/>
      <c r="QJ897" s="5"/>
      <c r="QK897" s="5"/>
      <c r="QL897" s="5"/>
      <c r="QM897" s="5"/>
      <c r="QN897" s="5"/>
      <c r="QO897" s="5"/>
      <c r="QP897" s="5"/>
      <c r="QQ897" s="5"/>
      <c r="QR897" s="5"/>
      <c r="QS897" s="5"/>
      <c r="QT897" s="5"/>
      <c r="QU897" s="5"/>
      <c r="QV897" s="5"/>
      <c r="QW897" s="5"/>
      <c r="QX897" s="5"/>
      <c r="QY897" s="5"/>
      <c r="QZ897" s="5"/>
      <c r="RA897" s="5"/>
      <c r="RB897" s="5"/>
      <c r="RC897" s="5"/>
      <c r="RD897" s="5"/>
      <c r="RE897" s="5"/>
      <c r="RF897" s="5"/>
      <c r="RG897" s="5"/>
      <c r="RH897" s="5"/>
      <c r="RI897" s="5"/>
      <c r="RJ897" s="5"/>
      <c r="RK897" s="5"/>
      <c r="RL897" s="5"/>
      <c r="RM897" s="5"/>
      <c r="RN897" s="5"/>
      <c r="RO897" s="5"/>
      <c r="RP897" s="5"/>
      <c r="RQ897" s="5"/>
      <c r="RR897" s="5"/>
      <c r="RS897" s="5"/>
      <c r="RT897" s="5"/>
      <c r="RU897" s="5"/>
      <c r="RV897" s="5"/>
      <c r="RW897" s="5"/>
      <c r="RX897" s="5"/>
      <c r="RY897" s="5"/>
      <c r="RZ897" s="5"/>
      <c r="SA897" s="5"/>
      <c r="SB897" s="5"/>
      <c r="SC897" s="5"/>
      <c r="SD897" s="5"/>
      <c r="SE897" s="5"/>
      <c r="SF897" s="5"/>
      <c r="SG897" s="5"/>
      <c r="SH897" s="5"/>
      <c r="SI897" s="5"/>
      <c r="SJ897" s="5"/>
      <c r="SK897" s="5"/>
      <c r="SL897" s="5"/>
      <c r="SM897" s="5"/>
      <c r="SN897" s="5"/>
      <c r="SO897" s="5"/>
      <c r="SP897" s="5"/>
      <c r="SQ897" s="5"/>
      <c r="SR897" s="5"/>
      <c r="SS897" s="5"/>
      <c r="ST897" s="5"/>
      <c r="SU897" s="5"/>
      <c r="SV897" s="5"/>
      <c r="SW897" s="5"/>
      <c r="SX897" s="5"/>
      <c r="SY897" s="5"/>
      <c r="SZ897" s="5"/>
      <c r="TA897" s="5"/>
      <c r="TB897" s="5"/>
      <c r="TC897" s="5"/>
      <c r="TD897" s="5"/>
      <c r="TE897" s="5"/>
      <c r="TF897" s="5"/>
      <c r="TG897" s="5"/>
      <c r="TH897" s="5"/>
      <c r="TI897" s="5"/>
      <c r="TJ897" s="5"/>
      <c r="TK897" s="5"/>
      <c r="TL897" s="5"/>
      <c r="TM897" s="5"/>
      <c r="TN897" s="5"/>
      <c r="TO897" s="5"/>
      <c r="TP897" s="5"/>
      <c r="TQ897" s="5"/>
      <c r="TR897" s="5"/>
      <c r="TS897" s="5"/>
      <c r="TT897" s="5"/>
      <c r="TU897" s="5"/>
      <c r="TV897" s="5"/>
      <c r="TW897" s="5"/>
      <c r="TX897" s="5"/>
      <c r="TY897" s="5"/>
      <c r="TZ897" s="5"/>
      <c r="UA897" s="5"/>
      <c r="UB897" s="5"/>
      <c r="UC897" s="5"/>
      <c r="UD897" s="5"/>
      <c r="UE897" s="5"/>
      <c r="UF897" s="5"/>
      <c r="UG897" s="5"/>
      <c r="UH897" s="5"/>
      <c r="UI897" s="5"/>
      <c r="UJ897" s="5"/>
      <c r="UK897" s="5"/>
      <c r="UL897" s="5"/>
      <c r="UM897" s="5"/>
      <c r="UN897" s="5"/>
      <c r="UO897" s="5"/>
      <c r="UP897" s="5"/>
      <c r="UQ897" s="5"/>
      <c r="UR897" s="5"/>
      <c r="US897" s="5"/>
      <c r="UT897" s="5"/>
      <c r="UU897" s="5"/>
      <c r="UV897" s="5"/>
      <c r="UW897" s="5"/>
      <c r="UX897" s="5"/>
      <c r="UY897" s="5"/>
      <c r="UZ897" s="5"/>
      <c r="VA897" s="5"/>
      <c r="VB897" s="5"/>
      <c r="VC897" s="5"/>
      <c r="VD897" s="5"/>
      <c r="VE897" s="5"/>
      <c r="VF897" s="5"/>
      <c r="VG897" s="5"/>
      <c r="VH897" s="5"/>
      <c r="VI897" s="5"/>
      <c r="VJ897" s="5"/>
      <c r="VK897" s="5"/>
      <c r="VL897" s="5"/>
      <c r="VM897" s="5"/>
      <c r="VN897" s="5"/>
      <c r="VO897" s="5"/>
      <c r="VP897" s="5"/>
      <c r="VQ897" s="5"/>
      <c r="VR897" s="5"/>
      <c r="VS897" s="5"/>
      <c r="VT897" s="5"/>
      <c r="VU897" s="5"/>
      <c r="VV897" s="5"/>
      <c r="VW897" s="5"/>
      <c r="VX897" s="5"/>
      <c r="VY897" s="5"/>
      <c r="VZ897" s="5"/>
      <c r="WA897" s="5"/>
      <c r="WB897" s="5"/>
      <c r="WC897" s="5"/>
      <c r="WD897" s="5"/>
      <c r="WE897" s="5"/>
      <c r="WF897" s="5"/>
      <c r="WG897" s="5"/>
      <c r="WH897" s="5"/>
      <c r="WI897" s="5"/>
      <c r="WJ897" s="5"/>
      <c r="WK897" s="5"/>
      <c r="WL897" s="5"/>
      <c r="WM897" s="5"/>
      <c r="WN897" s="5"/>
      <c r="WO897" s="5"/>
      <c r="WP897" s="5"/>
      <c r="WQ897" s="5"/>
      <c r="WR897" s="5"/>
      <c r="WS897" s="5"/>
      <c r="WT897" s="5"/>
      <c r="WU897" s="5"/>
      <c r="WV897" s="5"/>
      <c r="WW897" s="5"/>
      <c r="WX897" s="5"/>
      <c r="WY897" s="5"/>
      <c r="WZ897" s="5"/>
      <c r="XA897" s="5"/>
      <c r="XB897" s="5"/>
      <c r="XC897" s="5"/>
      <c r="XD897" s="5"/>
      <c r="XE897" s="5"/>
      <c r="XF897" s="5"/>
      <c r="XG897" s="5"/>
      <c r="XH897" s="5"/>
      <c r="XI897" s="5"/>
      <c r="XJ897" s="5"/>
      <c r="XK897" s="5"/>
      <c r="XL897" s="5"/>
      <c r="XM897" s="5"/>
      <c r="XN897" s="5"/>
      <c r="XO897" s="5"/>
      <c r="XP897" s="5"/>
      <c r="XQ897" s="5"/>
      <c r="XR897" s="5"/>
      <c r="XS897" s="5"/>
      <c r="XT897" s="5"/>
      <c r="XU897" s="5"/>
      <c r="XV897" s="5"/>
      <c r="XW897" s="5"/>
    </row>
    <row r="898" spans="39:647" x14ac:dyDescent="0.2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5"/>
      <c r="NS898" s="5"/>
      <c r="NT898" s="5"/>
      <c r="NU898" s="5"/>
      <c r="NV898" s="5"/>
      <c r="NW898" s="5"/>
      <c r="NX898" s="5"/>
      <c r="NY898" s="5"/>
      <c r="NZ898" s="5"/>
      <c r="OA898" s="5"/>
      <c r="OB898" s="5"/>
      <c r="OC898" s="5"/>
      <c r="OD898" s="5"/>
      <c r="OE898" s="5"/>
      <c r="OF898" s="5"/>
      <c r="OG898" s="5"/>
      <c r="OH898" s="5"/>
      <c r="OI898" s="5"/>
      <c r="OJ898" s="5"/>
      <c r="OK898" s="5"/>
      <c r="OL898" s="5"/>
      <c r="OM898" s="5"/>
      <c r="ON898" s="5"/>
      <c r="OO898" s="5"/>
      <c r="OP898" s="5"/>
      <c r="OQ898" s="5"/>
      <c r="OR898" s="5"/>
      <c r="OS898" s="5"/>
      <c r="OT898" s="5"/>
      <c r="OU898" s="5"/>
      <c r="OV898" s="5"/>
      <c r="OW898" s="5"/>
      <c r="OX898" s="5"/>
      <c r="OY898" s="5"/>
      <c r="OZ898" s="5"/>
      <c r="PA898" s="5"/>
      <c r="PB898" s="5"/>
      <c r="PC898" s="5"/>
      <c r="PD898" s="5"/>
      <c r="PE898" s="5"/>
      <c r="PF898" s="5"/>
      <c r="PG898" s="5"/>
      <c r="PH898" s="5"/>
      <c r="PI898" s="5"/>
      <c r="PJ898" s="5"/>
      <c r="PK898" s="5"/>
      <c r="PL898" s="5"/>
      <c r="PM898" s="5"/>
      <c r="PN898" s="5"/>
      <c r="PO898" s="5"/>
      <c r="PP898" s="5"/>
      <c r="PQ898" s="5"/>
      <c r="PR898" s="5"/>
      <c r="PS898" s="5"/>
      <c r="PT898" s="5"/>
      <c r="PU898" s="5"/>
      <c r="PV898" s="5"/>
      <c r="PW898" s="5"/>
      <c r="PX898" s="5"/>
      <c r="PY898" s="5"/>
      <c r="PZ898" s="5"/>
      <c r="QA898" s="5"/>
      <c r="QB898" s="5"/>
      <c r="QC898" s="5"/>
      <c r="QD898" s="5"/>
      <c r="QE898" s="5"/>
      <c r="QF898" s="5"/>
      <c r="QG898" s="5"/>
      <c r="QH898" s="5"/>
      <c r="QI898" s="5"/>
      <c r="QJ898" s="5"/>
      <c r="QK898" s="5"/>
      <c r="QL898" s="5"/>
      <c r="QM898" s="5"/>
      <c r="QN898" s="5"/>
      <c r="QO898" s="5"/>
      <c r="QP898" s="5"/>
      <c r="QQ898" s="5"/>
      <c r="QR898" s="5"/>
      <c r="QS898" s="5"/>
      <c r="QT898" s="5"/>
      <c r="QU898" s="5"/>
      <c r="QV898" s="5"/>
      <c r="QW898" s="5"/>
      <c r="QX898" s="5"/>
      <c r="QY898" s="5"/>
      <c r="QZ898" s="5"/>
      <c r="RA898" s="5"/>
      <c r="RB898" s="5"/>
      <c r="RC898" s="5"/>
      <c r="RD898" s="5"/>
      <c r="RE898" s="5"/>
      <c r="RF898" s="5"/>
      <c r="RG898" s="5"/>
      <c r="RH898" s="5"/>
      <c r="RI898" s="5"/>
      <c r="RJ898" s="5"/>
      <c r="RK898" s="5"/>
      <c r="RL898" s="5"/>
      <c r="RM898" s="5"/>
      <c r="RN898" s="5"/>
      <c r="RO898" s="5"/>
      <c r="RP898" s="5"/>
      <c r="RQ898" s="5"/>
      <c r="RR898" s="5"/>
      <c r="RS898" s="5"/>
      <c r="RT898" s="5"/>
      <c r="RU898" s="5"/>
      <c r="RV898" s="5"/>
      <c r="RW898" s="5"/>
      <c r="RX898" s="5"/>
      <c r="RY898" s="5"/>
      <c r="RZ898" s="5"/>
      <c r="SA898" s="5"/>
      <c r="SB898" s="5"/>
      <c r="SC898" s="5"/>
      <c r="SD898" s="5"/>
      <c r="SE898" s="5"/>
      <c r="SF898" s="5"/>
      <c r="SG898" s="5"/>
      <c r="SH898" s="5"/>
      <c r="SI898" s="5"/>
      <c r="SJ898" s="5"/>
      <c r="SK898" s="5"/>
      <c r="SL898" s="5"/>
      <c r="SM898" s="5"/>
      <c r="SN898" s="5"/>
      <c r="SO898" s="5"/>
      <c r="SP898" s="5"/>
      <c r="SQ898" s="5"/>
      <c r="SR898" s="5"/>
      <c r="SS898" s="5"/>
      <c r="ST898" s="5"/>
      <c r="SU898" s="5"/>
      <c r="SV898" s="5"/>
      <c r="SW898" s="5"/>
      <c r="SX898" s="5"/>
      <c r="SY898" s="5"/>
      <c r="SZ898" s="5"/>
      <c r="TA898" s="5"/>
      <c r="TB898" s="5"/>
      <c r="TC898" s="5"/>
      <c r="TD898" s="5"/>
      <c r="TE898" s="5"/>
      <c r="TF898" s="5"/>
      <c r="TG898" s="5"/>
      <c r="TH898" s="5"/>
      <c r="TI898" s="5"/>
      <c r="TJ898" s="5"/>
      <c r="TK898" s="5"/>
      <c r="TL898" s="5"/>
      <c r="TM898" s="5"/>
      <c r="TN898" s="5"/>
      <c r="TO898" s="5"/>
      <c r="TP898" s="5"/>
      <c r="TQ898" s="5"/>
      <c r="TR898" s="5"/>
      <c r="TS898" s="5"/>
      <c r="TT898" s="5"/>
      <c r="TU898" s="5"/>
      <c r="TV898" s="5"/>
      <c r="TW898" s="5"/>
      <c r="TX898" s="5"/>
      <c r="TY898" s="5"/>
      <c r="TZ898" s="5"/>
      <c r="UA898" s="5"/>
      <c r="UB898" s="5"/>
      <c r="UC898" s="5"/>
      <c r="UD898" s="5"/>
      <c r="UE898" s="5"/>
      <c r="UF898" s="5"/>
      <c r="UG898" s="5"/>
      <c r="UH898" s="5"/>
      <c r="UI898" s="5"/>
      <c r="UJ898" s="5"/>
      <c r="UK898" s="5"/>
      <c r="UL898" s="5"/>
      <c r="UM898" s="5"/>
      <c r="UN898" s="5"/>
      <c r="UO898" s="5"/>
      <c r="UP898" s="5"/>
      <c r="UQ898" s="5"/>
      <c r="UR898" s="5"/>
      <c r="US898" s="5"/>
      <c r="UT898" s="5"/>
      <c r="UU898" s="5"/>
      <c r="UV898" s="5"/>
      <c r="UW898" s="5"/>
      <c r="UX898" s="5"/>
      <c r="UY898" s="5"/>
      <c r="UZ898" s="5"/>
      <c r="VA898" s="5"/>
      <c r="VB898" s="5"/>
      <c r="VC898" s="5"/>
      <c r="VD898" s="5"/>
      <c r="VE898" s="5"/>
      <c r="VF898" s="5"/>
      <c r="VG898" s="5"/>
      <c r="VH898" s="5"/>
      <c r="VI898" s="5"/>
      <c r="VJ898" s="5"/>
      <c r="VK898" s="5"/>
      <c r="VL898" s="5"/>
      <c r="VM898" s="5"/>
      <c r="VN898" s="5"/>
      <c r="VO898" s="5"/>
      <c r="VP898" s="5"/>
      <c r="VQ898" s="5"/>
      <c r="VR898" s="5"/>
      <c r="VS898" s="5"/>
      <c r="VT898" s="5"/>
      <c r="VU898" s="5"/>
      <c r="VV898" s="5"/>
      <c r="VW898" s="5"/>
      <c r="VX898" s="5"/>
      <c r="VY898" s="5"/>
      <c r="VZ898" s="5"/>
      <c r="WA898" s="5"/>
      <c r="WB898" s="5"/>
      <c r="WC898" s="5"/>
      <c r="WD898" s="5"/>
      <c r="WE898" s="5"/>
      <c r="WF898" s="5"/>
      <c r="WG898" s="5"/>
      <c r="WH898" s="5"/>
      <c r="WI898" s="5"/>
      <c r="WJ898" s="5"/>
      <c r="WK898" s="5"/>
      <c r="WL898" s="5"/>
      <c r="WM898" s="5"/>
      <c r="WN898" s="5"/>
      <c r="WO898" s="5"/>
      <c r="WP898" s="5"/>
      <c r="WQ898" s="5"/>
      <c r="WR898" s="5"/>
      <c r="WS898" s="5"/>
      <c r="WT898" s="5"/>
      <c r="WU898" s="5"/>
      <c r="WV898" s="5"/>
      <c r="WW898" s="5"/>
      <c r="WX898" s="5"/>
      <c r="WY898" s="5"/>
      <c r="WZ898" s="5"/>
      <c r="XA898" s="5"/>
      <c r="XB898" s="5"/>
      <c r="XC898" s="5"/>
      <c r="XD898" s="5"/>
      <c r="XE898" s="5"/>
      <c r="XF898" s="5"/>
      <c r="XG898" s="5"/>
      <c r="XH898" s="5"/>
      <c r="XI898" s="5"/>
      <c r="XJ898" s="5"/>
      <c r="XK898" s="5"/>
      <c r="XL898" s="5"/>
      <c r="XM898" s="5"/>
      <c r="XN898" s="5"/>
      <c r="XO898" s="5"/>
      <c r="XP898" s="5"/>
      <c r="XQ898" s="5"/>
      <c r="XR898" s="5"/>
      <c r="XS898" s="5"/>
      <c r="XT898" s="5"/>
      <c r="XU898" s="5"/>
      <c r="XV898" s="5"/>
      <c r="XW898" s="5"/>
    </row>
    <row r="899" spans="39:647" x14ac:dyDescent="0.2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5"/>
      <c r="NS899" s="5"/>
      <c r="NT899" s="5"/>
      <c r="NU899" s="5"/>
      <c r="NV899" s="5"/>
      <c r="NW899" s="5"/>
      <c r="NX899" s="5"/>
      <c r="NY899" s="5"/>
      <c r="NZ899" s="5"/>
      <c r="OA899" s="5"/>
      <c r="OB899" s="5"/>
      <c r="OC899" s="5"/>
      <c r="OD899" s="5"/>
      <c r="OE899" s="5"/>
      <c r="OF899" s="5"/>
      <c r="OG899" s="5"/>
      <c r="OH899" s="5"/>
      <c r="OI899" s="5"/>
      <c r="OJ899" s="5"/>
      <c r="OK899" s="5"/>
      <c r="OL899" s="5"/>
      <c r="OM899" s="5"/>
      <c r="ON899" s="5"/>
      <c r="OO899" s="5"/>
      <c r="OP899" s="5"/>
      <c r="OQ899" s="5"/>
      <c r="OR899" s="5"/>
      <c r="OS899" s="5"/>
      <c r="OT899" s="5"/>
      <c r="OU899" s="5"/>
      <c r="OV899" s="5"/>
      <c r="OW899" s="5"/>
      <c r="OX899" s="5"/>
      <c r="OY899" s="5"/>
      <c r="OZ899" s="5"/>
      <c r="PA899" s="5"/>
      <c r="PB899" s="5"/>
      <c r="PC899" s="5"/>
      <c r="PD899" s="5"/>
      <c r="PE899" s="5"/>
      <c r="PF899" s="5"/>
      <c r="PG899" s="5"/>
      <c r="PH899" s="5"/>
      <c r="PI899" s="5"/>
      <c r="PJ899" s="5"/>
      <c r="PK899" s="5"/>
      <c r="PL899" s="5"/>
      <c r="PM899" s="5"/>
      <c r="PN899" s="5"/>
      <c r="PO899" s="5"/>
      <c r="PP899" s="5"/>
      <c r="PQ899" s="5"/>
      <c r="PR899" s="5"/>
      <c r="PS899" s="5"/>
      <c r="PT899" s="5"/>
      <c r="PU899" s="5"/>
      <c r="PV899" s="5"/>
      <c r="PW899" s="5"/>
      <c r="PX899" s="5"/>
      <c r="PY899" s="5"/>
      <c r="PZ899" s="5"/>
      <c r="QA899" s="5"/>
      <c r="QB899" s="5"/>
      <c r="QC899" s="5"/>
      <c r="QD899" s="5"/>
      <c r="QE899" s="5"/>
      <c r="QF899" s="5"/>
      <c r="QG899" s="5"/>
      <c r="QH899" s="5"/>
      <c r="QI899" s="5"/>
      <c r="QJ899" s="5"/>
      <c r="QK899" s="5"/>
      <c r="QL899" s="5"/>
      <c r="QM899" s="5"/>
      <c r="QN899" s="5"/>
      <c r="QO899" s="5"/>
      <c r="QP899" s="5"/>
      <c r="QQ899" s="5"/>
      <c r="QR899" s="5"/>
      <c r="QS899" s="5"/>
      <c r="QT899" s="5"/>
      <c r="QU899" s="5"/>
      <c r="QV899" s="5"/>
      <c r="QW899" s="5"/>
      <c r="QX899" s="5"/>
      <c r="QY899" s="5"/>
      <c r="QZ899" s="5"/>
      <c r="RA899" s="5"/>
      <c r="RB899" s="5"/>
      <c r="RC899" s="5"/>
      <c r="RD899" s="5"/>
      <c r="RE899" s="5"/>
      <c r="RF899" s="5"/>
      <c r="RG899" s="5"/>
      <c r="RH899" s="5"/>
      <c r="RI899" s="5"/>
      <c r="RJ899" s="5"/>
      <c r="RK899" s="5"/>
      <c r="RL899" s="5"/>
      <c r="RM899" s="5"/>
      <c r="RN899" s="5"/>
      <c r="RO899" s="5"/>
      <c r="RP899" s="5"/>
      <c r="RQ899" s="5"/>
      <c r="RR899" s="5"/>
      <c r="RS899" s="5"/>
      <c r="RT899" s="5"/>
      <c r="RU899" s="5"/>
      <c r="RV899" s="5"/>
      <c r="RW899" s="5"/>
      <c r="RX899" s="5"/>
      <c r="RY899" s="5"/>
      <c r="RZ899" s="5"/>
      <c r="SA899" s="5"/>
      <c r="SB899" s="5"/>
      <c r="SC899" s="5"/>
      <c r="SD899" s="5"/>
      <c r="SE899" s="5"/>
      <c r="SF899" s="5"/>
      <c r="SG899" s="5"/>
      <c r="SH899" s="5"/>
      <c r="SI899" s="5"/>
      <c r="SJ899" s="5"/>
      <c r="SK899" s="5"/>
      <c r="SL899" s="5"/>
      <c r="SM899" s="5"/>
      <c r="SN899" s="5"/>
      <c r="SO899" s="5"/>
      <c r="SP899" s="5"/>
      <c r="SQ899" s="5"/>
      <c r="SR899" s="5"/>
      <c r="SS899" s="5"/>
      <c r="ST899" s="5"/>
      <c r="SU899" s="5"/>
      <c r="SV899" s="5"/>
      <c r="SW899" s="5"/>
      <c r="SX899" s="5"/>
      <c r="SY899" s="5"/>
      <c r="SZ899" s="5"/>
      <c r="TA899" s="5"/>
      <c r="TB899" s="5"/>
      <c r="TC899" s="5"/>
      <c r="TD899" s="5"/>
      <c r="TE899" s="5"/>
      <c r="TF899" s="5"/>
      <c r="TG899" s="5"/>
      <c r="TH899" s="5"/>
      <c r="TI899" s="5"/>
      <c r="TJ899" s="5"/>
      <c r="TK899" s="5"/>
      <c r="TL899" s="5"/>
      <c r="TM899" s="5"/>
      <c r="TN899" s="5"/>
      <c r="TO899" s="5"/>
      <c r="TP899" s="5"/>
      <c r="TQ899" s="5"/>
      <c r="TR899" s="5"/>
      <c r="TS899" s="5"/>
      <c r="TT899" s="5"/>
      <c r="TU899" s="5"/>
      <c r="TV899" s="5"/>
      <c r="TW899" s="5"/>
      <c r="TX899" s="5"/>
      <c r="TY899" s="5"/>
      <c r="TZ899" s="5"/>
      <c r="UA899" s="5"/>
      <c r="UB899" s="5"/>
      <c r="UC899" s="5"/>
      <c r="UD899" s="5"/>
      <c r="UE899" s="5"/>
      <c r="UF899" s="5"/>
      <c r="UG899" s="5"/>
      <c r="UH899" s="5"/>
      <c r="UI899" s="5"/>
      <c r="UJ899" s="5"/>
      <c r="UK899" s="5"/>
      <c r="UL899" s="5"/>
      <c r="UM899" s="5"/>
      <c r="UN899" s="5"/>
      <c r="UO899" s="5"/>
      <c r="UP899" s="5"/>
      <c r="UQ899" s="5"/>
      <c r="UR899" s="5"/>
      <c r="US899" s="5"/>
      <c r="UT899" s="5"/>
      <c r="UU899" s="5"/>
      <c r="UV899" s="5"/>
      <c r="UW899" s="5"/>
      <c r="UX899" s="5"/>
      <c r="UY899" s="5"/>
      <c r="UZ899" s="5"/>
      <c r="VA899" s="5"/>
      <c r="VB899" s="5"/>
      <c r="VC899" s="5"/>
      <c r="VD899" s="5"/>
      <c r="VE899" s="5"/>
      <c r="VF899" s="5"/>
      <c r="VG899" s="5"/>
      <c r="VH899" s="5"/>
      <c r="VI899" s="5"/>
      <c r="VJ899" s="5"/>
      <c r="VK899" s="5"/>
      <c r="VL899" s="5"/>
      <c r="VM899" s="5"/>
      <c r="VN899" s="5"/>
      <c r="VO899" s="5"/>
      <c r="VP899" s="5"/>
      <c r="VQ899" s="5"/>
      <c r="VR899" s="5"/>
      <c r="VS899" s="5"/>
      <c r="VT899" s="5"/>
      <c r="VU899" s="5"/>
      <c r="VV899" s="5"/>
      <c r="VW899" s="5"/>
      <c r="VX899" s="5"/>
      <c r="VY899" s="5"/>
      <c r="VZ899" s="5"/>
      <c r="WA899" s="5"/>
      <c r="WB899" s="5"/>
      <c r="WC899" s="5"/>
      <c r="WD899" s="5"/>
      <c r="WE899" s="5"/>
      <c r="WF899" s="5"/>
      <c r="WG899" s="5"/>
      <c r="WH899" s="5"/>
      <c r="WI899" s="5"/>
      <c r="WJ899" s="5"/>
      <c r="WK899" s="5"/>
      <c r="WL899" s="5"/>
      <c r="WM899" s="5"/>
      <c r="WN899" s="5"/>
      <c r="WO899" s="5"/>
      <c r="WP899" s="5"/>
      <c r="WQ899" s="5"/>
      <c r="WR899" s="5"/>
      <c r="WS899" s="5"/>
      <c r="WT899" s="5"/>
      <c r="WU899" s="5"/>
      <c r="WV899" s="5"/>
      <c r="WW899" s="5"/>
      <c r="WX899" s="5"/>
      <c r="WY899" s="5"/>
      <c r="WZ899" s="5"/>
      <c r="XA899" s="5"/>
      <c r="XB899" s="5"/>
      <c r="XC899" s="5"/>
      <c r="XD899" s="5"/>
      <c r="XE899" s="5"/>
      <c r="XF899" s="5"/>
      <c r="XG899" s="5"/>
      <c r="XH899" s="5"/>
      <c r="XI899" s="5"/>
      <c r="XJ899" s="5"/>
      <c r="XK899" s="5"/>
      <c r="XL899" s="5"/>
      <c r="XM899" s="5"/>
      <c r="XN899" s="5"/>
      <c r="XO899" s="5"/>
      <c r="XP899" s="5"/>
      <c r="XQ899" s="5"/>
      <c r="XR899" s="5"/>
      <c r="XS899" s="5"/>
      <c r="XT899" s="5"/>
      <c r="XU899" s="5"/>
      <c r="XV899" s="5"/>
      <c r="XW899" s="5"/>
    </row>
    <row r="900" spans="39:647" x14ac:dyDescent="0.2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5"/>
      <c r="NS900" s="5"/>
      <c r="NT900" s="5"/>
      <c r="NU900" s="5"/>
      <c r="NV900" s="5"/>
      <c r="NW900" s="5"/>
      <c r="NX900" s="5"/>
      <c r="NY900" s="5"/>
      <c r="NZ900" s="5"/>
      <c r="OA900" s="5"/>
      <c r="OB900" s="5"/>
      <c r="OC900" s="5"/>
      <c r="OD900" s="5"/>
      <c r="OE900" s="5"/>
      <c r="OF900" s="5"/>
      <c r="OG900" s="5"/>
      <c r="OH900" s="5"/>
      <c r="OI900" s="5"/>
      <c r="OJ900" s="5"/>
      <c r="OK900" s="5"/>
      <c r="OL900" s="5"/>
      <c r="OM900" s="5"/>
      <c r="ON900" s="5"/>
      <c r="OO900" s="5"/>
      <c r="OP900" s="5"/>
      <c r="OQ900" s="5"/>
      <c r="OR900" s="5"/>
      <c r="OS900" s="5"/>
      <c r="OT900" s="5"/>
      <c r="OU900" s="5"/>
      <c r="OV900" s="5"/>
      <c r="OW900" s="5"/>
      <c r="OX900" s="5"/>
      <c r="OY900" s="5"/>
      <c r="OZ900" s="5"/>
      <c r="PA900" s="5"/>
      <c r="PB900" s="5"/>
      <c r="PC900" s="5"/>
      <c r="PD900" s="5"/>
      <c r="PE900" s="5"/>
      <c r="PF900" s="5"/>
      <c r="PG900" s="5"/>
      <c r="PH900" s="5"/>
      <c r="PI900" s="5"/>
      <c r="PJ900" s="5"/>
      <c r="PK900" s="5"/>
      <c r="PL900" s="5"/>
      <c r="PM900" s="5"/>
      <c r="PN900" s="5"/>
      <c r="PO900" s="5"/>
      <c r="PP900" s="5"/>
      <c r="PQ900" s="5"/>
      <c r="PR900" s="5"/>
      <c r="PS900" s="5"/>
      <c r="PT900" s="5"/>
      <c r="PU900" s="5"/>
      <c r="PV900" s="5"/>
      <c r="PW900" s="5"/>
      <c r="PX900" s="5"/>
      <c r="PY900" s="5"/>
      <c r="PZ900" s="5"/>
      <c r="QA900" s="5"/>
      <c r="QB900" s="5"/>
      <c r="QC900" s="5"/>
      <c r="QD900" s="5"/>
      <c r="QE900" s="5"/>
      <c r="QF900" s="5"/>
      <c r="QG900" s="5"/>
      <c r="QH900" s="5"/>
      <c r="QI900" s="5"/>
      <c r="QJ900" s="5"/>
      <c r="QK900" s="5"/>
      <c r="QL900" s="5"/>
      <c r="QM900" s="5"/>
      <c r="QN900" s="5"/>
      <c r="QO900" s="5"/>
      <c r="QP900" s="5"/>
      <c r="QQ900" s="5"/>
      <c r="QR900" s="5"/>
      <c r="QS900" s="5"/>
      <c r="QT900" s="5"/>
      <c r="QU900" s="5"/>
      <c r="QV900" s="5"/>
      <c r="QW900" s="5"/>
      <c r="QX900" s="5"/>
      <c r="QY900" s="5"/>
      <c r="QZ900" s="5"/>
      <c r="RA900" s="5"/>
      <c r="RB900" s="5"/>
      <c r="RC900" s="5"/>
      <c r="RD900" s="5"/>
      <c r="RE900" s="5"/>
      <c r="RF900" s="5"/>
      <c r="RG900" s="5"/>
      <c r="RH900" s="5"/>
      <c r="RI900" s="5"/>
      <c r="RJ900" s="5"/>
      <c r="RK900" s="5"/>
      <c r="RL900" s="5"/>
      <c r="RM900" s="5"/>
      <c r="RN900" s="5"/>
      <c r="RO900" s="5"/>
      <c r="RP900" s="5"/>
      <c r="RQ900" s="5"/>
      <c r="RR900" s="5"/>
      <c r="RS900" s="5"/>
      <c r="RT900" s="5"/>
      <c r="RU900" s="5"/>
      <c r="RV900" s="5"/>
      <c r="RW900" s="5"/>
      <c r="RX900" s="5"/>
      <c r="RY900" s="5"/>
      <c r="RZ900" s="5"/>
      <c r="SA900" s="5"/>
      <c r="SB900" s="5"/>
      <c r="SC900" s="5"/>
      <c r="SD900" s="5"/>
      <c r="SE900" s="5"/>
      <c r="SF900" s="5"/>
      <c r="SG900" s="5"/>
      <c r="SH900" s="5"/>
      <c r="SI900" s="5"/>
      <c r="SJ900" s="5"/>
      <c r="SK900" s="5"/>
      <c r="SL900" s="5"/>
      <c r="SM900" s="5"/>
      <c r="SN900" s="5"/>
      <c r="SO900" s="5"/>
      <c r="SP900" s="5"/>
      <c r="SQ900" s="5"/>
      <c r="SR900" s="5"/>
      <c r="SS900" s="5"/>
      <c r="ST900" s="5"/>
      <c r="SU900" s="5"/>
      <c r="SV900" s="5"/>
      <c r="SW900" s="5"/>
      <c r="SX900" s="5"/>
      <c r="SY900" s="5"/>
      <c r="SZ900" s="5"/>
      <c r="TA900" s="5"/>
      <c r="TB900" s="5"/>
      <c r="TC900" s="5"/>
      <c r="TD900" s="5"/>
      <c r="TE900" s="5"/>
      <c r="TF900" s="5"/>
      <c r="TG900" s="5"/>
      <c r="TH900" s="5"/>
      <c r="TI900" s="5"/>
      <c r="TJ900" s="5"/>
      <c r="TK900" s="5"/>
      <c r="TL900" s="5"/>
      <c r="TM900" s="5"/>
      <c r="TN900" s="5"/>
      <c r="TO900" s="5"/>
      <c r="TP900" s="5"/>
      <c r="TQ900" s="5"/>
      <c r="TR900" s="5"/>
      <c r="TS900" s="5"/>
      <c r="TT900" s="5"/>
      <c r="TU900" s="5"/>
      <c r="TV900" s="5"/>
      <c r="TW900" s="5"/>
      <c r="TX900" s="5"/>
      <c r="TY900" s="5"/>
      <c r="TZ900" s="5"/>
      <c r="UA900" s="5"/>
      <c r="UB900" s="5"/>
      <c r="UC900" s="5"/>
      <c r="UD900" s="5"/>
      <c r="UE900" s="5"/>
      <c r="UF900" s="5"/>
      <c r="UG900" s="5"/>
      <c r="UH900" s="5"/>
      <c r="UI900" s="5"/>
      <c r="UJ900" s="5"/>
      <c r="UK900" s="5"/>
      <c r="UL900" s="5"/>
      <c r="UM900" s="5"/>
      <c r="UN900" s="5"/>
      <c r="UO900" s="5"/>
      <c r="UP900" s="5"/>
      <c r="UQ900" s="5"/>
      <c r="UR900" s="5"/>
      <c r="US900" s="5"/>
      <c r="UT900" s="5"/>
      <c r="UU900" s="5"/>
      <c r="UV900" s="5"/>
      <c r="UW900" s="5"/>
      <c r="UX900" s="5"/>
      <c r="UY900" s="5"/>
      <c r="UZ900" s="5"/>
      <c r="VA900" s="5"/>
      <c r="VB900" s="5"/>
      <c r="VC900" s="5"/>
      <c r="VD900" s="5"/>
      <c r="VE900" s="5"/>
      <c r="VF900" s="5"/>
      <c r="VG900" s="5"/>
      <c r="VH900" s="5"/>
      <c r="VI900" s="5"/>
      <c r="VJ900" s="5"/>
      <c r="VK900" s="5"/>
      <c r="VL900" s="5"/>
      <c r="VM900" s="5"/>
      <c r="VN900" s="5"/>
      <c r="VO900" s="5"/>
      <c r="VP900" s="5"/>
      <c r="VQ900" s="5"/>
      <c r="VR900" s="5"/>
      <c r="VS900" s="5"/>
      <c r="VT900" s="5"/>
      <c r="VU900" s="5"/>
      <c r="VV900" s="5"/>
      <c r="VW900" s="5"/>
      <c r="VX900" s="5"/>
      <c r="VY900" s="5"/>
      <c r="VZ900" s="5"/>
      <c r="WA900" s="5"/>
      <c r="WB900" s="5"/>
      <c r="WC900" s="5"/>
      <c r="WD900" s="5"/>
      <c r="WE900" s="5"/>
      <c r="WF900" s="5"/>
      <c r="WG900" s="5"/>
      <c r="WH900" s="5"/>
      <c r="WI900" s="5"/>
      <c r="WJ900" s="5"/>
      <c r="WK900" s="5"/>
      <c r="WL900" s="5"/>
      <c r="WM900" s="5"/>
      <c r="WN900" s="5"/>
      <c r="WO900" s="5"/>
      <c r="WP900" s="5"/>
      <c r="WQ900" s="5"/>
      <c r="WR900" s="5"/>
      <c r="WS900" s="5"/>
      <c r="WT900" s="5"/>
      <c r="WU900" s="5"/>
      <c r="WV900" s="5"/>
      <c r="WW900" s="5"/>
      <c r="WX900" s="5"/>
      <c r="WY900" s="5"/>
      <c r="WZ900" s="5"/>
      <c r="XA900" s="5"/>
      <c r="XB900" s="5"/>
      <c r="XC900" s="5"/>
      <c r="XD900" s="5"/>
      <c r="XE900" s="5"/>
      <c r="XF900" s="5"/>
      <c r="XG900" s="5"/>
      <c r="XH900" s="5"/>
      <c r="XI900" s="5"/>
      <c r="XJ900" s="5"/>
      <c r="XK900" s="5"/>
      <c r="XL900" s="5"/>
      <c r="XM900" s="5"/>
      <c r="XN900" s="5"/>
      <c r="XO900" s="5"/>
      <c r="XP900" s="5"/>
      <c r="XQ900" s="5"/>
      <c r="XR900" s="5"/>
      <c r="XS900" s="5"/>
      <c r="XT900" s="5"/>
      <c r="XU900" s="5"/>
      <c r="XV900" s="5"/>
      <c r="XW900" s="5"/>
    </row>
    <row r="901" spans="39:647" x14ac:dyDescent="0.2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5"/>
      <c r="NS901" s="5"/>
      <c r="NT901" s="5"/>
      <c r="NU901" s="5"/>
      <c r="NV901" s="5"/>
      <c r="NW901" s="5"/>
      <c r="NX901" s="5"/>
      <c r="NY901" s="5"/>
      <c r="NZ901" s="5"/>
      <c r="OA901" s="5"/>
      <c r="OB901" s="5"/>
      <c r="OC901" s="5"/>
      <c r="OD901" s="5"/>
      <c r="OE901" s="5"/>
      <c r="OF901" s="5"/>
      <c r="OG901" s="5"/>
      <c r="OH901" s="5"/>
      <c r="OI901" s="5"/>
      <c r="OJ901" s="5"/>
      <c r="OK901" s="5"/>
      <c r="OL901" s="5"/>
      <c r="OM901" s="5"/>
      <c r="ON901" s="5"/>
      <c r="OO901" s="5"/>
      <c r="OP901" s="5"/>
      <c r="OQ901" s="5"/>
      <c r="OR901" s="5"/>
      <c r="OS901" s="5"/>
      <c r="OT901" s="5"/>
      <c r="OU901" s="5"/>
      <c r="OV901" s="5"/>
      <c r="OW901" s="5"/>
      <c r="OX901" s="5"/>
      <c r="OY901" s="5"/>
      <c r="OZ901" s="5"/>
      <c r="PA901" s="5"/>
      <c r="PB901" s="5"/>
      <c r="PC901" s="5"/>
      <c r="PD901" s="5"/>
      <c r="PE901" s="5"/>
      <c r="PF901" s="5"/>
      <c r="PG901" s="5"/>
      <c r="PH901" s="5"/>
      <c r="PI901" s="5"/>
      <c r="PJ901" s="5"/>
      <c r="PK901" s="5"/>
      <c r="PL901" s="5"/>
      <c r="PM901" s="5"/>
      <c r="PN901" s="5"/>
      <c r="PO901" s="5"/>
      <c r="PP901" s="5"/>
      <c r="PQ901" s="5"/>
      <c r="PR901" s="5"/>
      <c r="PS901" s="5"/>
      <c r="PT901" s="5"/>
      <c r="PU901" s="5"/>
      <c r="PV901" s="5"/>
      <c r="PW901" s="5"/>
      <c r="PX901" s="5"/>
      <c r="PY901" s="5"/>
      <c r="PZ901" s="5"/>
      <c r="QA901" s="5"/>
      <c r="QB901" s="5"/>
      <c r="QC901" s="5"/>
      <c r="QD901" s="5"/>
      <c r="QE901" s="5"/>
      <c r="QF901" s="5"/>
      <c r="QG901" s="5"/>
      <c r="QH901" s="5"/>
      <c r="QI901" s="5"/>
      <c r="QJ901" s="5"/>
      <c r="QK901" s="5"/>
      <c r="QL901" s="5"/>
      <c r="QM901" s="5"/>
      <c r="QN901" s="5"/>
      <c r="QO901" s="5"/>
      <c r="QP901" s="5"/>
      <c r="QQ901" s="5"/>
      <c r="QR901" s="5"/>
      <c r="QS901" s="5"/>
      <c r="QT901" s="5"/>
      <c r="QU901" s="5"/>
      <c r="QV901" s="5"/>
      <c r="QW901" s="5"/>
      <c r="QX901" s="5"/>
      <c r="QY901" s="5"/>
      <c r="QZ901" s="5"/>
      <c r="RA901" s="5"/>
      <c r="RB901" s="5"/>
      <c r="RC901" s="5"/>
      <c r="RD901" s="5"/>
      <c r="RE901" s="5"/>
      <c r="RF901" s="5"/>
      <c r="RG901" s="5"/>
      <c r="RH901" s="5"/>
      <c r="RI901" s="5"/>
      <c r="RJ901" s="5"/>
      <c r="RK901" s="5"/>
      <c r="RL901" s="5"/>
      <c r="RM901" s="5"/>
      <c r="RN901" s="5"/>
      <c r="RO901" s="5"/>
      <c r="RP901" s="5"/>
      <c r="RQ901" s="5"/>
      <c r="RR901" s="5"/>
      <c r="RS901" s="5"/>
      <c r="RT901" s="5"/>
      <c r="RU901" s="5"/>
      <c r="RV901" s="5"/>
      <c r="RW901" s="5"/>
      <c r="RX901" s="5"/>
      <c r="RY901" s="5"/>
      <c r="RZ901" s="5"/>
      <c r="SA901" s="5"/>
      <c r="SB901" s="5"/>
      <c r="SC901" s="5"/>
      <c r="SD901" s="5"/>
      <c r="SE901" s="5"/>
      <c r="SF901" s="5"/>
      <c r="SG901" s="5"/>
      <c r="SH901" s="5"/>
      <c r="SI901" s="5"/>
      <c r="SJ901" s="5"/>
      <c r="SK901" s="5"/>
      <c r="SL901" s="5"/>
      <c r="SM901" s="5"/>
      <c r="SN901" s="5"/>
      <c r="SO901" s="5"/>
      <c r="SP901" s="5"/>
      <c r="SQ901" s="5"/>
      <c r="SR901" s="5"/>
      <c r="SS901" s="5"/>
      <c r="ST901" s="5"/>
      <c r="SU901" s="5"/>
      <c r="SV901" s="5"/>
      <c r="SW901" s="5"/>
      <c r="SX901" s="5"/>
      <c r="SY901" s="5"/>
      <c r="SZ901" s="5"/>
      <c r="TA901" s="5"/>
      <c r="TB901" s="5"/>
      <c r="TC901" s="5"/>
      <c r="TD901" s="5"/>
      <c r="TE901" s="5"/>
      <c r="TF901" s="5"/>
      <c r="TG901" s="5"/>
      <c r="TH901" s="5"/>
      <c r="TI901" s="5"/>
      <c r="TJ901" s="5"/>
      <c r="TK901" s="5"/>
      <c r="TL901" s="5"/>
      <c r="TM901" s="5"/>
      <c r="TN901" s="5"/>
      <c r="TO901" s="5"/>
      <c r="TP901" s="5"/>
      <c r="TQ901" s="5"/>
      <c r="TR901" s="5"/>
      <c r="TS901" s="5"/>
      <c r="TT901" s="5"/>
      <c r="TU901" s="5"/>
      <c r="TV901" s="5"/>
      <c r="TW901" s="5"/>
      <c r="TX901" s="5"/>
      <c r="TY901" s="5"/>
      <c r="TZ901" s="5"/>
      <c r="UA901" s="5"/>
      <c r="UB901" s="5"/>
      <c r="UC901" s="5"/>
      <c r="UD901" s="5"/>
      <c r="UE901" s="5"/>
      <c r="UF901" s="5"/>
      <c r="UG901" s="5"/>
      <c r="UH901" s="5"/>
      <c r="UI901" s="5"/>
      <c r="UJ901" s="5"/>
      <c r="UK901" s="5"/>
      <c r="UL901" s="5"/>
      <c r="UM901" s="5"/>
      <c r="UN901" s="5"/>
      <c r="UO901" s="5"/>
      <c r="UP901" s="5"/>
      <c r="UQ901" s="5"/>
      <c r="UR901" s="5"/>
      <c r="US901" s="5"/>
      <c r="UT901" s="5"/>
      <c r="UU901" s="5"/>
      <c r="UV901" s="5"/>
      <c r="UW901" s="5"/>
      <c r="UX901" s="5"/>
      <c r="UY901" s="5"/>
      <c r="UZ901" s="5"/>
      <c r="VA901" s="5"/>
      <c r="VB901" s="5"/>
      <c r="VC901" s="5"/>
      <c r="VD901" s="5"/>
      <c r="VE901" s="5"/>
      <c r="VF901" s="5"/>
      <c r="VG901" s="5"/>
      <c r="VH901" s="5"/>
      <c r="VI901" s="5"/>
      <c r="VJ901" s="5"/>
      <c r="VK901" s="5"/>
      <c r="VL901" s="5"/>
      <c r="VM901" s="5"/>
      <c r="VN901" s="5"/>
      <c r="VO901" s="5"/>
      <c r="VP901" s="5"/>
      <c r="VQ901" s="5"/>
      <c r="VR901" s="5"/>
      <c r="VS901" s="5"/>
      <c r="VT901" s="5"/>
      <c r="VU901" s="5"/>
      <c r="VV901" s="5"/>
      <c r="VW901" s="5"/>
      <c r="VX901" s="5"/>
      <c r="VY901" s="5"/>
      <c r="VZ901" s="5"/>
      <c r="WA901" s="5"/>
      <c r="WB901" s="5"/>
      <c r="WC901" s="5"/>
      <c r="WD901" s="5"/>
      <c r="WE901" s="5"/>
      <c r="WF901" s="5"/>
      <c r="WG901" s="5"/>
      <c r="WH901" s="5"/>
      <c r="WI901" s="5"/>
      <c r="WJ901" s="5"/>
      <c r="WK901" s="5"/>
      <c r="WL901" s="5"/>
      <c r="WM901" s="5"/>
      <c r="WN901" s="5"/>
      <c r="WO901" s="5"/>
      <c r="WP901" s="5"/>
      <c r="WQ901" s="5"/>
      <c r="WR901" s="5"/>
      <c r="WS901" s="5"/>
      <c r="WT901" s="5"/>
      <c r="WU901" s="5"/>
      <c r="WV901" s="5"/>
      <c r="WW901" s="5"/>
      <c r="WX901" s="5"/>
      <c r="WY901" s="5"/>
      <c r="WZ901" s="5"/>
      <c r="XA901" s="5"/>
      <c r="XB901" s="5"/>
      <c r="XC901" s="5"/>
      <c r="XD901" s="5"/>
      <c r="XE901" s="5"/>
      <c r="XF901" s="5"/>
      <c r="XG901" s="5"/>
      <c r="XH901" s="5"/>
      <c r="XI901" s="5"/>
      <c r="XJ901" s="5"/>
      <c r="XK901" s="5"/>
      <c r="XL901" s="5"/>
      <c r="XM901" s="5"/>
      <c r="XN901" s="5"/>
      <c r="XO901" s="5"/>
      <c r="XP901" s="5"/>
      <c r="XQ901" s="5"/>
      <c r="XR901" s="5"/>
      <c r="XS901" s="5"/>
      <c r="XT901" s="5"/>
      <c r="XU901" s="5"/>
      <c r="XV901" s="5"/>
      <c r="XW901" s="5"/>
    </row>
    <row r="902" spans="39:647" x14ac:dyDescent="0.2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5"/>
      <c r="NS902" s="5"/>
      <c r="NT902" s="5"/>
      <c r="NU902" s="5"/>
      <c r="NV902" s="5"/>
      <c r="NW902" s="5"/>
      <c r="NX902" s="5"/>
      <c r="NY902" s="5"/>
      <c r="NZ902" s="5"/>
      <c r="OA902" s="5"/>
      <c r="OB902" s="5"/>
      <c r="OC902" s="5"/>
      <c r="OD902" s="5"/>
      <c r="OE902" s="5"/>
      <c r="OF902" s="5"/>
      <c r="OG902" s="5"/>
      <c r="OH902" s="5"/>
      <c r="OI902" s="5"/>
      <c r="OJ902" s="5"/>
      <c r="OK902" s="5"/>
      <c r="OL902" s="5"/>
      <c r="OM902" s="5"/>
      <c r="ON902" s="5"/>
      <c r="OO902" s="5"/>
      <c r="OP902" s="5"/>
      <c r="OQ902" s="5"/>
      <c r="OR902" s="5"/>
      <c r="OS902" s="5"/>
      <c r="OT902" s="5"/>
      <c r="OU902" s="5"/>
      <c r="OV902" s="5"/>
      <c r="OW902" s="5"/>
      <c r="OX902" s="5"/>
      <c r="OY902" s="5"/>
      <c r="OZ902" s="5"/>
      <c r="PA902" s="5"/>
      <c r="PB902" s="5"/>
      <c r="PC902" s="5"/>
      <c r="PD902" s="5"/>
      <c r="PE902" s="5"/>
      <c r="PF902" s="5"/>
      <c r="PG902" s="5"/>
      <c r="PH902" s="5"/>
      <c r="PI902" s="5"/>
      <c r="PJ902" s="5"/>
      <c r="PK902" s="5"/>
      <c r="PL902" s="5"/>
      <c r="PM902" s="5"/>
      <c r="PN902" s="5"/>
      <c r="PO902" s="5"/>
      <c r="PP902" s="5"/>
      <c r="PQ902" s="5"/>
      <c r="PR902" s="5"/>
      <c r="PS902" s="5"/>
      <c r="PT902" s="5"/>
      <c r="PU902" s="5"/>
      <c r="PV902" s="5"/>
      <c r="PW902" s="5"/>
      <c r="PX902" s="5"/>
      <c r="PY902" s="5"/>
      <c r="PZ902" s="5"/>
      <c r="QA902" s="5"/>
      <c r="QB902" s="5"/>
      <c r="QC902" s="5"/>
      <c r="QD902" s="5"/>
      <c r="QE902" s="5"/>
      <c r="QF902" s="5"/>
      <c r="QG902" s="5"/>
      <c r="QH902" s="5"/>
      <c r="QI902" s="5"/>
      <c r="QJ902" s="5"/>
      <c r="QK902" s="5"/>
      <c r="QL902" s="5"/>
      <c r="QM902" s="5"/>
      <c r="QN902" s="5"/>
      <c r="QO902" s="5"/>
      <c r="QP902" s="5"/>
      <c r="QQ902" s="5"/>
      <c r="QR902" s="5"/>
      <c r="QS902" s="5"/>
      <c r="QT902" s="5"/>
      <c r="QU902" s="5"/>
      <c r="QV902" s="5"/>
      <c r="QW902" s="5"/>
      <c r="QX902" s="5"/>
      <c r="QY902" s="5"/>
      <c r="QZ902" s="5"/>
      <c r="RA902" s="5"/>
      <c r="RB902" s="5"/>
      <c r="RC902" s="5"/>
      <c r="RD902" s="5"/>
      <c r="RE902" s="5"/>
      <c r="RF902" s="5"/>
      <c r="RG902" s="5"/>
      <c r="RH902" s="5"/>
      <c r="RI902" s="5"/>
      <c r="RJ902" s="5"/>
      <c r="RK902" s="5"/>
      <c r="RL902" s="5"/>
      <c r="RM902" s="5"/>
      <c r="RN902" s="5"/>
      <c r="RO902" s="5"/>
      <c r="RP902" s="5"/>
      <c r="RQ902" s="5"/>
      <c r="RR902" s="5"/>
      <c r="RS902" s="5"/>
      <c r="RT902" s="5"/>
      <c r="RU902" s="5"/>
      <c r="RV902" s="5"/>
      <c r="RW902" s="5"/>
      <c r="RX902" s="5"/>
      <c r="RY902" s="5"/>
      <c r="RZ902" s="5"/>
      <c r="SA902" s="5"/>
      <c r="SB902" s="5"/>
      <c r="SC902" s="5"/>
      <c r="SD902" s="5"/>
      <c r="SE902" s="5"/>
      <c r="SF902" s="5"/>
      <c r="SG902" s="5"/>
      <c r="SH902" s="5"/>
      <c r="SI902" s="5"/>
      <c r="SJ902" s="5"/>
      <c r="SK902" s="5"/>
      <c r="SL902" s="5"/>
      <c r="SM902" s="5"/>
      <c r="SN902" s="5"/>
      <c r="SO902" s="5"/>
      <c r="SP902" s="5"/>
      <c r="SQ902" s="5"/>
      <c r="SR902" s="5"/>
      <c r="SS902" s="5"/>
      <c r="ST902" s="5"/>
      <c r="SU902" s="5"/>
      <c r="SV902" s="5"/>
      <c r="SW902" s="5"/>
      <c r="SX902" s="5"/>
      <c r="SY902" s="5"/>
      <c r="SZ902" s="5"/>
      <c r="TA902" s="5"/>
      <c r="TB902" s="5"/>
      <c r="TC902" s="5"/>
      <c r="TD902" s="5"/>
      <c r="TE902" s="5"/>
      <c r="TF902" s="5"/>
      <c r="TG902" s="5"/>
      <c r="TH902" s="5"/>
      <c r="TI902" s="5"/>
      <c r="TJ902" s="5"/>
      <c r="TK902" s="5"/>
      <c r="TL902" s="5"/>
      <c r="TM902" s="5"/>
      <c r="TN902" s="5"/>
      <c r="TO902" s="5"/>
      <c r="TP902" s="5"/>
      <c r="TQ902" s="5"/>
      <c r="TR902" s="5"/>
      <c r="TS902" s="5"/>
      <c r="TT902" s="5"/>
      <c r="TU902" s="5"/>
      <c r="TV902" s="5"/>
      <c r="TW902" s="5"/>
      <c r="TX902" s="5"/>
      <c r="TY902" s="5"/>
      <c r="TZ902" s="5"/>
      <c r="UA902" s="5"/>
      <c r="UB902" s="5"/>
      <c r="UC902" s="5"/>
      <c r="UD902" s="5"/>
      <c r="UE902" s="5"/>
      <c r="UF902" s="5"/>
      <c r="UG902" s="5"/>
      <c r="UH902" s="5"/>
      <c r="UI902" s="5"/>
      <c r="UJ902" s="5"/>
      <c r="UK902" s="5"/>
      <c r="UL902" s="5"/>
      <c r="UM902" s="5"/>
      <c r="UN902" s="5"/>
      <c r="UO902" s="5"/>
      <c r="UP902" s="5"/>
      <c r="UQ902" s="5"/>
      <c r="UR902" s="5"/>
      <c r="US902" s="5"/>
      <c r="UT902" s="5"/>
      <c r="UU902" s="5"/>
      <c r="UV902" s="5"/>
      <c r="UW902" s="5"/>
      <c r="UX902" s="5"/>
      <c r="UY902" s="5"/>
      <c r="UZ902" s="5"/>
      <c r="VA902" s="5"/>
      <c r="VB902" s="5"/>
      <c r="VC902" s="5"/>
      <c r="VD902" s="5"/>
      <c r="VE902" s="5"/>
      <c r="VF902" s="5"/>
      <c r="VG902" s="5"/>
      <c r="VH902" s="5"/>
      <c r="VI902" s="5"/>
      <c r="VJ902" s="5"/>
      <c r="VK902" s="5"/>
      <c r="VL902" s="5"/>
      <c r="VM902" s="5"/>
      <c r="VN902" s="5"/>
      <c r="VO902" s="5"/>
      <c r="VP902" s="5"/>
      <c r="VQ902" s="5"/>
      <c r="VR902" s="5"/>
      <c r="VS902" s="5"/>
      <c r="VT902" s="5"/>
      <c r="VU902" s="5"/>
      <c r="VV902" s="5"/>
      <c r="VW902" s="5"/>
      <c r="VX902" s="5"/>
      <c r="VY902" s="5"/>
      <c r="VZ902" s="5"/>
      <c r="WA902" s="5"/>
      <c r="WB902" s="5"/>
      <c r="WC902" s="5"/>
      <c r="WD902" s="5"/>
      <c r="WE902" s="5"/>
      <c r="WF902" s="5"/>
      <c r="WG902" s="5"/>
      <c r="WH902" s="5"/>
      <c r="WI902" s="5"/>
      <c r="WJ902" s="5"/>
      <c r="WK902" s="5"/>
      <c r="WL902" s="5"/>
      <c r="WM902" s="5"/>
      <c r="WN902" s="5"/>
      <c r="WO902" s="5"/>
      <c r="WP902" s="5"/>
      <c r="WQ902" s="5"/>
      <c r="WR902" s="5"/>
      <c r="WS902" s="5"/>
      <c r="WT902" s="5"/>
      <c r="WU902" s="5"/>
      <c r="WV902" s="5"/>
      <c r="WW902" s="5"/>
      <c r="WX902" s="5"/>
      <c r="WY902" s="5"/>
      <c r="WZ902" s="5"/>
      <c r="XA902" s="5"/>
      <c r="XB902" s="5"/>
      <c r="XC902" s="5"/>
      <c r="XD902" s="5"/>
      <c r="XE902" s="5"/>
      <c r="XF902" s="5"/>
      <c r="XG902" s="5"/>
      <c r="XH902" s="5"/>
      <c r="XI902" s="5"/>
      <c r="XJ902" s="5"/>
      <c r="XK902" s="5"/>
      <c r="XL902" s="5"/>
      <c r="XM902" s="5"/>
      <c r="XN902" s="5"/>
      <c r="XO902" s="5"/>
      <c r="XP902" s="5"/>
      <c r="XQ902" s="5"/>
      <c r="XR902" s="5"/>
      <c r="XS902" s="5"/>
      <c r="XT902" s="5"/>
      <c r="XU902" s="5"/>
      <c r="XV902" s="5"/>
      <c r="XW902" s="5"/>
    </row>
    <row r="903" spans="39:647" x14ac:dyDescent="0.2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5"/>
      <c r="NS903" s="5"/>
      <c r="NT903" s="5"/>
      <c r="NU903" s="5"/>
      <c r="NV903" s="5"/>
      <c r="NW903" s="5"/>
      <c r="NX903" s="5"/>
      <c r="NY903" s="5"/>
      <c r="NZ903" s="5"/>
      <c r="OA903" s="5"/>
      <c r="OB903" s="5"/>
      <c r="OC903" s="5"/>
      <c r="OD903" s="5"/>
      <c r="OE903" s="5"/>
      <c r="OF903" s="5"/>
      <c r="OG903" s="5"/>
      <c r="OH903" s="5"/>
      <c r="OI903" s="5"/>
      <c r="OJ903" s="5"/>
      <c r="OK903" s="5"/>
      <c r="OL903" s="5"/>
      <c r="OM903" s="5"/>
      <c r="ON903" s="5"/>
      <c r="OO903" s="5"/>
      <c r="OP903" s="5"/>
      <c r="OQ903" s="5"/>
      <c r="OR903" s="5"/>
      <c r="OS903" s="5"/>
      <c r="OT903" s="5"/>
      <c r="OU903" s="5"/>
      <c r="OV903" s="5"/>
      <c r="OW903" s="5"/>
      <c r="OX903" s="5"/>
      <c r="OY903" s="5"/>
      <c r="OZ903" s="5"/>
      <c r="PA903" s="5"/>
      <c r="PB903" s="5"/>
      <c r="PC903" s="5"/>
      <c r="PD903" s="5"/>
      <c r="PE903" s="5"/>
      <c r="PF903" s="5"/>
      <c r="PG903" s="5"/>
      <c r="PH903" s="5"/>
      <c r="PI903" s="5"/>
      <c r="PJ903" s="5"/>
      <c r="PK903" s="5"/>
      <c r="PL903" s="5"/>
      <c r="PM903" s="5"/>
      <c r="PN903" s="5"/>
      <c r="PO903" s="5"/>
      <c r="PP903" s="5"/>
      <c r="PQ903" s="5"/>
      <c r="PR903" s="5"/>
      <c r="PS903" s="5"/>
      <c r="PT903" s="5"/>
      <c r="PU903" s="5"/>
      <c r="PV903" s="5"/>
      <c r="PW903" s="5"/>
      <c r="PX903" s="5"/>
      <c r="PY903" s="5"/>
      <c r="PZ903" s="5"/>
      <c r="QA903" s="5"/>
      <c r="QB903" s="5"/>
      <c r="QC903" s="5"/>
      <c r="QD903" s="5"/>
      <c r="QE903" s="5"/>
      <c r="QF903" s="5"/>
      <c r="QG903" s="5"/>
      <c r="QH903" s="5"/>
      <c r="QI903" s="5"/>
      <c r="QJ903" s="5"/>
      <c r="QK903" s="5"/>
      <c r="QL903" s="5"/>
      <c r="QM903" s="5"/>
      <c r="QN903" s="5"/>
      <c r="QO903" s="5"/>
      <c r="QP903" s="5"/>
      <c r="QQ903" s="5"/>
      <c r="QR903" s="5"/>
      <c r="QS903" s="5"/>
      <c r="QT903" s="5"/>
      <c r="QU903" s="5"/>
      <c r="QV903" s="5"/>
      <c r="QW903" s="5"/>
      <c r="QX903" s="5"/>
      <c r="QY903" s="5"/>
      <c r="QZ903" s="5"/>
      <c r="RA903" s="5"/>
      <c r="RB903" s="5"/>
      <c r="RC903" s="5"/>
      <c r="RD903" s="5"/>
      <c r="RE903" s="5"/>
      <c r="RF903" s="5"/>
      <c r="RG903" s="5"/>
      <c r="RH903" s="5"/>
      <c r="RI903" s="5"/>
      <c r="RJ903" s="5"/>
      <c r="RK903" s="5"/>
      <c r="RL903" s="5"/>
      <c r="RM903" s="5"/>
      <c r="RN903" s="5"/>
      <c r="RO903" s="5"/>
      <c r="RP903" s="5"/>
      <c r="RQ903" s="5"/>
      <c r="RR903" s="5"/>
      <c r="RS903" s="5"/>
      <c r="RT903" s="5"/>
      <c r="RU903" s="5"/>
      <c r="RV903" s="5"/>
      <c r="RW903" s="5"/>
      <c r="RX903" s="5"/>
      <c r="RY903" s="5"/>
      <c r="RZ903" s="5"/>
      <c r="SA903" s="5"/>
      <c r="SB903" s="5"/>
      <c r="SC903" s="5"/>
      <c r="SD903" s="5"/>
      <c r="SE903" s="5"/>
      <c r="SF903" s="5"/>
      <c r="SG903" s="5"/>
      <c r="SH903" s="5"/>
      <c r="SI903" s="5"/>
      <c r="SJ903" s="5"/>
      <c r="SK903" s="5"/>
      <c r="SL903" s="5"/>
      <c r="SM903" s="5"/>
      <c r="SN903" s="5"/>
      <c r="SO903" s="5"/>
      <c r="SP903" s="5"/>
      <c r="SQ903" s="5"/>
      <c r="SR903" s="5"/>
      <c r="SS903" s="5"/>
      <c r="ST903" s="5"/>
      <c r="SU903" s="5"/>
      <c r="SV903" s="5"/>
      <c r="SW903" s="5"/>
      <c r="SX903" s="5"/>
      <c r="SY903" s="5"/>
      <c r="SZ903" s="5"/>
      <c r="TA903" s="5"/>
      <c r="TB903" s="5"/>
      <c r="TC903" s="5"/>
      <c r="TD903" s="5"/>
      <c r="TE903" s="5"/>
      <c r="TF903" s="5"/>
      <c r="TG903" s="5"/>
      <c r="TH903" s="5"/>
      <c r="TI903" s="5"/>
      <c r="TJ903" s="5"/>
      <c r="TK903" s="5"/>
      <c r="TL903" s="5"/>
      <c r="TM903" s="5"/>
      <c r="TN903" s="5"/>
      <c r="TO903" s="5"/>
      <c r="TP903" s="5"/>
      <c r="TQ903" s="5"/>
      <c r="TR903" s="5"/>
      <c r="TS903" s="5"/>
      <c r="TT903" s="5"/>
      <c r="TU903" s="5"/>
      <c r="TV903" s="5"/>
      <c r="TW903" s="5"/>
      <c r="TX903" s="5"/>
      <c r="TY903" s="5"/>
      <c r="TZ903" s="5"/>
      <c r="UA903" s="5"/>
      <c r="UB903" s="5"/>
      <c r="UC903" s="5"/>
      <c r="UD903" s="5"/>
      <c r="UE903" s="5"/>
      <c r="UF903" s="5"/>
      <c r="UG903" s="5"/>
      <c r="UH903" s="5"/>
      <c r="UI903" s="5"/>
      <c r="UJ903" s="5"/>
      <c r="UK903" s="5"/>
      <c r="UL903" s="5"/>
      <c r="UM903" s="5"/>
      <c r="UN903" s="5"/>
      <c r="UO903" s="5"/>
      <c r="UP903" s="5"/>
      <c r="UQ903" s="5"/>
      <c r="UR903" s="5"/>
      <c r="US903" s="5"/>
      <c r="UT903" s="5"/>
      <c r="UU903" s="5"/>
      <c r="UV903" s="5"/>
      <c r="UW903" s="5"/>
      <c r="UX903" s="5"/>
      <c r="UY903" s="5"/>
      <c r="UZ903" s="5"/>
      <c r="VA903" s="5"/>
      <c r="VB903" s="5"/>
      <c r="VC903" s="5"/>
      <c r="VD903" s="5"/>
      <c r="VE903" s="5"/>
      <c r="VF903" s="5"/>
      <c r="VG903" s="5"/>
      <c r="VH903" s="5"/>
      <c r="VI903" s="5"/>
      <c r="VJ903" s="5"/>
      <c r="VK903" s="5"/>
      <c r="VL903" s="5"/>
      <c r="VM903" s="5"/>
      <c r="VN903" s="5"/>
      <c r="VO903" s="5"/>
      <c r="VP903" s="5"/>
      <c r="VQ903" s="5"/>
      <c r="VR903" s="5"/>
      <c r="VS903" s="5"/>
      <c r="VT903" s="5"/>
      <c r="VU903" s="5"/>
      <c r="VV903" s="5"/>
      <c r="VW903" s="5"/>
      <c r="VX903" s="5"/>
      <c r="VY903" s="5"/>
      <c r="VZ903" s="5"/>
      <c r="WA903" s="5"/>
      <c r="WB903" s="5"/>
      <c r="WC903" s="5"/>
      <c r="WD903" s="5"/>
      <c r="WE903" s="5"/>
      <c r="WF903" s="5"/>
      <c r="WG903" s="5"/>
      <c r="WH903" s="5"/>
      <c r="WI903" s="5"/>
      <c r="WJ903" s="5"/>
      <c r="WK903" s="5"/>
      <c r="WL903" s="5"/>
      <c r="WM903" s="5"/>
      <c r="WN903" s="5"/>
      <c r="WO903" s="5"/>
      <c r="WP903" s="5"/>
      <c r="WQ903" s="5"/>
      <c r="WR903" s="5"/>
      <c r="WS903" s="5"/>
      <c r="WT903" s="5"/>
      <c r="WU903" s="5"/>
      <c r="WV903" s="5"/>
      <c r="WW903" s="5"/>
      <c r="WX903" s="5"/>
      <c r="WY903" s="5"/>
      <c r="WZ903" s="5"/>
      <c r="XA903" s="5"/>
      <c r="XB903" s="5"/>
      <c r="XC903" s="5"/>
      <c r="XD903" s="5"/>
      <c r="XE903" s="5"/>
      <c r="XF903" s="5"/>
      <c r="XG903" s="5"/>
      <c r="XH903" s="5"/>
      <c r="XI903" s="5"/>
      <c r="XJ903" s="5"/>
      <c r="XK903" s="5"/>
      <c r="XL903" s="5"/>
      <c r="XM903" s="5"/>
      <c r="XN903" s="5"/>
      <c r="XO903" s="5"/>
      <c r="XP903" s="5"/>
      <c r="XQ903" s="5"/>
      <c r="XR903" s="5"/>
      <c r="XS903" s="5"/>
      <c r="XT903" s="5"/>
      <c r="XU903" s="5"/>
      <c r="XV903" s="5"/>
      <c r="XW903" s="5"/>
    </row>
    <row r="904" spans="39:647" x14ac:dyDescent="0.2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5"/>
      <c r="NS904" s="5"/>
      <c r="NT904" s="5"/>
      <c r="NU904" s="5"/>
      <c r="NV904" s="5"/>
      <c r="NW904" s="5"/>
      <c r="NX904" s="5"/>
      <c r="NY904" s="5"/>
      <c r="NZ904" s="5"/>
      <c r="OA904" s="5"/>
      <c r="OB904" s="5"/>
      <c r="OC904" s="5"/>
      <c r="OD904" s="5"/>
      <c r="OE904" s="5"/>
      <c r="OF904" s="5"/>
      <c r="OG904" s="5"/>
      <c r="OH904" s="5"/>
      <c r="OI904" s="5"/>
      <c r="OJ904" s="5"/>
      <c r="OK904" s="5"/>
      <c r="OL904" s="5"/>
      <c r="OM904" s="5"/>
      <c r="ON904" s="5"/>
      <c r="OO904" s="5"/>
      <c r="OP904" s="5"/>
      <c r="OQ904" s="5"/>
      <c r="OR904" s="5"/>
      <c r="OS904" s="5"/>
      <c r="OT904" s="5"/>
      <c r="OU904" s="5"/>
      <c r="OV904" s="5"/>
      <c r="OW904" s="5"/>
      <c r="OX904" s="5"/>
      <c r="OY904" s="5"/>
      <c r="OZ904" s="5"/>
      <c r="PA904" s="5"/>
      <c r="PB904" s="5"/>
      <c r="PC904" s="5"/>
      <c r="PD904" s="5"/>
      <c r="PE904" s="5"/>
      <c r="PF904" s="5"/>
      <c r="PG904" s="5"/>
      <c r="PH904" s="5"/>
      <c r="PI904" s="5"/>
      <c r="PJ904" s="5"/>
      <c r="PK904" s="5"/>
      <c r="PL904" s="5"/>
      <c r="PM904" s="5"/>
      <c r="PN904" s="5"/>
      <c r="PO904" s="5"/>
      <c r="PP904" s="5"/>
      <c r="PQ904" s="5"/>
      <c r="PR904" s="5"/>
      <c r="PS904" s="5"/>
      <c r="PT904" s="5"/>
      <c r="PU904" s="5"/>
      <c r="PV904" s="5"/>
      <c r="PW904" s="5"/>
      <c r="PX904" s="5"/>
      <c r="PY904" s="5"/>
      <c r="PZ904" s="5"/>
      <c r="QA904" s="5"/>
      <c r="QB904" s="5"/>
      <c r="QC904" s="5"/>
      <c r="QD904" s="5"/>
      <c r="QE904" s="5"/>
      <c r="QF904" s="5"/>
      <c r="QG904" s="5"/>
      <c r="QH904" s="5"/>
      <c r="QI904" s="5"/>
      <c r="QJ904" s="5"/>
      <c r="QK904" s="5"/>
      <c r="QL904" s="5"/>
      <c r="QM904" s="5"/>
      <c r="QN904" s="5"/>
      <c r="QO904" s="5"/>
      <c r="QP904" s="5"/>
      <c r="QQ904" s="5"/>
      <c r="QR904" s="5"/>
      <c r="QS904" s="5"/>
      <c r="QT904" s="5"/>
      <c r="QU904" s="5"/>
      <c r="QV904" s="5"/>
      <c r="QW904" s="5"/>
      <c r="QX904" s="5"/>
      <c r="QY904" s="5"/>
      <c r="QZ904" s="5"/>
      <c r="RA904" s="5"/>
      <c r="RB904" s="5"/>
      <c r="RC904" s="5"/>
      <c r="RD904" s="5"/>
      <c r="RE904" s="5"/>
      <c r="RF904" s="5"/>
      <c r="RG904" s="5"/>
      <c r="RH904" s="5"/>
      <c r="RI904" s="5"/>
      <c r="RJ904" s="5"/>
      <c r="RK904" s="5"/>
      <c r="RL904" s="5"/>
      <c r="RM904" s="5"/>
      <c r="RN904" s="5"/>
      <c r="RO904" s="5"/>
      <c r="RP904" s="5"/>
      <c r="RQ904" s="5"/>
      <c r="RR904" s="5"/>
      <c r="RS904" s="5"/>
      <c r="RT904" s="5"/>
      <c r="RU904" s="5"/>
      <c r="RV904" s="5"/>
      <c r="RW904" s="5"/>
      <c r="RX904" s="5"/>
      <c r="RY904" s="5"/>
      <c r="RZ904" s="5"/>
      <c r="SA904" s="5"/>
      <c r="SB904" s="5"/>
      <c r="SC904" s="5"/>
      <c r="SD904" s="5"/>
      <c r="SE904" s="5"/>
      <c r="SF904" s="5"/>
      <c r="SG904" s="5"/>
      <c r="SH904" s="5"/>
      <c r="SI904" s="5"/>
      <c r="SJ904" s="5"/>
      <c r="SK904" s="5"/>
      <c r="SL904" s="5"/>
      <c r="SM904" s="5"/>
      <c r="SN904" s="5"/>
      <c r="SO904" s="5"/>
      <c r="SP904" s="5"/>
      <c r="SQ904" s="5"/>
      <c r="SR904" s="5"/>
      <c r="SS904" s="5"/>
      <c r="ST904" s="5"/>
      <c r="SU904" s="5"/>
      <c r="SV904" s="5"/>
      <c r="SW904" s="5"/>
      <c r="SX904" s="5"/>
      <c r="SY904" s="5"/>
      <c r="SZ904" s="5"/>
      <c r="TA904" s="5"/>
      <c r="TB904" s="5"/>
      <c r="TC904" s="5"/>
      <c r="TD904" s="5"/>
      <c r="TE904" s="5"/>
      <c r="TF904" s="5"/>
      <c r="TG904" s="5"/>
      <c r="TH904" s="5"/>
      <c r="TI904" s="5"/>
      <c r="TJ904" s="5"/>
      <c r="TK904" s="5"/>
      <c r="TL904" s="5"/>
      <c r="TM904" s="5"/>
      <c r="TN904" s="5"/>
      <c r="TO904" s="5"/>
      <c r="TP904" s="5"/>
      <c r="TQ904" s="5"/>
      <c r="TR904" s="5"/>
      <c r="TS904" s="5"/>
      <c r="TT904" s="5"/>
      <c r="TU904" s="5"/>
      <c r="TV904" s="5"/>
      <c r="TW904" s="5"/>
      <c r="TX904" s="5"/>
      <c r="TY904" s="5"/>
      <c r="TZ904" s="5"/>
      <c r="UA904" s="5"/>
      <c r="UB904" s="5"/>
      <c r="UC904" s="5"/>
      <c r="UD904" s="5"/>
      <c r="UE904" s="5"/>
      <c r="UF904" s="5"/>
      <c r="UG904" s="5"/>
      <c r="UH904" s="5"/>
      <c r="UI904" s="5"/>
      <c r="UJ904" s="5"/>
      <c r="UK904" s="5"/>
      <c r="UL904" s="5"/>
      <c r="UM904" s="5"/>
      <c r="UN904" s="5"/>
      <c r="UO904" s="5"/>
      <c r="UP904" s="5"/>
      <c r="UQ904" s="5"/>
      <c r="UR904" s="5"/>
      <c r="US904" s="5"/>
      <c r="UT904" s="5"/>
      <c r="UU904" s="5"/>
      <c r="UV904" s="5"/>
      <c r="UW904" s="5"/>
      <c r="UX904" s="5"/>
      <c r="UY904" s="5"/>
      <c r="UZ904" s="5"/>
      <c r="VA904" s="5"/>
      <c r="VB904" s="5"/>
      <c r="VC904" s="5"/>
      <c r="VD904" s="5"/>
      <c r="VE904" s="5"/>
      <c r="VF904" s="5"/>
      <c r="VG904" s="5"/>
      <c r="VH904" s="5"/>
      <c r="VI904" s="5"/>
      <c r="VJ904" s="5"/>
      <c r="VK904" s="5"/>
      <c r="VL904" s="5"/>
      <c r="VM904" s="5"/>
      <c r="VN904" s="5"/>
      <c r="VO904" s="5"/>
      <c r="VP904" s="5"/>
      <c r="VQ904" s="5"/>
      <c r="VR904" s="5"/>
      <c r="VS904" s="5"/>
      <c r="VT904" s="5"/>
      <c r="VU904" s="5"/>
      <c r="VV904" s="5"/>
      <c r="VW904" s="5"/>
      <c r="VX904" s="5"/>
      <c r="VY904" s="5"/>
      <c r="VZ904" s="5"/>
      <c r="WA904" s="5"/>
      <c r="WB904" s="5"/>
      <c r="WC904" s="5"/>
      <c r="WD904" s="5"/>
      <c r="WE904" s="5"/>
      <c r="WF904" s="5"/>
      <c r="WG904" s="5"/>
      <c r="WH904" s="5"/>
      <c r="WI904" s="5"/>
      <c r="WJ904" s="5"/>
      <c r="WK904" s="5"/>
      <c r="WL904" s="5"/>
      <c r="WM904" s="5"/>
      <c r="WN904" s="5"/>
      <c r="WO904" s="5"/>
      <c r="WP904" s="5"/>
      <c r="WQ904" s="5"/>
      <c r="WR904" s="5"/>
      <c r="WS904" s="5"/>
      <c r="WT904" s="5"/>
      <c r="WU904" s="5"/>
      <c r="WV904" s="5"/>
      <c r="WW904" s="5"/>
      <c r="WX904" s="5"/>
      <c r="WY904" s="5"/>
      <c r="WZ904" s="5"/>
      <c r="XA904" s="5"/>
      <c r="XB904" s="5"/>
      <c r="XC904" s="5"/>
      <c r="XD904" s="5"/>
      <c r="XE904" s="5"/>
      <c r="XF904" s="5"/>
      <c r="XG904" s="5"/>
      <c r="XH904" s="5"/>
      <c r="XI904" s="5"/>
      <c r="XJ904" s="5"/>
      <c r="XK904" s="5"/>
      <c r="XL904" s="5"/>
      <c r="XM904" s="5"/>
      <c r="XN904" s="5"/>
      <c r="XO904" s="5"/>
      <c r="XP904" s="5"/>
      <c r="XQ904" s="5"/>
      <c r="XR904" s="5"/>
      <c r="XS904" s="5"/>
      <c r="XT904" s="5"/>
      <c r="XU904" s="5"/>
      <c r="XV904" s="5"/>
      <c r="XW904" s="5"/>
    </row>
    <row r="905" spans="39:647" x14ac:dyDescent="0.2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5"/>
      <c r="NS905" s="5"/>
      <c r="NT905" s="5"/>
      <c r="NU905" s="5"/>
      <c r="NV905" s="5"/>
      <c r="NW905" s="5"/>
      <c r="NX905" s="5"/>
      <c r="NY905" s="5"/>
      <c r="NZ905" s="5"/>
      <c r="OA905" s="5"/>
      <c r="OB905" s="5"/>
      <c r="OC905" s="5"/>
      <c r="OD905" s="5"/>
      <c r="OE905" s="5"/>
      <c r="OF905" s="5"/>
      <c r="OG905" s="5"/>
      <c r="OH905" s="5"/>
      <c r="OI905" s="5"/>
      <c r="OJ905" s="5"/>
      <c r="OK905" s="5"/>
      <c r="OL905" s="5"/>
      <c r="OM905" s="5"/>
      <c r="ON905" s="5"/>
      <c r="OO905" s="5"/>
      <c r="OP905" s="5"/>
      <c r="OQ905" s="5"/>
      <c r="OR905" s="5"/>
      <c r="OS905" s="5"/>
      <c r="OT905" s="5"/>
      <c r="OU905" s="5"/>
      <c r="OV905" s="5"/>
      <c r="OW905" s="5"/>
      <c r="OX905" s="5"/>
      <c r="OY905" s="5"/>
      <c r="OZ905" s="5"/>
      <c r="PA905" s="5"/>
      <c r="PB905" s="5"/>
      <c r="PC905" s="5"/>
      <c r="PD905" s="5"/>
      <c r="PE905" s="5"/>
      <c r="PF905" s="5"/>
      <c r="PG905" s="5"/>
      <c r="PH905" s="5"/>
      <c r="PI905" s="5"/>
      <c r="PJ905" s="5"/>
      <c r="PK905" s="5"/>
      <c r="PL905" s="5"/>
      <c r="PM905" s="5"/>
      <c r="PN905" s="5"/>
      <c r="PO905" s="5"/>
      <c r="PP905" s="5"/>
      <c r="PQ905" s="5"/>
      <c r="PR905" s="5"/>
      <c r="PS905" s="5"/>
      <c r="PT905" s="5"/>
      <c r="PU905" s="5"/>
      <c r="PV905" s="5"/>
      <c r="PW905" s="5"/>
      <c r="PX905" s="5"/>
      <c r="PY905" s="5"/>
      <c r="PZ905" s="5"/>
      <c r="QA905" s="5"/>
      <c r="QB905" s="5"/>
      <c r="QC905" s="5"/>
      <c r="QD905" s="5"/>
      <c r="QE905" s="5"/>
      <c r="QF905" s="5"/>
      <c r="QG905" s="5"/>
      <c r="QH905" s="5"/>
      <c r="QI905" s="5"/>
      <c r="QJ905" s="5"/>
      <c r="QK905" s="5"/>
      <c r="QL905" s="5"/>
      <c r="QM905" s="5"/>
      <c r="QN905" s="5"/>
      <c r="QO905" s="5"/>
      <c r="QP905" s="5"/>
      <c r="QQ905" s="5"/>
      <c r="QR905" s="5"/>
      <c r="QS905" s="5"/>
      <c r="QT905" s="5"/>
      <c r="QU905" s="5"/>
      <c r="QV905" s="5"/>
      <c r="QW905" s="5"/>
      <c r="QX905" s="5"/>
      <c r="QY905" s="5"/>
      <c r="QZ905" s="5"/>
      <c r="RA905" s="5"/>
      <c r="RB905" s="5"/>
      <c r="RC905" s="5"/>
      <c r="RD905" s="5"/>
      <c r="RE905" s="5"/>
      <c r="RF905" s="5"/>
      <c r="RG905" s="5"/>
      <c r="RH905" s="5"/>
      <c r="RI905" s="5"/>
      <c r="RJ905" s="5"/>
      <c r="RK905" s="5"/>
      <c r="RL905" s="5"/>
      <c r="RM905" s="5"/>
      <c r="RN905" s="5"/>
      <c r="RO905" s="5"/>
      <c r="RP905" s="5"/>
      <c r="RQ905" s="5"/>
      <c r="RR905" s="5"/>
      <c r="RS905" s="5"/>
      <c r="RT905" s="5"/>
      <c r="RU905" s="5"/>
      <c r="RV905" s="5"/>
      <c r="RW905" s="5"/>
      <c r="RX905" s="5"/>
      <c r="RY905" s="5"/>
      <c r="RZ905" s="5"/>
      <c r="SA905" s="5"/>
      <c r="SB905" s="5"/>
      <c r="SC905" s="5"/>
      <c r="SD905" s="5"/>
      <c r="SE905" s="5"/>
      <c r="SF905" s="5"/>
      <c r="SG905" s="5"/>
      <c r="SH905" s="5"/>
      <c r="SI905" s="5"/>
      <c r="SJ905" s="5"/>
      <c r="SK905" s="5"/>
      <c r="SL905" s="5"/>
      <c r="SM905" s="5"/>
      <c r="SN905" s="5"/>
      <c r="SO905" s="5"/>
      <c r="SP905" s="5"/>
      <c r="SQ905" s="5"/>
      <c r="SR905" s="5"/>
      <c r="SS905" s="5"/>
      <c r="ST905" s="5"/>
      <c r="SU905" s="5"/>
      <c r="SV905" s="5"/>
      <c r="SW905" s="5"/>
      <c r="SX905" s="5"/>
      <c r="SY905" s="5"/>
      <c r="SZ905" s="5"/>
      <c r="TA905" s="5"/>
      <c r="TB905" s="5"/>
      <c r="TC905" s="5"/>
      <c r="TD905" s="5"/>
      <c r="TE905" s="5"/>
      <c r="TF905" s="5"/>
      <c r="TG905" s="5"/>
      <c r="TH905" s="5"/>
      <c r="TI905" s="5"/>
      <c r="TJ905" s="5"/>
      <c r="TK905" s="5"/>
      <c r="TL905" s="5"/>
      <c r="TM905" s="5"/>
      <c r="TN905" s="5"/>
      <c r="TO905" s="5"/>
      <c r="TP905" s="5"/>
      <c r="TQ905" s="5"/>
      <c r="TR905" s="5"/>
      <c r="TS905" s="5"/>
      <c r="TT905" s="5"/>
      <c r="TU905" s="5"/>
      <c r="TV905" s="5"/>
      <c r="TW905" s="5"/>
      <c r="TX905" s="5"/>
      <c r="TY905" s="5"/>
      <c r="TZ905" s="5"/>
      <c r="UA905" s="5"/>
      <c r="UB905" s="5"/>
      <c r="UC905" s="5"/>
      <c r="UD905" s="5"/>
      <c r="UE905" s="5"/>
      <c r="UF905" s="5"/>
      <c r="UG905" s="5"/>
      <c r="UH905" s="5"/>
      <c r="UI905" s="5"/>
      <c r="UJ905" s="5"/>
      <c r="UK905" s="5"/>
      <c r="UL905" s="5"/>
      <c r="UM905" s="5"/>
      <c r="UN905" s="5"/>
      <c r="UO905" s="5"/>
      <c r="UP905" s="5"/>
      <c r="UQ905" s="5"/>
      <c r="UR905" s="5"/>
      <c r="US905" s="5"/>
      <c r="UT905" s="5"/>
      <c r="UU905" s="5"/>
      <c r="UV905" s="5"/>
      <c r="UW905" s="5"/>
      <c r="UX905" s="5"/>
      <c r="UY905" s="5"/>
      <c r="UZ905" s="5"/>
      <c r="VA905" s="5"/>
      <c r="VB905" s="5"/>
      <c r="VC905" s="5"/>
      <c r="VD905" s="5"/>
      <c r="VE905" s="5"/>
      <c r="VF905" s="5"/>
      <c r="VG905" s="5"/>
      <c r="VH905" s="5"/>
      <c r="VI905" s="5"/>
      <c r="VJ905" s="5"/>
      <c r="VK905" s="5"/>
      <c r="VL905" s="5"/>
      <c r="VM905" s="5"/>
      <c r="VN905" s="5"/>
      <c r="VO905" s="5"/>
      <c r="VP905" s="5"/>
      <c r="VQ905" s="5"/>
      <c r="VR905" s="5"/>
      <c r="VS905" s="5"/>
      <c r="VT905" s="5"/>
      <c r="VU905" s="5"/>
      <c r="VV905" s="5"/>
      <c r="VW905" s="5"/>
      <c r="VX905" s="5"/>
      <c r="VY905" s="5"/>
      <c r="VZ905" s="5"/>
      <c r="WA905" s="5"/>
      <c r="WB905" s="5"/>
      <c r="WC905" s="5"/>
      <c r="WD905" s="5"/>
      <c r="WE905" s="5"/>
      <c r="WF905" s="5"/>
      <c r="WG905" s="5"/>
      <c r="WH905" s="5"/>
      <c r="WI905" s="5"/>
      <c r="WJ905" s="5"/>
      <c r="WK905" s="5"/>
      <c r="WL905" s="5"/>
      <c r="WM905" s="5"/>
      <c r="WN905" s="5"/>
      <c r="WO905" s="5"/>
      <c r="WP905" s="5"/>
      <c r="WQ905" s="5"/>
      <c r="WR905" s="5"/>
      <c r="WS905" s="5"/>
      <c r="WT905" s="5"/>
      <c r="WU905" s="5"/>
      <c r="WV905" s="5"/>
      <c r="WW905" s="5"/>
      <c r="WX905" s="5"/>
      <c r="WY905" s="5"/>
      <c r="WZ905" s="5"/>
      <c r="XA905" s="5"/>
      <c r="XB905" s="5"/>
      <c r="XC905" s="5"/>
      <c r="XD905" s="5"/>
      <c r="XE905" s="5"/>
      <c r="XF905" s="5"/>
      <c r="XG905" s="5"/>
      <c r="XH905" s="5"/>
      <c r="XI905" s="5"/>
      <c r="XJ905" s="5"/>
      <c r="XK905" s="5"/>
      <c r="XL905" s="5"/>
      <c r="XM905" s="5"/>
      <c r="XN905" s="5"/>
      <c r="XO905" s="5"/>
      <c r="XP905" s="5"/>
      <c r="XQ905" s="5"/>
      <c r="XR905" s="5"/>
      <c r="XS905" s="5"/>
      <c r="XT905" s="5"/>
      <c r="XU905" s="5"/>
      <c r="XV905" s="5"/>
      <c r="XW905" s="5"/>
    </row>
    <row r="906" spans="39:647" x14ac:dyDescent="0.2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5"/>
      <c r="NS906" s="5"/>
      <c r="NT906" s="5"/>
      <c r="NU906" s="5"/>
      <c r="NV906" s="5"/>
      <c r="NW906" s="5"/>
      <c r="NX906" s="5"/>
      <c r="NY906" s="5"/>
      <c r="NZ906" s="5"/>
      <c r="OA906" s="5"/>
      <c r="OB906" s="5"/>
      <c r="OC906" s="5"/>
      <c r="OD906" s="5"/>
      <c r="OE906" s="5"/>
      <c r="OF906" s="5"/>
      <c r="OG906" s="5"/>
      <c r="OH906" s="5"/>
      <c r="OI906" s="5"/>
      <c r="OJ906" s="5"/>
      <c r="OK906" s="5"/>
      <c r="OL906" s="5"/>
      <c r="OM906" s="5"/>
      <c r="ON906" s="5"/>
      <c r="OO906" s="5"/>
      <c r="OP906" s="5"/>
      <c r="OQ906" s="5"/>
      <c r="OR906" s="5"/>
      <c r="OS906" s="5"/>
      <c r="OT906" s="5"/>
      <c r="OU906" s="5"/>
      <c r="OV906" s="5"/>
      <c r="OW906" s="5"/>
      <c r="OX906" s="5"/>
      <c r="OY906" s="5"/>
      <c r="OZ906" s="5"/>
      <c r="PA906" s="5"/>
      <c r="PB906" s="5"/>
      <c r="PC906" s="5"/>
      <c r="PD906" s="5"/>
      <c r="PE906" s="5"/>
      <c r="PF906" s="5"/>
      <c r="PG906" s="5"/>
      <c r="PH906" s="5"/>
      <c r="PI906" s="5"/>
      <c r="PJ906" s="5"/>
      <c r="PK906" s="5"/>
      <c r="PL906" s="5"/>
      <c r="PM906" s="5"/>
      <c r="PN906" s="5"/>
      <c r="PO906" s="5"/>
      <c r="PP906" s="5"/>
      <c r="PQ906" s="5"/>
      <c r="PR906" s="5"/>
      <c r="PS906" s="5"/>
      <c r="PT906" s="5"/>
      <c r="PU906" s="5"/>
      <c r="PV906" s="5"/>
      <c r="PW906" s="5"/>
      <c r="PX906" s="5"/>
      <c r="PY906" s="5"/>
      <c r="PZ906" s="5"/>
      <c r="QA906" s="5"/>
      <c r="QB906" s="5"/>
      <c r="QC906" s="5"/>
      <c r="QD906" s="5"/>
      <c r="QE906" s="5"/>
      <c r="QF906" s="5"/>
      <c r="QG906" s="5"/>
      <c r="QH906" s="5"/>
      <c r="QI906" s="5"/>
      <c r="QJ906" s="5"/>
      <c r="QK906" s="5"/>
      <c r="QL906" s="5"/>
      <c r="QM906" s="5"/>
      <c r="QN906" s="5"/>
      <c r="QO906" s="5"/>
      <c r="QP906" s="5"/>
      <c r="QQ906" s="5"/>
      <c r="QR906" s="5"/>
      <c r="QS906" s="5"/>
      <c r="QT906" s="5"/>
      <c r="QU906" s="5"/>
      <c r="QV906" s="5"/>
      <c r="QW906" s="5"/>
      <c r="QX906" s="5"/>
      <c r="QY906" s="5"/>
      <c r="QZ906" s="5"/>
      <c r="RA906" s="5"/>
      <c r="RB906" s="5"/>
      <c r="RC906" s="5"/>
      <c r="RD906" s="5"/>
      <c r="RE906" s="5"/>
      <c r="RF906" s="5"/>
      <c r="RG906" s="5"/>
      <c r="RH906" s="5"/>
      <c r="RI906" s="5"/>
      <c r="RJ906" s="5"/>
      <c r="RK906" s="5"/>
      <c r="RL906" s="5"/>
      <c r="RM906" s="5"/>
      <c r="RN906" s="5"/>
      <c r="RO906" s="5"/>
      <c r="RP906" s="5"/>
      <c r="RQ906" s="5"/>
      <c r="RR906" s="5"/>
      <c r="RS906" s="5"/>
      <c r="RT906" s="5"/>
      <c r="RU906" s="5"/>
      <c r="RV906" s="5"/>
      <c r="RW906" s="5"/>
      <c r="RX906" s="5"/>
      <c r="RY906" s="5"/>
      <c r="RZ906" s="5"/>
      <c r="SA906" s="5"/>
      <c r="SB906" s="5"/>
      <c r="SC906" s="5"/>
      <c r="SD906" s="5"/>
      <c r="SE906" s="5"/>
      <c r="SF906" s="5"/>
      <c r="SG906" s="5"/>
      <c r="SH906" s="5"/>
      <c r="SI906" s="5"/>
      <c r="SJ906" s="5"/>
      <c r="SK906" s="5"/>
      <c r="SL906" s="5"/>
      <c r="SM906" s="5"/>
      <c r="SN906" s="5"/>
      <c r="SO906" s="5"/>
      <c r="SP906" s="5"/>
      <c r="SQ906" s="5"/>
      <c r="SR906" s="5"/>
      <c r="SS906" s="5"/>
      <c r="ST906" s="5"/>
      <c r="SU906" s="5"/>
      <c r="SV906" s="5"/>
      <c r="SW906" s="5"/>
      <c r="SX906" s="5"/>
      <c r="SY906" s="5"/>
      <c r="SZ906" s="5"/>
      <c r="TA906" s="5"/>
      <c r="TB906" s="5"/>
      <c r="TC906" s="5"/>
      <c r="TD906" s="5"/>
      <c r="TE906" s="5"/>
      <c r="TF906" s="5"/>
      <c r="TG906" s="5"/>
      <c r="TH906" s="5"/>
      <c r="TI906" s="5"/>
      <c r="TJ906" s="5"/>
      <c r="TK906" s="5"/>
      <c r="TL906" s="5"/>
      <c r="TM906" s="5"/>
      <c r="TN906" s="5"/>
      <c r="TO906" s="5"/>
      <c r="TP906" s="5"/>
      <c r="TQ906" s="5"/>
      <c r="TR906" s="5"/>
      <c r="TS906" s="5"/>
      <c r="TT906" s="5"/>
      <c r="TU906" s="5"/>
      <c r="TV906" s="5"/>
      <c r="TW906" s="5"/>
      <c r="TX906" s="5"/>
      <c r="TY906" s="5"/>
      <c r="TZ906" s="5"/>
      <c r="UA906" s="5"/>
      <c r="UB906" s="5"/>
      <c r="UC906" s="5"/>
      <c r="UD906" s="5"/>
      <c r="UE906" s="5"/>
      <c r="UF906" s="5"/>
      <c r="UG906" s="5"/>
      <c r="UH906" s="5"/>
      <c r="UI906" s="5"/>
      <c r="UJ906" s="5"/>
      <c r="UK906" s="5"/>
      <c r="UL906" s="5"/>
      <c r="UM906" s="5"/>
      <c r="UN906" s="5"/>
      <c r="UO906" s="5"/>
      <c r="UP906" s="5"/>
      <c r="UQ906" s="5"/>
      <c r="UR906" s="5"/>
      <c r="US906" s="5"/>
      <c r="UT906" s="5"/>
      <c r="UU906" s="5"/>
      <c r="UV906" s="5"/>
      <c r="UW906" s="5"/>
      <c r="UX906" s="5"/>
      <c r="UY906" s="5"/>
      <c r="UZ906" s="5"/>
      <c r="VA906" s="5"/>
      <c r="VB906" s="5"/>
      <c r="VC906" s="5"/>
      <c r="VD906" s="5"/>
      <c r="VE906" s="5"/>
      <c r="VF906" s="5"/>
      <c r="VG906" s="5"/>
      <c r="VH906" s="5"/>
      <c r="VI906" s="5"/>
      <c r="VJ906" s="5"/>
      <c r="VK906" s="5"/>
      <c r="VL906" s="5"/>
      <c r="VM906" s="5"/>
      <c r="VN906" s="5"/>
      <c r="VO906" s="5"/>
      <c r="VP906" s="5"/>
      <c r="VQ906" s="5"/>
      <c r="VR906" s="5"/>
      <c r="VS906" s="5"/>
      <c r="VT906" s="5"/>
      <c r="VU906" s="5"/>
      <c r="VV906" s="5"/>
      <c r="VW906" s="5"/>
      <c r="VX906" s="5"/>
      <c r="VY906" s="5"/>
      <c r="VZ906" s="5"/>
      <c r="WA906" s="5"/>
      <c r="WB906" s="5"/>
      <c r="WC906" s="5"/>
      <c r="WD906" s="5"/>
      <c r="WE906" s="5"/>
      <c r="WF906" s="5"/>
      <c r="WG906" s="5"/>
      <c r="WH906" s="5"/>
      <c r="WI906" s="5"/>
      <c r="WJ906" s="5"/>
      <c r="WK906" s="5"/>
      <c r="WL906" s="5"/>
      <c r="WM906" s="5"/>
      <c r="WN906" s="5"/>
      <c r="WO906" s="5"/>
      <c r="WP906" s="5"/>
      <c r="WQ906" s="5"/>
      <c r="WR906" s="5"/>
      <c r="WS906" s="5"/>
      <c r="WT906" s="5"/>
      <c r="WU906" s="5"/>
      <c r="WV906" s="5"/>
      <c r="WW906" s="5"/>
      <c r="WX906" s="5"/>
      <c r="WY906" s="5"/>
      <c r="WZ906" s="5"/>
      <c r="XA906" s="5"/>
      <c r="XB906" s="5"/>
      <c r="XC906" s="5"/>
      <c r="XD906" s="5"/>
      <c r="XE906" s="5"/>
      <c r="XF906" s="5"/>
      <c r="XG906" s="5"/>
      <c r="XH906" s="5"/>
      <c r="XI906" s="5"/>
      <c r="XJ906" s="5"/>
      <c r="XK906" s="5"/>
      <c r="XL906" s="5"/>
      <c r="XM906" s="5"/>
      <c r="XN906" s="5"/>
      <c r="XO906" s="5"/>
      <c r="XP906" s="5"/>
      <c r="XQ906" s="5"/>
      <c r="XR906" s="5"/>
      <c r="XS906" s="5"/>
      <c r="XT906" s="5"/>
      <c r="XU906" s="5"/>
      <c r="XV906" s="5"/>
      <c r="XW906" s="5"/>
    </row>
    <row r="907" spans="39:647" x14ac:dyDescent="0.2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5"/>
      <c r="NS907" s="5"/>
      <c r="NT907" s="5"/>
      <c r="NU907" s="5"/>
      <c r="NV907" s="5"/>
      <c r="NW907" s="5"/>
      <c r="NX907" s="5"/>
      <c r="NY907" s="5"/>
      <c r="NZ907" s="5"/>
      <c r="OA907" s="5"/>
      <c r="OB907" s="5"/>
      <c r="OC907" s="5"/>
      <c r="OD907" s="5"/>
      <c r="OE907" s="5"/>
      <c r="OF907" s="5"/>
      <c r="OG907" s="5"/>
      <c r="OH907" s="5"/>
      <c r="OI907" s="5"/>
      <c r="OJ907" s="5"/>
      <c r="OK907" s="5"/>
      <c r="OL907" s="5"/>
      <c r="OM907" s="5"/>
      <c r="ON907" s="5"/>
      <c r="OO907" s="5"/>
      <c r="OP907" s="5"/>
      <c r="OQ907" s="5"/>
      <c r="OR907" s="5"/>
      <c r="OS907" s="5"/>
      <c r="OT907" s="5"/>
      <c r="OU907" s="5"/>
      <c r="OV907" s="5"/>
      <c r="OW907" s="5"/>
      <c r="OX907" s="5"/>
      <c r="OY907" s="5"/>
      <c r="OZ907" s="5"/>
      <c r="PA907" s="5"/>
      <c r="PB907" s="5"/>
      <c r="PC907" s="5"/>
      <c r="PD907" s="5"/>
      <c r="PE907" s="5"/>
      <c r="PF907" s="5"/>
      <c r="PG907" s="5"/>
      <c r="PH907" s="5"/>
      <c r="PI907" s="5"/>
      <c r="PJ907" s="5"/>
      <c r="PK907" s="5"/>
      <c r="PL907" s="5"/>
      <c r="PM907" s="5"/>
      <c r="PN907" s="5"/>
      <c r="PO907" s="5"/>
      <c r="PP907" s="5"/>
      <c r="PQ907" s="5"/>
      <c r="PR907" s="5"/>
      <c r="PS907" s="5"/>
      <c r="PT907" s="5"/>
      <c r="PU907" s="5"/>
      <c r="PV907" s="5"/>
      <c r="PW907" s="5"/>
      <c r="PX907" s="5"/>
      <c r="PY907" s="5"/>
      <c r="PZ907" s="5"/>
      <c r="QA907" s="5"/>
      <c r="QB907" s="5"/>
      <c r="QC907" s="5"/>
      <c r="QD907" s="5"/>
      <c r="QE907" s="5"/>
      <c r="QF907" s="5"/>
      <c r="QG907" s="5"/>
      <c r="QH907" s="5"/>
      <c r="QI907" s="5"/>
      <c r="QJ907" s="5"/>
      <c r="QK907" s="5"/>
      <c r="QL907" s="5"/>
      <c r="QM907" s="5"/>
      <c r="QN907" s="5"/>
      <c r="QO907" s="5"/>
      <c r="QP907" s="5"/>
      <c r="QQ907" s="5"/>
      <c r="QR907" s="5"/>
      <c r="QS907" s="5"/>
      <c r="QT907" s="5"/>
      <c r="QU907" s="5"/>
      <c r="QV907" s="5"/>
      <c r="QW907" s="5"/>
      <c r="QX907" s="5"/>
      <c r="QY907" s="5"/>
      <c r="QZ907" s="5"/>
      <c r="RA907" s="5"/>
      <c r="RB907" s="5"/>
      <c r="RC907" s="5"/>
      <c r="RD907" s="5"/>
      <c r="RE907" s="5"/>
      <c r="RF907" s="5"/>
      <c r="RG907" s="5"/>
      <c r="RH907" s="5"/>
      <c r="RI907" s="5"/>
      <c r="RJ907" s="5"/>
      <c r="RK907" s="5"/>
      <c r="RL907" s="5"/>
      <c r="RM907" s="5"/>
      <c r="RN907" s="5"/>
      <c r="RO907" s="5"/>
      <c r="RP907" s="5"/>
      <c r="RQ907" s="5"/>
      <c r="RR907" s="5"/>
      <c r="RS907" s="5"/>
      <c r="RT907" s="5"/>
      <c r="RU907" s="5"/>
      <c r="RV907" s="5"/>
      <c r="RW907" s="5"/>
      <c r="RX907" s="5"/>
      <c r="RY907" s="5"/>
      <c r="RZ907" s="5"/>
      <c r="SA907" s="5"/>
      <c r="SB907" s="5"/>
      <c r="SC907" s="5"/>
      <c r="SD907" s="5"/>
      <c r="SE907" s="5"/>
      <c r="SF907" s="5"/>
      <c r="SG907" s="5"/>
      <c r="SH907" s="5"/>
      <c r="SI907" s="5"/>
      <c r="SJ907" s="5"/>
      <c r="SK907" s="5"/>
      <c r="SL907" s="5"/>
      <c r="SM907" s="5"/>
      <c r="SN907" s="5"/>
      <c r="SO907" s="5"/>
      <c r="SP907" s="5"/>
      <c r="SQ907" s="5"/>
      <c r="SR907" s="5"/>
      <c r="SS907" s="5"/>
      <c r="ST907" s="5"/>
      <c r="SU907" s="5"/>
      <c r="SV907" s="5"/>
      <c r="SW907" s="5"/>
      <c r="SX907" s="5"/>
      <c r="SY907" s="5"/>
      <c r="SZ907" s="5"/>
      <c r="TA907" s="5"/>
      <c r="TB907" s="5"/>
      <c r="TC907" s="5"/>
      <c r="TD907" s="5"/>
      <c r="TE907" s="5"/>
      <c r="TF907" s="5"/>
      <c r="TG907" s="5"/>
      <c r="TH907" s="5"/>
      <c r="TI907" s="5"/>
      <c r="TJ907" s="5"/>
      <c r="TK907" s="5"/>
      <c r="TL907" s="5"/>
      <c r="TM907" s="5"/>
      <c r="TN907" s="5"/>
      <c r="TO907" s="5"/>
      <c r="TP907" s="5"/>
      <c r="TQ907" s="5"/>
      <c r="TR907" s="5"/>
      <c r="TS907" s="5"/>
      <c r="TT907" s="5"/>
      <c r="TU907" s="5"/>
      <c r="TV907" s="5"/>
      <c r="TW907" s="5"/>
      <c r="TX907" s="5"/>
      <c r="TY907" s="5"/>
      <c r="TZ907" s="5"/>
      <c r="UA907" s="5"/>
      <c r="UB907" s="5"/>
      <c r="UC907" s="5"/>
      <c r="UD907" s="5"/>
      <c r="UE907" s="5"/>
      <c r="UF907" s="5"/>
      <c r="UG907" s="5"/>
      <c r="UH907" s="5"/>
      <c r="UI907" s="5"/>
      <c r="UJ907" s="5"/>
      <c r="UK907" s="5"/>
      <c r="UL907" s="5"/>
      <c r="UM907" s="5"/>
      <c r="UN907" s="5"/>
      <c r="UO907" s="5"/>
      <c r="UP907" s="5"/>
      <c r="UQ907" s="5"/>
      <c r="UR907" s="5"/>
      <c r="US907" s="5"/>
      <c r="UT907" s="5"/>
      <c r="UU907" s="5"/>
      <c r="UV907" s="5"/>
      <c r="UW907" s="5"/>
      <c r="UX907" s="5"/>
      <c r="UY907" s="5"/>
      <c r="UZ907" s="5"/>
      <c r="VA907" s="5"/>
      <c r="VB907" s="5"/>
      <c r="VC907" s="5"/>
      <c r="VD907" s="5"/>
      <c r="VE907" s="5"/>
      <c r="VF907" s="5"/>
      <c r="VG907" s="5"/>
      <c r="VH907" s="5"/>
      <c r="VI907" s="5"/>
      <c r="VJ907" s="5"/>
      <c r="VK907" s="5"/>
      <c r="VL907" s="5"/>
      <c r="VM907" s="5"/>
      <c r="VN907" s="5"/>
      <c r="VO907" s="5"/>
      <c r="VP907" s="5"/>
      <c r="VQ907" s="5"/>
      <c r="VR907" s="5"/>
      <c r="VS907" s="5"/>
      <c r="VT907" s="5"/>
      <c r="VU907" s="5"/>
      <c r="VV907" s="5"/>
      <c r="VW907" s="5"/>
      <c r="VX907" s="5"/>
      <c r="VY907" s="5"/>
      <c r="VZ907" s="5"/>
      <c r="WA907" s="5"/>
      <c r="WB907" s="5"/>
      <c r="WC907" s="5"/>
      <c r="WD907" s="5"/>
      <c r="WE907" s="5"/>
      <c r="WF907" s="5"/>
      <c r="WG907" s="5"/>
      <c r="WH907" s="5"/>
      <c r="WI907" s="5"/>
      <c r="WJ907" s="5"/>
      <c r="WK907" s="5"/>
      <c r="WL907" s="5"/>
      <c r="WM907" s="5"/>
      <c r="WN907" s="5"/>
      <c r="WO907" s="5"/>
      <c r="WP907" s="5"/>
      <c r="WQ907" s="5"/>
      <c r="WR907" s="5"/>
      <c r="WS907" s="5"/>
      <c r="WT907" s="5"/>
      <c r="WU907" s="5"/>
      <c r="WV907" s="5"/>
      <c r="WW907" s="5"/>
      <c r="WX907" s="5"/>
      <c r="WY907" s="5"/>
      <c r="WZ907" s="5"/>
      <c r="XA907" s="5"/>
      <c r="XB907" s="5"/>
      <c r="XC907" s="5"/>
      <c r="XD907" s="5"/>
      <c r="XE907" s="5"/>
      <c r="XF907" s="5"/>
      <c r="XG907" s="5"/>
      <c r="XH907" s="5"/>
      <c r="XI907" s="5"/>
      <c r="XJ907" s="5"/>
      <c r="XK907" s="5"/>
      <c r="XL907" s="5"/>
      <c r="XM907" s="5"/>
      <c r="XN907" s="5"/>
      <c r="XO907" s="5"/>
      <c r="XP907" s="5"/>
      <c r="XQ907" s="5"/>
      <c r="XR907" s="5"/>
      <c r="XS907" s="5"/>
      <c r="XT907" s="5"/>
      <c r="XU907" s="5"/>
      <c r="XV907" s="5"/>
      <c r="XW907" s="5"/>
    </row>
    <row r="908" spans="39:647" x14ac:dyDescent="0.2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5"/>
      <c r="NS908" s="5"/>
      <c r="NT908" s="5"/>
      <c r="NU908" s="5"/>
      <c r="NV908" s="5"/>
      <c r="NW908" s="5"/>
      <c r="NX908" s="5"/>
      <c r="NY908" s="5"/>
      <c r="NZ908" s="5"/>
      <c r="OA908" s="5"/>
      <c r="OB908" s="5"/>
      <c r="OC908" s="5"/>
      <c r="OD908" s="5"/>
      <c r="OE908" s="5"/>
      <c r="OF908" s="5"/>
      <c r="OG908" s="5"/>
      <c r="OH908" s="5"/>
      <c r="OI908" s="5"/>
      <c r="OJ908" s="5"/>
      <c r="OK908" s="5"/>
      <c r="OL908" s="5"/>
      <c r="OM908" s="5"/>
      <c r="ON908" s="5"/>
      <c r="OO908" s="5"/>
      <c r="OP908" s="5"/>
      <c r="OQ908" s="5"/>
      <c r="OR908" s="5"/>
      <c r="OS908" s="5"/>
      <c r="OT908" s="5"/>
      <c r="OU908" s="5"/>
      <c r="OV908" s="5"/>
      <c r="OW908" s="5"/>
      <c r="OX908" s="5"/>
      <c r="OY908" s="5"/>
      <c r="OZ908" s="5"/>
      <c r="PA908" s="5"/>
      <c r="PB908" s="5"/>
      <c r="PC908" s="5"/>
      <c r="PD908" s="5"/>
      <c r="PE908" s="5"/>
      <c r="PF908" s="5"/>
      <c r="PG908" s="5"/>
      <c r="PH908" s="5"/>
      <c r="PI908" s="5"/>
      <c r="PJ908" s="5"/>
      <c r="PK908" s="5"/>
      <c r="PL908" s="5"/>
      <c r="PM908" s="5"/>
      <c r="PN908" s="5"/>
      <c r="PO908" s="5"/>
      <c r="PP908" s="5"/>
      <c r="PQ908" s="5"/>
      <c r="PR908" s="5"/>
      <c r="PS908" s="5"/>
      <c r="PT908" s="5"/>
      <c r="PU908" s="5"/>
      <c r="PV908" s="5"/>
      <c r="PW908" s="5"/>
      <c r="PX908" s="5"/>
      <c r="PY908" s="5"/>
      <c r="PZ908" s="5"/>
      <c r="QA908" s="5"/>
      <c r="QB908" s="5"/>
      <c r="QC908" s="5"/>
      <c r="QD908" s="5"/>
      <c r="QE908" s="5"/>
      <c r="QF908" s="5"/>
      <c r="QG908" s="5"/>
      <c r="QH908" s="5"/>
      <c r="QI908" s="5"/>
      <c r="QJ908" s="5"/>
      <c r="QK908" s="5"/>
      <c r="QL908" s="5"/>
      <c r="QM908" s="5"/>
      <c r="QN908" s="5"/>
      <c r="QO908" s="5"/>
      <c r="QP908" s="5"/>
      <c r="QQ908" s="5"/>
      <c r="QR908" s="5"/>
      <c r="QS908" s="5"/>
      <c r="QT908" s="5"/>
      <c r="QU908" s="5"/>
      <c r="QV908" s="5"/>
      <c r="QW908" s="5"/>
      <c r="QX908" s="5"/>
      <c r="QY908" s="5"/>
      <c r="QZ908" s="5"/>
      <c r="RA908" s="5"/>
      <c r="RB908" s="5"/>
      <c r="RC908" s="5"/>
      <c r="RD908" s="5"/>
      <c r="RE908" s="5"/>
      <c r="RF908" s="5"/>
      <c r="RG908" s="5"/>
      <c r="RH908" s="5"/>
      <c r="RI908" s="5"/>
      <c r="RJ908" s="5"/>
      <c r="RK908" s="5"/>
      <c r="RL908" s="5"/>
      <c r="RM908" s="5"/>
      <c r="RN908" s="5"/>
      <c r="RO908" s="5"/>
      <c r="RP908" s="5"/>
      <c r="RQ908" s="5"/>
      <c r="RR908" s="5"/>
      <c r="RS908" s="5"/>
      <c r="RT908" s="5"/>
      <c r="RU908" s="5"/>
      <c r="RV908" s="5"/>
      <c r="RW908" s="5"/>
      <c r="RX908" s="5"/>
      <c r="RY908" s="5"/>
      <c r="RZ908" s="5"/>
      <c r="SA908" s="5"/>
      <c r="SB908" s="5"/>
      <c r="SC908" s="5"/>
      <c r="SD908" s="5"/>
      <c r="SE908" s="5"/>
      <c r="SF908" s="5"/>
      <c r="SG908" s="5"/>
      <c r="SH908" s="5"/>
      <c r="SI908" s="5"/>
      <c r="SJ908" s="5"/>
      <c r="SK908" s="5"/>
      <c r="SL908" s="5"/>
      <c r="SM908" s="5"/>
      <c r="SN908" s="5"/>
      <c r="SO908" s="5"/>
      <c r="SP908" s="5"/>
      <c r="SQ908" s="5"/>
      <c r="SR908" s="5"/>
      <c r="SS908" s="5"/>
      <c r="ST908" s="5"/>
      <c r="SU908" s="5"/>
      <c r="SV908" s="5"/>
      <c r="SW908" s="5"/>
      <c r="SX908" s="5"/>
      <c r="SY908" s="5"/>
      <c r="SZ908" s="5"/>
      <c r="TA908" s="5"/>
      <c r="TB908" s="5"/>
      <c r="TC908" s="5"/>
      <c r="TD908" s="5"/>
      <c r="TE908" s="5"/>
      <c r="TF908" s="5"/>
      <c r="TG908" s="5"/>
      <c r="TH908" s="5"/>
      <c r="TI908" s="5"/>
      <c r="TJ908" s="5"/>
      <c r="TK908" s="5"/>
      <c r="TL908" s="5"/>
      <c r="TM908" s="5"/>
      <c r="TN908" s="5"/>
      <c r="TO908" s="5"/>
      <c r="TP908" s="5"/>
      <c r="TQ908" s="5"/>
      <c r="TR908" s="5"/>
      <c r="TS908" s="5"/>
      <c r="TT908" s="5"/>
      <c r="TU908" s="5"/>
      <c r="TV908" s="5"/>
      <c r="TW908" s="5"/>
      <c r="TX908" s="5"/>
      <c r="TY908" s="5"/>
      <c r="TZ908" s="5"/>
      <c r="UA908" s="5"/>
      <c r="UB908" s="5"/>
      <c r="UC908" s="5"/>
      <c r="UD908" s="5"/>
      <c r="UE908" s="5"/>
      <c r="UF908" s="5"/>
      <c r="UG908" s="5"/>
      <c r="UH908" s="5"/>
      <c r="UI908" s="5"/>
      <c r="UJ908" s="5"/>
      <c r="UK908" s="5"/>
      <c r="UL908" s="5"/>
      <c r="UM908" s="5"/>
      <c r="UN908" s="5"/>
      <c r="UO908" s="5"/>
      <c r="UP908" s="5"/>
      <c r="UQ908" s="5"/>
      <c r="UR908" s="5"/>
      <c r="US908" s="5"/>
      <c r="UT908" s="5"/>
      <c r="UU908" s="5"/>
      <c r="UV908" s="5"/>
      <c r="UW908" s="5"/>
      <c r="UX908" s="5"/>
      <c r="UY908" s="5"/>
      <c r="UZ908" s="5"/>
      <c r="VA908" s="5"/>
      <c r="VB908" s="5"/>
      <c r="VC908" s="5"/>
      <c r="VD908" s="5"/>
      <c r="VE908" s="5"/>
      <c r="VF908" s="5"/>
      <c r="VG908" s="5"/>
      <c r="VH908" s="5"/>
      <c r="VI908" s="5"/>
      <c r="VJ908" s="5"/>
      <c r="VK908" s="5"/>
      <c r="VL908" s="5"/>
      <c r="VM908" s="5"/>
      <c r="VN908" s="5"/>
      <c r="VO908" s="5"/>
      <c r="VP908" s="5"/>
      <c r="VQ908" s="5"/>
      <c r="VR908" s="5"/>
      <c r="VS908" s="5"/>
      <c r="VT908" s="5"/>
      <c r="VU908" s="5"/>
      <c r="VV908" s="5"/>
      <c r="VW908" s="5"/>
      <c r="VX908" s="5"/>
      <c r="VY908" s="5"/>
      <c r="VZ908" s="5"/>
      <c r="WA908" s="5"/>
      <c r="WB908" s="5"/>
      <c r="WC908" s="5"/>
      <c r="WD908" s="5"/>
      <c r="WE908" s="5"/>
      <c r="WF908" s="5"/>
      <c r="WG908" s="5"/>
      <c r="WH908" s="5"/>
      <c r="WI908" s="5"/>
      <c r="WJ908" s="5"/>
      <c r="WK908" s="5"/>
      <c r="WL908" s="5"/>
      <c r="WM908" s="5"/>
      <c r="WN908" s="5"/>
      <c r="WO908" s="5"/>
      <c r="WP908" s="5"/>
      <c r="WQ908" s="5"/>
      <c r="WR908" s="5"/>
      <c r="WS908" s="5"/>
      <c r="WT908" s="5"/>
      <c r="WU908" s="5"/>
      <c r="WV908" s="5"/>
      <c r="WW908" s="5"/>
      <c r="WX908" s="5"/>
      <c r="WY908" s="5"/>
      <c r="WZ908" s="5"/>
      <c r="XA908" s="5"/>
      <c r="XB908" s="5"/>
      <c r="XC908" s="5"/>
      <c r="XD908" s="5"/>
      <c r="XE908" s="5"/>
      <c r="XF908" s="5"/>
      <c r="XG908" s="5"/>
      <c r="XH908" s="5"/>
      <c r="XI908" s="5"/>
      <c r="XJ908" s="5"/>
      <c r="XK908" s="5"/>
      <c r="XL908" s="5"/>
      <c r="XM908" s="5"/>
      <c r="XN908" s="5"/>
      <c r="XO908" s="5"/>
      <c r="XP908" s="5"/>
      <c r="XQ908" s="5"/>
      <c r="XR908" s="5"/>
      <c r="XS908" s="5"/>
      <c r="XT908" s="5"/>
      <c r="XU908" s="5"/>
      <c r="XV908" s="5"/>
      <c r="XW908" s="5"/>
    </row>
    <row r="909" spans="39:647" x14ac:dyDescent="0.2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5"/>
      <c r="NS909" s="5"/>
      <c r="NT909" s="5"/>
      <c r="NU909" s="5"/>
      <c r="NV909" s="5"/>
      <c r="NW909" s="5"/>
      <c r="NX909" s="5"/>
      <c r="NY909" s="5"/>
      <c r="NZ909" s="5"/>
      <c r="OA909" s="5"/>
      <c r="OB909" s="5"/>
      <c r="OC909" s="5"/>
      <c r="OD909" s="5"/>
      <c r="OE909" s="5"/>
      <c r="OF909" s="5"/>
      <c r="OG909" s="5"/>
      <c r="OH909" s="5"/>
      <c r="OI909" s="5"/>
      <c r="OJ909" s="5"/>
      <c r="OK909" s="5"/>
      <c r="OL909" s="5"/>
      <c r="OM909" s="5"/>
      <c r="ON909" s="5"/>
      <c r="OO909" s="5"/>
      <c r="OP909" s="5"/>
      <c r="OQ909" s="5"/>
      <c r="OR909" s="5"/>
      <c r="OS909" s="5"/>
      <c r="OT909" s="5"/>
      <c r="OU909" s="5"/>
      <c r="OV909" s="5"/>
      <c r="OW909" s="5"/>
      <c r="OX909" s="5"/>
      <c r="OY909" s="5"/>
      <c r="OZ909" s="5"/>
      <c r="PA909" s="5"/>
      <c r="PB909" s="5"/>
      <c r="PC909" s="5"/>
      <c r="PD909" s="5"/>
      <c r="PE909" s="5"/>
      <c r="PF909" s="5"/>
      <c r="PG909" s="5"/>
      <c r="PH909" s="5"/>
      <c r="PI909" s="5"/>
      <c r="PJ909" s="5"/>
      <c r="PK909" s="5"/>
      <c r="PL909" s="5"/>
      <c r="PM909" s="5"/>
      <c r="PN909" s="5"/>
      <c r="PO909" s="5"/>
      <c r="PP909" s="5"/>
      <c r="PQ909" s="5"/>
      <c r="PR909" s="5"/>
      <c r="PS909" s="5"/>
      <c r="PT909" s="5"/>
      <c r="PU909" s="5"/>
      <c r="PV909" s="5"/>
      <c r="PW909" s="5"/>
      <c r="PX909" s="5"/>
      <c r="PY909" s="5"/>
      <c r="PZ909" s="5"/>
      <c r="QA909" s="5"/>
      <c r="QB909" s="5"/>
      <c r="QC909" s="5"/>
      <c r="QD909" s="5"/>
      <c r="QE909" s="5"/>
      <c r="QF909" s="5"/>
      <c r="QG909" s="5"/>
      <c r="QH909" s="5"/>
      <c r="QI909" s="5"/>
      <c r="QJ909" s="5"/>
      <c r="QK909" s="5"/>
      <c r="QL909" s="5"/>
      <c r="QM909" s="5"/>
      <c r="QN909" s="5"/>
      <c r="QO909" s="5"/>
      <c r="QP909" s="5"/>
      <c r="QQ909" s="5"/>
      <c r="QR909" s="5"/>
      <c r="QS909" s="5"/>
      <c r="QT909" s="5"/>
      <c r="QU909" s="5"/>
      <c r="QV909" s="5"/>
      <c r="QW909" s="5"/>
      <c r="QX909" s="5"/>
      <c r="QY909" s="5"/>
      <c r="QZ909" s="5"/>
      <c r="RA909" s="5"/>
      <c r="RB909" s="5"/>
      <c r="RC909" s="5"/>
      <c r="RD909" s="5"/>
      <c r="RE909" s="5"/>
      <c r="RF909" s="5"/>
      <c r="RG909" s="5"/>
      <c r="RH909" s="5"/>
      <c r="RI909" s="5"/>
      <c r="RJ909" s="5"/>
      <c r="RK909" s="5"/>
      <c r="RL909" s="5"/>
      <c r="RM909" s="5"/>
      <c r="RN909" s="5"/>
      <c r="RO909" s="5"/>
      <c r="RP909" s="5"/>
      <c r="RQ909" s="5"/>
      <c r="RR909" s="5"/>
      <c r="RS909" s="5"/>
      <c r="RT909" s="5"/>
      <c r="RU909" s="5"/>
      <c r="RV909" s="5"/>
      <c r="RW909" s="5"/>
      <c r="RX909" s="5"/>
      <c r="RY909" s="5"/>
      <c r="RZ909" s="5"/>
      <c r="SA909" s="5"/>
      <c r="SB909" s="5"/>
      <c r="SC909" s="5"/>
      <c r="SD909" s="5"/>
      <c r="SE909" s="5"/>
      <c r="SF909" s="5"/>
      <c r="SG909" s="5"/>
      <c r="SH909" s="5"/>
      <c r="SI909" s="5"/>
      <c r="SJ909" s="5"/>
      <c r="SK909" s="5"/>
      <c r="SL909" s="5"/>
      <c r="SM909" s="5"/>
      <c r="SN909" s="5"/>
      <c r="SO909" s="5"/>
      <c r="SP909" s="5"/>
      <c r="SQ909" s="5"/>
      <c r="SR909" s="5"/>
      <c r="SS909" s="5"/>
      <c r="ST909" s="5"/>
      <c r="SU909" s="5"/>
      <c r="SV909" s="5"/>
      <c r="SW909" s="5"/>
      <c r="SX909" s="5"/>
      <c r="SY909" s="5"/>
      <c r="SZ909" s="5"/>
      <c r="TA909" s="5"/>
      <c r="TB909" s="5"/>
      <c r="TC909" s="5"/>
      <c r="TD909" s="5"/>
      <c r="TE909" s="5"/>
      <c r="TF909" s="5"/>
      <c r="TG909" s="5"/>
      <c r="TH909" s="5"/>
      <c r="TI909" s="5"/>
      <c r="TJ909" s="5"/>
      <c r="TK909" s="5"/>
      <c r="TL909" s="5"/>
      <c r="TM909" s="5"/>
      <c r="TN909" s="5"/>
      <c r="TO909" s="5"/>
      <c r="TP909" s="5"/>
      <c r="TQ909" s="5"/>
      <c r="TR909" s="5"/>
      <c r="TS909" s="5"/>
      <c r="TT909" s="5"/>
      <c r="TU909" s="5"/>
      <c r="TV909" s="5"/>
      <c r="TW909" s="5"/>
      <c r="TX909" s="5"/>
      <c r="TY909" s="5"/>
      <c r="TZ909" s="5"/>
      <c r="UA909" s="5"/>
      <c r="UB909" s="5"/>
      <c r="UC909" s="5"/>
      <c r="UD909" s="5"/>
      <c r="UE909" s="5"/>
      <c r="UF909" s="5"/>
      <c r="UG909" s="5"/>
      <c r="UH909" s="5"/>
      <c r="UI909" s="5"/>
      <c r="UJ909" s="5"/>
      <c r="UK909" s="5"/>
      <c r="UL909" s="5"/>
      <c r="UM909" s="5"/>
      <c r="UN909" s="5"/>
      <c r="UO909" s="5"/>
      <c r="UP909" s="5"/>
      <c r="UQ909" s="5"/>
      <c r="UR909" s="5"/>
      <c r="US909" s="5"/>
      <c r="UT909" s="5"/>
      <c r="UU909" s="5"/>
      <c r="UV909" s="5"/>
      <c r="UW909" s="5"/>
      <c r="UX909" s="5"/>
      <c r="UY909" s="5"/>
      <c r="UZ909" s="5"/>
      <c r="VA909" s="5"/>
      <c r="VB909" s="5"/>
      <c r="VC909" s="5"/>
      <c r="VD909" s="5"/>
      <c r="VE909" s="5"/>
      <c r="VF909" s="5"/>
      <c r="VG909" s="5"/>
      <c r="VH909" s="5"/>
      <c r="VI909" s="5"/>
      <c r="VJ909" s="5"/>
      <c r="VK909" s="5"/>
      <c r="VL909" s="5"/>
      <c r="VM909" s="5"/>
      <c r="VN909" s="5"/>
      <c r="VO909" s="5"/>
      <c r="VP909" s="5"/>
      <c r="VQ909" s="5"/>
      <c r="VR909" s="5"/>
      <c r="VS909" s="5"/>
      <c r="VT909" s="5"/>
      <c r="VU909" s="5"/>
      <c r="VV909" s="5"/>
      <c r="VW909" s="5"/>
      <c r="VX909" s="5"/>
      <c r="VY909" s="5"/>
      <c r="VZ909" s="5"/>
      <c r="WA909" s="5"/>
      <c r="WB909" s="5"/>
      <c r="WC909" s="5"/>
      <c r="WD909" s="5"/>
      <c r="WE909" s="5"/>
      <c r="WF909" s="5"/>
      <c r="WG909" s="5"/>
      <c r="WH909" s="5"/>
      <c r="WI909" s="5"/>
      <c r="WJ909" s="5"/>
      <c r="WK909" s="5"/>
      <c r="WL909" s="5"/>
      <c r="WM909" s="5"/>
      <c r="WN909" s="5"/>
      <c r="WO909" s="5"/>
      <c r="WP909" s="5"/>
      <c r="WQ909" s="5"/>
      <c r="WR909" s="5"/>
      <c r="WS909" s="5"/>
      <c r="WT909" s="5"/>
      <c r="WU909" s="5"/>
      <c r="WV909" s="5"/>
      <c r="WW909" s="5"/>
      <c r="WX909" s="5"/>
      <c r="WY909" s="5"/>
      <c r="WZ909" s="5"/>
      <c r="XA909" s="5"/>
      <c r="XB909" s="5"/>
      <c r="XC909" s="5"/>
      <c r="XD909" s="5"/>
      <c r="XE909" s="5"/>
      <c r="XF909" s="5"/>
      <c r="XG909" s="5"/>
      <c r="XH909" s="5"/>
      <c r="XI909" s="5"/>
      <c r="XJ909" s="5"/>
      <c r="XK909" s="5"/>
      <c r="XL909" s="5"/>
      <c r="XM909" s="5"/>
      <c r="XN909" s="5"/>
      <c r="XO909" s="5"/>
      <c r="XP909" s="5"/>
      <c r="XQ909" s="5"/>
      <c r="XR909" s="5"/>
      <c r="XS909" s="5"/>
      <c r="XT909" s="5"/>
      <c r="XU909" s="5"/>
      <c r="XV909" s="5"/>
      <c r="XW909" s="5"/>
    </row>
    <row r="910" spans="39:647" x14ac:dyDescent="0.2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5"/>
      <c r="NS910" s="5"/>
      <c r="NT910" s="5"/>
      <c r="NU910" s="5"/>
      <c r="NV910" s="5"/>
      <c r="NW910" s="5"/>
      <c r="NX910" s="5"/>
      <c r="NY910" s="5"/>
      <c r="NZ910" s="5"/>
      <c r="OA910" s="5"/>
      <c r="OB910" s="5"/>
      <c r="OC910" s="5"/>
      <c r="OD910" s="5"/>
      <c r="OE910" s="5"/>
      <c r="OF910" s="5"/>
      <c r="OG910" s="5"/>
      <c r="OH910" s="5"/>
      <c r="OI910" s="5"/>
      <c r="OJ910" s="5"/>
      <c r="OK910" s="5"/>
      <c r="OL910" s="5"/>
      <c r="OM910" s="5"/>
      <c r="ON910" s="5"/>
      <c r="OO910" s="5"/>
      <c r="OP910" s="5"/>
      <c r="OQ910" s="5"/>
      <c r="OR910" s="5"/>
      <c r="OS910" s="5"/>
      <c r="OT910" s="5"/>
      <c r="OU910" s="5"/>
      <c r="OV910" s="5"/>
      <c r="OW910" s="5"/>
      <c r="OX910" s="5"/>
      <c r="OY910" s="5"/>
      <c r="OZ910" s="5"/>
      <c r="PA910" s="5"/>
      <c r="PB910" s="5"/>
      <c r="PC910" s="5"/>
      <c r="PD910" s="5"/>
      <c r="PE910" s="5"/>
      <c r="PF910" s="5"/>
      <c r="PG910" s="5"/>
      <c r="PH910" s="5"/>
      <c r="PI910" s="5"/>
      <c r="PJ910" s="5"/>
      <c r="PK910" s="5"/>
      <c r="PL910" s="5"/>
      <c r="PM910" s="5"/>
      <c r="PN910" s="5"/>
      <c r="PO910" s="5"/>
      <c r="PP910" s="5"/>
      <c r="PQ910" s="5"/>
      <c r="PR910" s="5"/>
      <c r="PS910" s="5"/>
      <c r="PT910" s="5"/>
      <c r="PU910" s="5"/>
      <c r="PV910" s="5"/>
      <c r="PW910" s="5"/>
      <c r="PX910" s="5"/>
      <c r="PY910" s="5"/>
      <c r="PZ910" s="5"/>
      <c r="QA910" s="5"/>
      <c r="QB910" s="5"/>
      <c r="QC910" s="5"/>
      <c r="QD910" s="5"/>
      <c r="QE910" s="5"/>
      <c r="QF910" s="5"/>
      <c r="QG910" s="5"/>
      <c r="QH910" s="5"/>
      <c r="QI910" s="5"/>
      <c r="QJ910" s="5"/>
      <c r="QK910" s="5"/>
      <c r="QL910" s="5"/>
      <c r="QM910" s="5"/>
      <c r="QN910" s="5"/>
      <c r="QO910" s="5"/>
      <c r="QP910" s="5"/>
      <c r="QQ910" s="5"/>
      <c r="QR910" s="5"/>
      <c r="QS910" s="5"/>
      <c r="QT910" s="5"/>
      <c r="QU910" s="5"/>
      <c r="QV910" s="5"/>
      <c r="QW910" s="5"/>
      <c r="QX910" s="5"/>
      <c r="QY910" s="5"/>
      <c r="QZ910" s="5"/>
      <c r="RA910" s="5"/>
      <c r="RB910" s="5"/>
      <c r="RC910" s="5"/>
      <c r="RD910" s="5"/>
      <c r="RE910" s="5"/>
      <c r="RF910" s="5"/>
      <c r="RG910" s="5"/>
      <c r="RH910" s="5"/>
      <c r="RI910" s="5"/>
      <c r="RJ910" s="5"/>
      <c r="RK910" s="5"/>
      <c r="RL910" s="5"/>
      <c r="RM910" s="5"/>
      <c r="RN910" s="5"/>
      <c r="RO910" s="5"/>
      <c r="RP910" s="5"/>
      <c r="RQ910" s="5"/>
      <c r="RR910" s="5"/>
      <c r="RS910" s="5"/>
      <c r="RT910" s="5"/>
      <c r="RU910" s="5"/>
      <c r="RV910" s="5"/>
      <c r="RW910" s="5"/>
      <c r="RX910" s="5"/>
      <c r="RY910" s="5"/>
      <c r="RZ910" s="5"/>
      <c r="SA910" s="5"/>
      <c r="SB910" s="5"/>
      <c r="SC910" s="5"/>
      <c r="SD910" s="5"/>
      <c r="SE910" s="5"/>
      <c r="SF910" s="5"/>
      <c r="SG910" s="5"/>
      <c r="SH910" s="5"/>
      <c r="SI910" s="5"/>
      <c r="SJ910" s="5"/>
      <c r="SK910" s="5"/>
      <c r="SL910" s="5"/>
      <c r="SM910" s="5"/>
      <c r="SN910" s="5"/>
      <c r="SO910" s="5"/>
      <c r="SP910" s="5"/>
      <c r="SQ910" s="5"/>
      <c r="SR910" s="5"/>
      <c r="SS910" s="5"/>
      <c r="ST910" s="5"/>
      <c r="SU910" s="5"/>
      <c r="SV910" s="5"/>
      <c r="SW910" s="5"/>
      <c r="SX910" s="5"/>
      <c r="SY910" s="5"/>
      <c r="SZ910" s="5"/>
      <c r="TA910" s="5"/>
      <c r="TB910" s="5"/>
      <c r="TC910" s="5"/>
      <c r="TD910" s="5"/>
      <c r="TE910" s="5"/>
      <c r="TF910" s="5"/>
      <c r="TG910" s="5"/>
      <c r="TH910" s="5"/>
      <c r="TI910" s="5"/>
      <c r="TJ910" s="5"/>
      <c r="TK910" s="5"/>
      <c r="TL910" s="5"/>
      <c r="TM910" s="5"/>
      <c r="TN910" s="5"/>
      <c r="TO910" s="5"/>
      <c r="TP910" s="5"/>
      <c r="TQ910" s="5"/>
      <c r="TR910" s="5"/>
      <c r="TS910" s="5"/>
      <c r="TT910" s="5"/>
      <c r="TU910" s="5"/>
      <c r="TV910" s="5"/>
      <c r="TW910" s="5"/>
      <c r="TX910" s="5"/>
      <c r="TY910" s="5"/>
      <c r="TZ910" s="5"/>
      <c r="UA910" s="5"/>
      <c r="UB910" s="5"/>
      <c r="UC910" s="5"/>
      <c r="UD910" s="5"/>
      <c r="UE910" s="5"/>
      <c r="UF910" s="5"/>
      <c r="UG910" s="5"/>
      <c r="UH910" s="5"/>
      <c r="UI910" s="5"/>
      <c r="UJ910" s="5"/>
      <c r="UK910" s="5"/>
      <c r="UL910" s="5"/>
      <c r="UM910" s="5"/>
      <c r="UN910" s="5"/>
      <c r="UO910" s="5"/>
      <c r="UP910" s="5"/>
      <c r="UQ910" s="5"/>
      <c r="UR910" s="5"/>
      <c r="US910" s="5"/>
      <c r="UT910" s="5"/>
      <c r="UU910" s="5"/>
      <c r="UV910" s="5"/>
      <c r="UW910" s="5"/>
      <c r="UX910" s="5"/>
      <c r="UY910" s="5"/>
      <c r="UZ910" s="5"/>
      <c r="VA910" s="5"/>
      <c r="VB910" s="5"/>
      <c r="VC910" s="5"/>
      <c r="VD910" s="5"/>
      <c r="VE910" s="5"/>
      <c r="VF910" s="5"/>
      <c r="VG910" s="5"/>
      <c r="VH910" s="5"/>
      <c r="VI910" s="5"/>
      <c r="VJ910" s="5"/>
      <c r="VK910" s="5"/>
      <c r="VL910" s="5"/>
      <c r="VM910" s="5"/>
      <c r="VN910" s="5"/>
      <c r="VO910" s="5"/>
      <c r="VP910" s="5"/>
      <c r="VQ910" s="5"/>
      <c r="VR910" s="5"/>
      <c r="VS910" s="5"/>
      <c r="VT910" s="5"/>
      <c r="VU910" s="5"/>
      <c r="VV910" s="5"/>
      <c r="VW910" s="5"/>
      <c r="VX910" s="5"/>
      <c r="VY910" s="5"/>
      <c r="VZ910" s="5"/>
      <c r="WA910" s="5"/>
      <c r="WB910" s="5"/>
      <c r="WC910" s="5"/>
      <c r="WD910" s="5"/>
      <c r="WE910" s="5"/>
      <c r="WF910" s="5"/>
      <c r="WG910" s="5"/>
      <c r="WH910" s="5"/>
      <c r="WI910" s="5"/>
      <c r="WJ910" s="5"/>
      <c r="WK910" s="5"/>
      <c r="WL910" s="5"/>
      <c r="WM910" s="5"/>
      <c r="WN910" s="5"/>
      <c r="WO910" s="5"/>
      <c r="WP910" s="5"/>
      <c r="WQ910" s="5"/>
      <c r="WR910" s="5"/>
      <c r="WS910" s="5"/>
      <c r="WT910" s="5"/>
      <c r="WU910" s="5"/>
      <c r="WV910" s="5"/>
      <c r="WW910" s="5"/>
      <c r="WX910" s="5"/>
      <c r="WY910" s="5"/>
      <c r="WZ910" s="5"/>
      <c r="XA910" s="5"/>
      <c r="XB910" s="5"/>
      <c r="XC910" s="5"/>
      <c r="XD910" s="5"/>
      <c r="XE910" s="5"/>
      <c r="XF910" s="5"/>
      <c r="XG910" s="5"/>
      <c r="XH910" s="5"/>
      <c r="XI910" s="5"/>
      <c r="XJ910" s="5"/>
      <c r="XK910" s="5"/>
      <c r="XL910" s="5"/>
      <c r="XM910" s="5"/>
      <c r="XN910" s="5"/>
      <c r="XO910" s="5"/>
      <c r="XP910" s="5"/>
      <c r="XQ910" s="5"/>
      <c r="XR910" s="5"/>
      <c r="XS910" s="5"/>
      <c r="XT910" s="5"/>
      <c r="XU910" s="5"/>
      <c r="XV910" s="5"/>
      <c r="XW910" s="5"/>
    </row>
    <row r="911" spans="39:647" x14ac:dyDescent="0.2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5"/>
      <c r="NS911" s="5"/>
      <c r="NT911" s="5"/>
      <c r="NU911" s="5"/>
      <c r="NV911" s="5"/>
      <c r="NW911" s="5"/>
      <c r="NX911" s="5"/>
      <c r="NY911" s="5"/>
      <c r="NZ911" s="5"/>
      <c r="OA911" s="5"/>
      <c r="OB911" s="5"/>
      <c r="OC911" s="5"/>
      <c r="OD911" s="5"/>
      <c r="OE911" s="5"/>
      <c r="OF911" s="5"/>
      <c r="OG911" s="5"/>
      <c r="OH911" s="5"/>
      <c r="OI911" s="5"/>
      <c r="OJ911" s="5"/>
      <c r="OK911" s="5"/>
      <c r="OL911" s="5"/>
      <c r="OM911" s="5"/>
      <c r="ON911" s="5"/>
      <c r="OO911" s="5"/>
      <c r="OP911" s="5"/>
      <c r="OQ911" s="5"/>
      <c r="OR911" s="5"/>
      <c r="OS911" s="5"/>
      <c r="OT911" s="5"/>
      <c r="OU911" s="5"/>
      <c r="OV911" s="5"/>
      <c r="OW911" s="5"/>
      <c r="OX911" s="5"/>
      <c r="OY911" s="5"/>
      <c r="OZ911" s="5"/>
      <c r="PA911" s="5"/>
      <c r="PB911" s="5"/>
      <c r="PC911" s="5"/>
      <c r="PD911" s="5"/>
      <c r="PE911" s="5"/>
      <c r="PF911" s="5"/>
      <c r="PG911" s="5"/>
      <c r="PH911" s="5"/>
      <c r="PI911" s="5"/>
      <c r="PJ911" s="5"/>
      <c r="PK911" s="5"/>
      <c r="PL911" s="5"/>
      <c r="PM911" s="5"/>
      <c r="PN911" s="5"/>
      <c r="PO911" s="5"/>
      <c r="PP911" s="5"/>
      <c r="PQ911" s="5"/>
      <c r="PR911" s="5"/>
      <c r="PS911" s="5"/>
      <c r="PT911" s="5"/>
      <c r="PU911" s="5"/>
      <c r="PV911" s="5"/>
      <c r="PW911" s="5"/>
      <c r="PX911" s="5"/>
      <c r="PY911" s="5"/>
      <c r="PZ911" s="5"/>
      <c r="QA911" s="5"/>
      <c r="QB911" s="5"/>
      <c r="QC911" s="5"/>
      <c r="QD911" s="5"/>
      <c r="QE911" s="5"/>
      <c r="QF911" s="5"/>
      <c r="QG911" s="5"/>
      <c r="QH911" s="5"/>
      <c r="QI911" s="5"/>
      <c r="QJ911" s="5"/>
      <c r="QK911" s="5"/>
      <c r="QL911" s="5"/>
      <c r="QM911" s="5"/>
      <c r="QN911" s="5"/>
      <c r="QO911" s="5"/>
      <c r="QP911" s="5"/>
      <c r="QQ911" s="5"/>
      <c r="QR911" s="5"/>
      <c r="QS911" s="5"/>
      <c r="QT911" s="5"/>
      <c r="QU911" s="5"/>
      <c r="QV911" s="5"/>
      <c r="QW911" s="5"/>
      <c r="QX911" s="5"/>
      <c r="QY911" s="5"/>
      <c r="QZ911" s="5"/>
      <c r="RA911" s="5"/>
      <c r="RB911" s="5"/>
      <c r="RC911" s="5"/>
      <c r="RD911" s="5"/>
      <c r="RE911" s="5"/>
      <c r="RF911" s="5"/>
      <c r="RG911" s="5"/>
      <c r="RH911" s="5"/>
      <c r="RI911" s="5"/>
      <c r="RJ911" s="5"/>
      <c r="RK911" s="5"/>
      <c r="RL911" s="5"/>
      <c r="RM911" s="5"/>
      <c r="RN911" s="5"/>
      <c r="RO911" s="5"/>
      <c r="RP911" s="5"/>
      <c r="RQ911" s="5"/>
      <c r="RR911" s="5"/>
      <c r="RS911" s="5"/>
      <c r="RT911" s="5"/>
      <c r="RU911" s="5"/>
      <c r="RV911" s="5"/>
      <c r="RW911" s="5"/>
      <c r="RX911" s="5"/>
      <c r="RY911" s="5"/>
      <c r="RZ911" s="5"/>
      <c r="SA911" s="5"/>
      <c r="SB911" s="5"/>
      <c r="SC911" s="5"/>
      <c r="SD911" s="5"/>
      <c r="SE911" s="5"/>
      <c r="SF911" s="5"/>
      <c r="SG911" s="5"/>
      <c r="SH911" s="5"/>
      <c r="SI911" s="5"/>
      <c r="SJ911" s="5"/>
      <c r="SK911" s="5"/>
      <c r="SL911" s="5"/>
      <c r="SM911" s="5"/>
      <c r="SN911" s="5"/>
      <c r="SO911" s="5"/>
      <c r="SP911" s="5"/>
      <c r="SQ911" s="5"/>
      <c r="SR911" s="5"/>
      <c r="SS911" s="5"/>
      <c r="ST911" s="5"/>
      <c r="SU911" s="5"/>
      <c r="SV911" s="5"/>
      <c r="SW911" s="5"/>
      <c r="SX911" s="5"/>
      <c r="SY911" s="5"/>
      <c r="SZ911" s="5"/>
      <c r="TA911" s="5"/>
      <c r="TB911" s="5"/>
      <c r="TC911" s="5"/>
      <c r="TD911" s="5"/>
      <c r="TE911" s="5"/>
      <c r="TF911" s="5"/>
      <c r="TG911" s="5"/>
      <c r="TH911" s="5"/>
      <c r="TI911" s="5"/>
      <c r="TJ911" s="5"/>
      <c r="TK911" s="5"/>
      <c r="TL911" s="5"/>
      <c r="TM911" s="5"/>
      <c r="TN911" s="5"/>
      <c r="TO911" s="5"/>
      <c r="TP911" s="5"/>
      <c r="TQ911" s="5"/>
      <c r="TR911" s="5"/>
      <c r="TS911" s="5"/>
      <c r="TT911" s="5"/>
      <c r="TU911" s="5"/>
      <c r="TV911" s="5"/>
      <c r="TW911" s="5"/>
      <c r="TX911" s="5"/>
      <c r="TY911" s="5"/>
      <c r="TZ911" s="5"/>
      <c r="UA911" s="5"/>
      <c r="UB911" s="5"/>
      <c r="UC911" s="5"/>
      <c r="UD911" s="5"/>
      <c r="UE911" s="5"/>
      <c r="UF911" s="5"/>
      <c r="UG911" s="5"/>
      <c r="UH911" s="5"/>
      <c r="UI911" s="5"/>
      <c r="UJ911" s="5"/>
      <c r="UK911" s="5"/>
      <c r="UL911" s="5"/>
      <c r="UM911" s="5"/>
      <c r="UN911" s="5"/>
      <c r="UO911" s="5"/>
      <c r="UP911" s="5"/>
      <c r="UQ911" s="5"/>
      <c r="UR911" s="5"/>
      <c r="US911" s="5"/>
      <c r="UT911" s="5"/>
      <c r="UU911" s="5"/>
      <c r="UV911" s="5"/>
      <c r="UW911" s="5"/>
      <c r="UX911" s="5"/>
      <c r="UY911" s="5"/>
      <c r="UZ911" s="5"/>
      <c r="VA911" s="5"/>
      <c r="VB911" s="5"/>
      <c r="VC911" s="5"/>
      <c r="VD911" s="5"/>
      <c r="VE911" s="5"/>
      <c r="VF911" s="5"/>
      <c r="VG911" s="5"/>
      <c r="VH911" s="5"/>
      <c r="VI911" s="5"/>
      <c r="VJ911" s="5"/>
      <c r="VK911" s="5"/>
      <c r="VL911" s="5"/>
      <c r="VM911" s="5"/>
      <c r="VN911" s="5"/>
      <c r="VO911" s="5"/>
      <c r="VP911" s="5"/>
      <c r="VQ911" s="5"/>
      <c r="VR911" s="5"/>
      <c r="VS911" s="5"/>
      <c r="VT911" s="5"/>
      <c r="VU911" s="5"/>
      <c r="VV911" s="5"/>
      <c r="VW911" s="5"/>
      <c r="VX911" s="5"/>
      <c r="VY911" s="5"/>
      <c r="VZ911" s="5"/>
      <c r="WA911" s="5"/>
      <c r="WB911" s="5"/>
      <c r="WC911" s="5"/>
      <c r="WD911" s="5"/>
      <c r="WE911" s="5"/>
      <c r="WF911" s="5"/>
      <c r="WG911" s="5"/>
      <c r="WH911" s="5"/>
      <c r="WI911" s="5"/>
      <c r="WJ911" s="5"/>
      <c r="WK911" s="5"/>
      <c r="WL911" s="5"/>
      <c r="WM911" s="5"/>
      <c r="WN911" s="5"/>
      <c r="WO911" s="5"/>
      <c r="WP911" s="5"/>
      <c r="WQ911" s="5"/>
      <c r="WR911" s="5"/>
      <c r="WS911" s="5"/>
      <c r="WT911" s="5"/>
      <c r="WU911" s="5"/>
      <c r="WV911" s="5"/>
      <c r="WW911" s="5"/>
      <c r="WX911" s="5"/>
      <c r="WY911" s="5"/>
      <c r="WZ911" s="5"/>
      <c r="XA911" s="5"/>
      <c r="XB911" s="5"/>
      <c r="XC911" s="5"/>
      <c r="XD911" s="5"/>
      <c r="XE911" s="5"/>
      <c r="XF911" s="5"/>
      <c r="XG911" s="5"/>
      <c r="XH911" s="5"/>
      <c r="XI911" s="5"/>
      <c r="XJ911" s="5"/>
      <c r="XK911" s="5"/>
      <c r="XL911" s="5"/>
      <c r="XM911" s="5"/>
      <c r="XN911" s="5"/>
      <c r="XO911" s="5"/>
      <c r="XP911" s="5"/>
      <c r="XQ911" s="5"/>
      <c r="XR911" s="5"/>
      <c r="XS911" s="5"/>
      <c r="XT911" s="5"/>
      <c r="XU911" s="5"/>
      <c r="XV911" s="5"/>
      <c r="XW911" s="5"/>
    </row>
    <row r="912" spans="39:647" x14ac:dyDescent="0.2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5"/>
      <c r="NS912" s="5"/>
      <c r="NT912" s="5"/>
      <c r="NU912" s="5"/>
      <c r="NV912" s="5"/>
      <c r="NW912" s="5"/>
      <c r="NX912" s="5"/>
      <c r="NY912" s="5"/>
      <c r="NZ912" s="5"/>
      <c r="OA912" s="5"/>
      <c r="OB912" s="5"/>
      <c r="OC912" s="5"/>
      <c r="OD912" s="5"/>
      <c r="OE912" s="5"/>
      <c r="OF912" s="5"/>
      <c r="OG912" s="5"/>
      <c r="OH912" s="5"/>
      <c r="OI912" s="5"/>
      <c r="OJ912" s="5"/>
      <c r="OK912" s="5"/>
      <c r="OL912" s="5"/>
      <c r="OM912" s="5"/>
      <c r="ON912" s="5"/>
      <c r="OO912" s="5"/>
      <c r="OP912" s="5"/>
      <c r="OQ912" s="5"/>
      <c r="OR912" s="5"/>
      <c r="OS912" s="5"/>
      <c r="OT912" s="5"/>
      <c r="OU912" s="5"/>
      <c r="OV912" s="5"/>
      <c r="OW912" s="5"/>
      <c r="OX912" s="5"/>
      <c r="OY912" s="5"/>
      <c r="OZ912" s="5"/>
      <c r="PA912" s="5"/>
      <c r="PB912" s="5"/>
      <c r="PC912" s="5"/>
      <c r="PD912" s="5"/>
      <c r="PE912" s="5"/>
      <c r="PF912" s="5"/>
      <c r="PG912" s="5"/>
      <c r="PH912" s="5"/>
      <c r="PI912" s="5"/>
      <c r="PJ912" s="5"/>
      <c r="PK912" s="5"/>
      <c r="PL912" s="5"/>
      <c r="PM912" s="5"/>
      <c r="PN912" s="5"/>
      <c r="PO912" s="5"/>
      <c r="PP912" s="5"/>
      <c r="PQ912" s="5"/>
      <c r="PR912" s="5"/>
      <c r="PS912" s="5"/>
      <c r="PT912" s="5"/>
      <c r="PU912" s="5"/>
      <c r="PV912" s="5"/>
      <c r="PW912" s="5"/>
      <c r="PX912" s="5"/>
      <c r="PY912" s="5"/>
      <c r="PZ912" s="5"/>
      <c r="QA912" s="5"/>
      <c r="QB912" s="5"/>
      <c r="QC912" s="5"/>
      <c r="QD912" s="5"/>
      <c r="QE912" s="5"/>
      <c r="QF912" s="5"/>
      <c r="QG912" s="5"/>
      <c r="QH912" s="5"/>
      <c r="QI912" s="5"/>
      <c r="QJ912" s="5"/>
      <c r="QK912" s="5"/>
      <c r="QL912" s="5"/>
      <c r="QM912" s="5"/>
      <c r="QN912" s="5"/>
      <c r="QO912" s="5"/>
      <c r="QP912" s="5"/>
      <c r="QQ912" s="5"/>
      <c r="QR912" s="5"/>
      <c r="QS912" s="5"/>
      <c r="QT912" s="5"/>
      <c r="QU912" s="5"/>
      <c r="QV912" s="5"/>
      <c r="QW912" s="5"/>
      <c r="QX912" s="5"/>
      <c r="QY912" s="5"/>
      <c r="QZ912" s="5"/>
      <c r="RA912" s="5"/>
      <c r="RB912" s="5"/>
      <c r="RC912" s="5"/>
      <c r="RD912" s="5"/>
      <c r="RE912" s="5"/>
      <c r="RF912" s="5"/>
      <c r="RG912" s="5"/>
      <c r="RH912" s="5"/>
      <c r="RI912" s="5"/>
      <c r="RJ912" s="5"/>
      <c r="RK912" s="5"/>
      <c r="RL912" s="5"/>
      <c r="RM912" s="5"/>
      <c r="RN912" s="5"/>
      <c r="RO912" s="5"/>
      <c r="RP912" s="5"/>
      <c r="RQ912" s="5"/>
      <c r="RR912" s="5"/>
      <c r="RS912" s="5"/>
      <c r="RT912" s="5"/>
      <c r="RU912" s="5"/>
      <c r="RV912" s="5"/>
      <c r="RW912" s="5"/>
      <c r="RX912" s="5"/>
      <c r="RY912" s="5"/>
      <c r="RZ912" s="5"/>
      <c r="SA912" s="5"/>
      <c r="SB912" s="5"/>
      <c r="SC912" s="5"/>
      <c r="SD912" s="5"/>
      <c r="SE912" s="5"/>
      <c r="SF912" s="5"/>
      <c r="SG912" s="5"/>
      <c r="SH912" s="5"/>
      <c r="SI912" s="5"/>
      <c r="SJ912" s="5"/>
      <c r="SK912" s="5"/>
      <c r="SL912" s="5"/>
      <c r="SM912" s="5"/>
      <c r="SN912" s="5"/>
      <c r="SO912" s="5"/>
      <c r="SP912" s="5"/>
      <c r="SQ912" s="5"/>
      <c r="SR912" s="5"/>
      <c r="SS912" s="5"/>
      <c r="ST912" s="5"/>
      <c r="SU912" s="5"/>
      <c r="SV912" s="5"/>
      <c r="SW912" s="5"/>
      <c r="SX912" s="5"/>
      <c r="SY912" s="5"/>
      <c r="SZ912" s="5"/>
      <c r="TA912" s="5"/>
      <c r="TB912" s="5"/>
      <c r="TC912" s="5"/>
      <c r="TD912" s="5"/>
      <c r="TE912" s="5"/>
      <c r="TF912" s="5"/>
      <c r="TG912" s="5"/>
      <c r="TH912" s="5"/>
      <c r="TI912" s="5"/>
      <c r="TJ912" s="5"/>
      <c r="TK912" s="5"/>
      <c r="TL912" s="5"/>
      <c r="TM912" s="5"/>
      <c r="TN912" s="5"/>
      <c r="TO912" s="5"/>
      <c r="TP912" s="5"/>
      <c r="TQ912" s="5"/>
      <c r="TR912" s="5"/>
      <c r="TS912" s="5"/>
      <c r="TT912" s="5"/>
      <c r="TU912" s="5"/>
      <c r="TV912" s="5"/>
      <c r="TW912" s="5"/>
      <c r="TX912" s="5"/>
      <c r="TY912" s="5"/>
      <c r="TZ912" s="5"/>
      <c r="UA912" s="5"/>
      <c r="UB912" s="5"/>
      <c r="UC912" s="5"/>
      <c r="UD912" s="5"/>
      <c r="UE912" s="5"/>
      <c r="UF912" s="5"/>
      <c r="UG912" s="5"/>
      <c r="UH912" s="5"/>
      <c r="UI912" s="5"/>
      <c r="UJ912" s="5"/>
      <c r="UK912" s="5"/>
      <c r="UL912" s="5"/>
      <c r="UM912" s="5"/>
      <c r="UN912" s="5"/>
      <c r="UO912" s="5"/>
      <c r="UP912" s="5"/>
      <c r="UQ912" s="5"/>
      <c r="UR912" s="5"/>
      <c r="US912" s="5"/>
      <c r="UT912" s="5"/>
      <c r="UU912" s="5"/>
      <c r="UV912" s="5"/>
      <c r="UW912" s="5"/>
      <c r="UX912" s="5"/>
      <c r="UY912" s="5"/>
      <c r="UZ912" s="5"/>
      <c r="VA912" s="5"/>
      <c r="VB912" s="5"/>
      <c r="VC912" s="5"/>
      <c r="VD912" s="5"/>
      <c r="VE912" s="5"/>
      <c r="VF912" s="5"/>
      <c r="VG912" s="5"/>
      <c r="VH912" s="5"/>
      <c r="VI912" s="5"/>
      <c r="VJ912" s="5"/>
      <c r="VK912" s="5"/>
      <c r="VL912" s="5"/>
      <c r="VM912" s="5"/>
      <c r="VN912" s="5"/>
      <c r="VO912" s="5"/>
      <c r="VP912" s="5"/>
      <c r="VQ912" s="5"/>
      <c r="VR912" s="5"/>
      <c r="VS912" s="5"/>
      <c r="VT912" s="5"/>
      <c r="VU912" s="5"/>
      <c r="VV912" s="5"/>
      <c r="VW912" s="5"/>
      <c r="VX912" s="5"/>
      <c r="VY912" s="5"/>
      <c r="VZ912" s="5"/>
      <c r="WA912" s="5"/>
      <c r="WB912" s="5"/>
      <c r="WC912" s="5"/>
      <c r="WD912" s="5"/>
      <c r="WE912" s="5"/>
      <c r="WF912" s="5"/>
      <c r="WG912" s="5"/>
      <c r="WH912" s="5"/>
      <c r="WI912" s="5"/>
      <c r="WJ912" s="5"/>
      <c r="WK912" s="5"/>
      <c r="WL912" s="5"/>
      <c r="WM912" s="5"/>
      <c r="WN912" s="5"/>
      <c r="WO912" s="5"/>
      <c r="WP912" s="5"/>
      <c r="WQ912" s="5"/>
      <c r="WR912" s="5"/>
      <c r="WS912" s="5"/>
      <c r="WT912" s="5"/>
      <c r="WU912" s="5"/>
      <c r="WV912" s="5"/>
      <c r="WW912" s="5"/>
      <c r="WX912" s="5"/>
      <c r="WY912" s="5"/>
      <c r="WZ912" s="5"/>
      <c r="XA912" s="5"/>
      <c r="XB912" s="5"/>
      <c r="XC912" s="5"/>
      <c r="XD912" s="5"/>
      <c r="XE912" s="5"/>
      <c r="XF912" s="5"/>
      <c r="XG912" s="5"/>
      <c r="XH912" s="5"/>
      <c r="XI912" s="5"/>
      <c r="XJ912" s="5"/>
      <c r="XK912" s="5"/>
      <c r="XL912" s="5"/>
      <c r="XM912" s="5"/>
      <c r="XN912" s="5"/>
      <c r="XO912" s="5"/>
      <c r="XP912" s="5"/>
      <c r="XQ912" s="5"/>
      <c r="XR912" s="5"/>
      <c r="XS912" s="5"/>
      <c r="XT912" s="5"/>
      <c r="XU912" s="5"/>
      <c r="XV912" s="5"/>
      <c r="XW912" s="5"/>
    </row>
    <row r="913" spans="39:647" x14ac:dyDescent="0.2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5"/>
      <c r="NS913" s="5"/>
      <c r="NT913" s="5"/>
      <c r="NU913" s="5"/>
      <c r="NV913" s="5"/>
      <c r="NW913" s="5"/>
      <c r="NX913" s="5"/>
      <c r="NY913" s="5"/>
      <c r="NZ913" s="5"/>
      <c r="OA913" s="5"/>
      <c r="OB913" s="5"/>
      <c r="OC913" s="5"/>
      <c r="OD913" s="5"/>
      <c r="OE913" s="5"/>
      <c r="OF913" s="5"/>
      <c r="OG913" s="5"/>
      <c r="OH913" s="5"/>
      <c r="OI913" s="5"/>
      <c r="OJ913" s="5"/>
      <c r="OK913" s="5"/>
      <c r="OL913" s="5"/>
      <c r="OM913" s="5"/>
      <c r="ON913" s="5"/>
      <c r="OO913" s="5"/>
      <c r="OP913" s="5"/>
      <c r="OQ913" s="5"/>
      <c r="OR913" s="5"/>
      <c r="OS913" s="5"/>
      <c r="OT913" s="5"/>
      <c r="OU913" s="5"/>
      <c r="OV913" s="5"/>
      <c r="OW913" s="5"/>
      <c r="OX913" s="5"/>
      <c r="OY913" s="5"/>
      <c r="OZ913" s="5"/>
      <c r="PA913" s="5"/>
      <c r="PB913" s="5"/>
      <c r="PC913" s="5"/>
      <c r="PD913" s="5"/>
      <c r="PE913" s="5"/>
      <c r="PF913" s="5"/>
      <c r="PG913" s="5"/>
      <c r="PH913" s="5"/>
      <c r="PI913" s="5"/>
      <c r="PJ913" s="5"/>
      <c r="PK913" s="5"/>
      <c r="PL913" s="5"/>
      <c r="PM913" s="5"/>
      <c r="PN913" s="5"/>
      <c r="PO913" s="5"/>
      <c r="PP913" s="5"/>
      <c r="PQ913" s="5"/>
      <c r="PR913" s="5"/>
      <c r="PS913" s="5"/>
      <c r="PT913" s="5"/>
      <c r="PU913" s="5"/>
      <c r="PV913" s="5"/>
      <c r="PW913" s="5"/>
      <c r="PX913" s="5"/>
      <c r="PY913" s="5"/>
      <c r="PZ913" s="5"/>
      <c r="QA913" s="5"/>
      <c r="QB913" s="5"/>
      <c r="QC913" s="5"/>
      <c r="QD913" s="5"/>
      <c r="QE913" s="5"/>
      <c r="QF913" s="5"/>
      <c r="QG913" s="5"/>
      <c r="QH913" s="5"/>
      <c r="QI913" s="5"/>
      <c r="QJ913" s="5"/>
      <c r="QK913" s="5"/>
      <c r="QL913" s="5"/>
      <c r="QM913" s="5"/>
      <c r="QN913" s="5"/>
      <c r="QO913" s="5"/>
      <c r="QP913" s="5"/>
      <c r="QQ913" s="5"/>
      <c r="QR913" s="5"/>
      <c r="QS913" s="5"/>
      <c r="QT913" s="5"/>
      <c r="QU913" s="5"/>
      <c r="QV913" s="5"/>
      <c r="QW913" s="5"/>
      <c r="QX913" s="5"/>
      <c r="QY913" s="5"/>
      <c r="QZ913" s="5"/>
      <c r="RA913" s="5"/>
      <c r="RB913" s="5"/>
      <c r="RC913" s="5"/>
      <c r="RD913" s="5"/>
      <c r="RE913" s="5"/>
      <c r="RF913" s="5"/>
      <c r="RG913" s="5"/>
      <c r="RH913" s="5"/>
      <c r="RI913" s="5"/>
      <c r="RJ913" s="5"/>
      <c r="RK913" s="5"/>
      <c r="RL913" s="5"/>
      <c r="RM913" s="5"/>
      <c r="RN913" s="5"/>
      <c r="RO913" s="5"/>
      <c r="RP913" s="5"/>
      <c r="RQ913" s="5"/>
      <c r="RR913" s="5"/>
      <c r="RS913" s="5"/>
      <c r="RT913" s="5"/>
      <c r="RU913" s="5"/>
      <c r="RV913" s="5"/>
      <c r="RW913" s="5"/>
      <c r="RX913" s="5"/>
      <c r="RY913" s="5"/>
      <c r="RZ913" s="5"/>
      <c r="SA913" s="5"/>
      <c r="SB913" s="5"/>
      <c r="SC913" s="5"/>
      <c r="SD913" s="5"/>
      <c r="SE913" s="5"/>
      <c r="SF913" s="5"/>
      <c r="SG913" s="5"/>
      <c r="SH913" s="5"/>
      <c r="SI913" s="5"/>
      <c r="SJ913" s="5"/>
      <c r="SK913" s="5"/>
      <c r="SL913" s="5"/>
      <c r="SM913" s="5"/>
      <c r="SN913" s="5"/>
      <c r="SO913" s="5"/>
      <c r="SP913" s="5"/>
      <c r="SQ913" s="5"/>
      <c r="SR913" s="5"/>
      <c r="SS913" s="5"/>
      <c r="ST913" s="5"/>
      <c r="SU913" s="5"/>
      <c r="SV913" s="5"/>
      <c r="SW913" s="5"/>
      <c r="SX913" s="5"/>
      <c r="SY913" s="5"/>
      <c r="SZ913" s="5"/>
      <c r="TA913" s="5"/>
      <c r="TB913" s="5"/>
      <c r="TC913" s="5"/>
      <c r="TD913" s="5"/>
      <c r="TE913" s="5"/>
      <c r="TF913" s="5"/>
      <c r="TG913" s="5"/>
      <c r="TH913" s="5"/>
      <c r="TI913" s="5"/>
      <c r="TJ913" s="5"/>
      <c r="TK913" s="5"/>
      <c r="TL913" s="5"/>
      <c r="TM913" s="5"/>
      <c r="TN913" s="5"/>
      <c r="TO913" s="5"/>
      <c r="TP913" s="5"/>
      <c r="TQ913" s="5"/>
      <c r="TR913" s="5"/>
      <c r="TS913" s="5"/>
      <c r="TT913" s="5"/>
      <c r="TU913" s="5"/>
      <c r="TV913" s="5"/>
      <c r="TW913" s="5"/>
      <c r="TX913" s="5"/>
      <c r="TY913" s="5"/>
      <c r="TZ913" s="5"/>
      <c r="UA913" s="5"/>
      <c r="UB913" s="5"/>
      <c r="UC913" s="5"/>
      <c r="UD913" s="5"/>
      <c r="UE913" s="5"/>
      <c r="UF913" s="5"/>
      <c r="UG913" s="5"/>
      <c r="UH913" s="5"/>
      <c r="UI913" s="5"/>
      <c r="UJ913" s="5"/>
      <c r="UK913" s="5"/>
      <c r="UL913" s="5"/>
      <c r="UM913" s="5"/>
      <c r="UN913" s="5"/>
      <c r="UO913" s="5"/>
      <c r="UP913" s="5"/>
      <c r="UQ913" s="5"/>
      <c r="UR913" s="5"/>
      <c r="US913" s="5"/>
      <c r="UT913" s="5"/>
      <c r="UU913" s="5"/>
      <c r="UV913" s="5"/>
      <c r="UW913" s="5"/>
      <c r="UX913" s="5"/>
      <c r="UY913" s="5"/>
      <c r="UZ913" s="5"/>
      <c r="VA913" s="5"/>
      <c r="VB913" s="5"/>
      <c r="VC913" s="5"/>
      <c r="VD913" s="5"/>
      <c r="VE913" s="5"/>
      <c r="VF913" s="5"/>
      <c r="VG913" s="5"/>
      <c r="VH913" s="5"/>
      <c r="VI913" s="5"/>
      <c r="VJ913" s="5"/>
      <c r="VK913" s="5"/>
      <c r="VL913" s="5"/>
      <c r="VM913" s="5"/>
      <c r="VN913" s="5"/>
      <c r="VO913" s="5"/>
      <c r="VP913" s="5"/>
      <c r="VQ913" s="5"/>
      <c r="VR913" s="5"/>
      <c r="VS913" s="5"/>
      <c r="VT913" s="5"/>
      <c r="VU913" s="5"/>
      <c r="VV913" s="5"/>
      <c r="VW913" s="5"/>
      <c r="VX913" s="5"/>
      <c r="VY913" s="5"/>
      <c r="VZ913" s="5"/>
      <c r="WA913" s="5"/>
      <c r="WB913" s="5"/>
      <c r="WC913" s="5"/>
      <c r="WD913" s="5"/>
      <c r="WE913" s="5"/>
      <c r="WF913" s="5"/>
      <c r="WG913" s="5"/>
      <c r="WH913" s="5"/>
      <c r="WI913" s="5"/>
      <c r="WJ913" s="5"/>
      <c r="WK913" s="5"/>
      <c r="WL913" s="5"/>
      <c r="WM913" s="5"/>
      <c r="WN913" s="5"/>
      <c r="WO913" s="5"/>
      <c r="WP913" s="5"/>
      <c r="WQ913" s="5"/>
      <c r="WR913" s="5"/>
      <c r="WS913" s="5"/>
      <c r="WT913" s="5"/>
      <c r="WU913" s="5"/>
      <c r="WV913" s="5"/>
      <c r="WW913" s="5"/>
      <c r="WX913" s="5"/>
      <c r="WY913" s="5"/>
      <c r="WZ913" s="5"/>
      <c r="XA913" s="5"/>
      <c r="XB913" s="5"/>
      <c r="XC913" s="5"/>
      <c r="XD913" s="5"/>
      <c r="XE913" s="5"/>
      <c r="XF913" s="5"/>
      <c r="XG913" s="5"/>
      <c r="XH913" s="5"/>
      <c r="XI913" s="5"/>
      <c r="XJ913" s="5"/>
      <c r="XK913" s="5"/>
      <c r="XL913" s="5"/>
      <c r="XM913" s="5"/>
      <c r="XN913" s="5"/>
      <c r="XO913" s="5"/>
      <c r="XP913" s="5"/>
      <c r="XQ913" s="5"/>
      <c r="XR913" s="5"/>
      <c r="XS913" s="5"/>
      <c r="XT913" s="5"/>
      <c r="XU913" s="5"/>
      <c r="XV913" s="5"/>
      <c r="XW913" s="5"/>
    </row>
    <row r="914" spans="39:647" x14ac:dyDescent="0.2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5"/>
      <c r="NS914" s="5"/>
      <c r="NT914" s="5"/>
      <c r="NU914" s="5"/>
      <c r="NV914" s="5"/>
      <c r="NW914" s="5"/>
      <c r="NX914" s="5"/>
      <c r="NY914" s="5"/>
      <c r="NZ914" s="5"/>
      <c r="OA914" s="5"/>
      <c r="OB914" s="5"/>
      <c r="OC914" s="5"/>
      <c r="OD914" s="5"/>
      <c r="OE914" s="5"/>
      <c r="OF914" s="5"/>
      <c r="OG914" s="5"/>
      <c r="OH914" s="5"/>
      <c r="OI914" s="5"/>
      <c r="OJ914" s="5"/>
      <c r="OK914" s="5"/>
      <c r="OL914" s="5"/>
      <c r="OM914" s="5"/>
      <c r="ON914" s="5"/>
      <c r="OO914" s="5"/>
      <c r="OP914" s="5"/>
      <c r="OQ914" s="5"/>
      <c r="OR914" s="5"/>
      <c r="OS914" s="5"/>
      <c r="OT914" s="5"/>
      <c r="OU914" s="5"/>
      <c r="OV914" s="5"/>
      <c r="OW914" s="5"/>
      <c r="OX914" s="5"/>
      <c r="OY914" s="5"/>
      <c r="OZ914" s="5"/>
      <c r="PA914" s="5"/>
      <c r="PB914" s="5"/>
      <c r="PC914" s="5"/>
      <c r="PD914" s="5"/>
      <c r="PE914" s="5"/>
      <c r="PF914" s="5"/>
      <c r="PG914" s="5"/>
      <c r="PH914" s="5"/>
      <c r="PI914" s="5"/>
      <c r="PJ914" s="5"/>
      <c r="PK914" s="5"/>
      <c r="PL914" s="5"/>
      <c r="PM914" s="5"/>
      <c r="PN914" s="5"/>
      <c r="PO914" s="5"/>
      <c r="PP914" s="5"/>
      <c r="PQ914" s="5"/>
      <c r="PR914" s="5"/>
      <c r="PS914" s="5"/>
      <c r="PT914" s="5"/>
      <c r="PU914" s="5"/>
      <c r="PV914" s="5"/>
      <c r="PW914" s="5"/>
      <c r="PX914" s="5"/>
      <c r="PY914" s="5"/>
      <c r="PZ914" s="5"/>
      <c r="QA914" s="5"/>
      <c r="QB914" s="5"/>
      <c r="QC914" s="5"/>
      <c r="QD914" s="5"/>
      <c r="QE914" s="5"/>
      <c r="QF914" s="5"/>
      <c r="QG914" s="5"/>
      <c r="QH914" s="5"/>
      <c r="QI914" s="5"/>
      <c r="QJ914" s="5"/>
      <c r="QK914" s="5"/>
      <c r="QL914" s="5"/>
      <c r="QM914" s="5"/>
      <c r="QN914" s="5"/>
      <c r="QO914" s="5"/>
      <c r="QP914" s="5"/>
      <c r="QQ914" s="5"/>
      <c r="QR914" s="5"/>
      <c r="QS914" s="5"/>
      <c r="QT914" s="5"/>
      <c r="QU914" s="5"/>
      <c r="QV914" s="5"/>
      <c r="QW914" s="5"/>
      <c r="QX914" s="5"/>
      <c r="QY914" s="5"/>
      <c r="QZ914" s="5"/>
      <c r="RA914" s="5"/>
      <c r="RB914" s="5"/>
      <c r="RC914" s="5"/>
      <c r="RD914" s="5"/>
      <c r="RE914" s="5"/>
      <c r="RF914" s="5"/>
      <c r="RG914" s="5"/>
      <c r="RH914" s="5"/>
      <c r="RI914" s="5"/>
      <c r="RJ914" s="5"/>
      <c r="RK914" s="5"/>
      <c r="RL914" s="5"/>
      <c r="RM914" s="5"/>
      <c r="RN914" s="5"/>
      <c r="RO914" s="5"/>
      <c r="RP914" s="5"/>
      <c r="RQ914" s="5"/>
      <c r="RR914" s="5"/>
      <c r="RS914" s="5"/>
      <c r="RT914" s="5"/>
      <c r="RU914" s="5"/>
      <c r="RV914" s="5"/>
      <c r="RW914" s="5"/>
      <c r="RX914" s="5"/>
      <c r="RY914" s="5"/>
      <c r="RZ914" s="5"/>
      <c r="SA914" s="5"/>
      <c r="SB914" s="5"/>
      <c r="SC914" s="5"/>
      <c r="SD914" s="5"/>
      <c r="SE914" s="5"/>
      <c r="SF914" s="5"/>
      <c r="SG914" s="5"/>
      <c r="SH914" s="5"/>
      <c r="SI914" s="5"/>
      <c r="SJ914" s="5"/>
      <c r="SK914" s="5"/>
      <c r="SL914" s="5"/>
      <c r="SM914" s="5"/>
      <c r="SN914" s="5"/>
      <c r="SO914" s="5"/>
      <c r="SP914" s="5"/>
      <c r="SQ914" s="5"/>
      <c r="SR914" s="5"/>
      <c r="SS914" s="5"/>
      <c r="ST914" s="5"/>
      <c r="SU914" s="5"/>
      <c r="SV914" s="5"/>
      <c r="SW914" s="5"/>
      <c r="SX914" s="5"/>
      <c r="SY914" s="5"/>
      <c r="SZ914" s="5"/>
      <c r="TA914" s="5"/>
      <c r="TB914" s="5"/>
      <c r="TC914" s="5"/>
      <c r="TD914" s="5"/>
      <c r="TE914" s="5"/>
      <c r="TF914" s="5"/>
      <c r="TG914" s="5"/>
      <c r="TH914" s="5"/>
      <c r="TI914" s="5"/>
      <c r="TJ914" s="5"/>
      <c r="TK914" s="5"/>
      <c r="TL914" s="5"/>
      <c r="TM914" s="5"/>
      <c r="TN914" s="5"/>
      <c r="TO914" s="5"/>
      <c r="TP914" s="5"/>
      <c r="TQ914" s="5"/>
      <c r="TR914" s="5"/>
      <c r="TS914" s="5"/>
      <c r="TT914" s="5"/>
      <c r="TU914" s="5"/>
      <c r="TV914" s="5"/>
      <c r="TW914" s="5"/>
      <c r="TX914" s="5"/>
      <c r="TY914" s="5"/>
      <c r="TZ914" s="5"/>
      <c r="UA914" s="5"/>
      <c r="UB914" s="5"/>
      <c r="UC914" s="5"/>
      <c r="UD914" s="5"/>
      <c r="UE914" s="5"/>
      <c r="UF914" s="5"/>
      <c r="UG914" s="5"/>
      <c r="UH914" s="5"/>
      <c r="UI914" s="5"/>
      <c r="UJ914" s="5"/>
      <c r="UK914" s="5"/>
      <c r="UL914" s="5"/>
      <c r="UM914" s="5"/>
      <c r="UN914" s="5"/>
      <c r="UO914" s="5"/>
      <c r="UP914" s="5"/>
      <c r="UQ914" s="5"/>
      <c r="UR914" s="5"/>
      <c r="US914" s="5"/>
      <c r="UT914" s="5"/>
      <c r="UU914" s="5"/>
      <c r="UV914" s="5"/>
      <c r="UW914" s="5"/>
      <c r="UX914" s="5"/>
      <c r="UY914" s="5"/>
      <c r="UZ914" s="5"/>
      <c r="VA914" s="5"/>
      <c r="VB914" s="5"/>
      <c r="VC914" s="5"/>
      <c r="VD914" s="5"/>
      <c r="VE914" s="5"/>
      <c r="VF914" s="5"/>
      <c r="VG914" s="5"/>
      <c r="VH914" s="5"/>
      <c r="VI914" s="5"/>
      <c r="VJ914" s="5"/>
      <c r="VK914" s="5"/>
      <c r="VL914" s="5"/>
      <c r="VM914" s="5"/>
      <c r="VN914" s="5"/>
      <c r="VO914" s="5"/>
      <c r="VP914" s="5"/>
      <c r="VQ914" s="5"/>
      <c r="VR914" s="5"/>
      <c r="VS914" s="5"/>
      <c r="VT914" s="5"/>
      <c r="VU914" s="5"/>
      <c r="VV914" s="5"/>
      <c r="VW914" s="5"/>
      <c r="VX914" s="5"/>
      <c r="VY914" s="5"/>
      <c r="VZ914" s="5"/>
      <c r="WA914" s="5"/>
      <c r="WB914" s="5"/>
      <c r="WC914" s="5"/>
      <c r="WD914" s="5"/>
      <c r="WE914" s="5"/>
      <c r="WF914" s="5"/>
      <c r="WG914" s="5"/>
      <c r="WH914" s="5"/>
      <c r="WI914" s="5"/>
      <c r="WJ914" s="5"/>
      <c r="WK914" s="5"/>
      <c r="WL914" s="5"/>
      <c r="WM914" s="5"/>
      <c r="WN914" s="5"/>
      <c r="WO914" s="5"/>
      <c r="WP914" s="5"/>
      <c r="WQ914" s="5"/>
      <c r="WR914" s="5"/>
      <c r="WS914" s="5"/>
      <c r="WT914" s="5"/>
      <c r="WU914" s="5"/>
      <c r="WV914" s="5"/>
      <c r="WW914" s="5"/>
      <c r="WX914" s="5"/>
      <c r="WY914" s="5"/>
      <c r="WZ914" s="5"/>
      <c r="XA914" s="5"/>
      <c r="XB914" s="5"/>
      <c r="XC914" s="5"/>
      <c r="XD914" s="5"/>
      <c r="XE914" s="5"/>
      <c r="XF914" s="5"/>
      <c r="XG914" s="5"/>
      <c r="XH914" s="5"/>
      <c r="XI914" s="5"/>
      <c r="XJ914" s="5"/>
      <c r="XK914" s="5"/>
      <c r="XL914" s="5"/>
      <c r="XM914" s="5"/>
      <c r="XN914" s="5"/>
      <c r="XO914" s="5"/>
      <c r="XP914" s="5"/>
      <c r="XQ914" s="5"/>
      <c r="XR914" s="5"/>
      <c r="XS914" s="5"/>
      <c r="XT914" s="5"/>
      <c r="XU914" s="5"/>
      <c r="XV914" s="5"/>
      <c r="XW914" s="5"/>
    </row>
  </sheetData>
  <sheetProtection algorithmName="SHA-512" hashValue="HQhuCo59ScKvR9WBi+DWUp0eOA8bCpjW3Zalc1a5tI0hVE1XYzvgc2fyF5R4UyUK9lmmzcOLv7qeKlw6bJsBAw==" saltValue="PQuKTwCx71dfi2m9EApTqQ==" spinCount="100000" sheet="1" objects="1" scenarios="1" formatRows="0" selectLockedCells="1"/>
  <mergeCells count="71">
    <mergeCell ref="A21:D21"/>
    <mergeCell ref="F21:K21"/>
    <mergeCell ref="L21:P21"/>
    <mergeCell ref="Q21:U21"/>
    <mergeCell ref="A12:U12"/>
    <mergeCell ref="I1:L8"/>
    <mergeCell ref="M1:U6"/>
    <mergeCell ref="M7:U8"/>
    <mergeCell ref="A10:U10"/>
    <mergeCell ref="A11:U11"/>
    <mergeCell ref="A25:B25"/>
    <mergeCell ref="C25:U25"/>
    <mergeCell ref="A13:U13"/>
    <mergeCell ref="A14:U15"/>
    <mergeCell ref="A16:U16"/>
    <mergeCell ref="A17:U17"/>
    <mergeCell ref="A18:U18"/>
    <mergeCell ref="A22:U22"/>
    <mergeCell ref="A23:B23"/>
    <mergeCell ref="C23:U23"/>
    <mergeCell ref="A24:B24"/>
    <mergeCell ref="C24:U24"/>
    <mergeCell ref="A19:K19"/>
    <mergeCell ref="L19:U19"/>
    <mergeCell ref="A20:K20"/>
    <mergeCell ref="L20:U20"/>
    <mergeCell ref="A26:B26"/>
    <mergeCell ref="C26:U26"/>
    <mergeCell ref="A27:U27"/>
    <mergeCell ref="A28:D28"/>
    <mergeCell ref="E28:H28"/>
    <mergeCell ref="I28:K28"/>
    <mergeCell ref="L28:N28"/>
    <mergeCell ref="O28:Q28"/>
    <mergeCell ref="R28:S28"/>
    <mergeCell ref="T28:U28"/>
    <mergeCell ref="T30:U30"/>
    <mergeCell ref="A29:D29"/>
    <mergeCell ref="E29:H29"/>
    <mergeCell ref="I29:K29"/>
    <mergeCell ref="L29:N29"/>
    <mergeCell ref="O29:Q29"/>
    <mergeCell ref="R29:S29"/>
    <mergeCell ref="T29:U29"/>
    <mergeCell ref="A30:D30"/>
    <mergeCell ref="E30:H30"/>
    <mergeCell ref="I30:K30"/>
    <mergeCell ref="L30:N30"/>
    <mergeCell ref="O30:Q30"/>
    <mergeCell ref="R30:S30"/>
    <mergeCell ref="T31:U31"/>
    <mergeCell ref="A32:D36"/>
    <mergeCell ref="I32:K36"/>
    <mergeCell ref="L32:N36"/>
    <mergeCell ref="O32:Q36"/>
    <mergeCell ref="R32:S36"/>
    <mergeCell ref="T32:U36"/>
    <mergeCell ref="A31:D31"/>
    <mergeCell ref="E31:H31"/>
    <mergeCell ref="I31:K31"/>
    <mergeCell ref="L31:N31"/>
    <mergeCell ref="O31:Q31"/>
    <mergeCell ref="R31:S31"/>
    <mergeCell ref="T37:U41"/>
    <mergeCell ref="A42:Q42"/>
    <mergeCell ref="R42:U42"/>
    <mergeCell ref="A37:D41"/>
    <mergeCell ref="I37:K41"/>
    <mergeCell ref="L37:N41"/>
    <mergeCell ref="O37:Q41"/>
    <mergeCell ref="R37:S41"/>
  </mergeCells>
  <hyperlinks>
    <hyperlink ref="A21:D21" location="'2 Project Information'!E7" display="Go to '2 Project Information' tab." xr:uid="{00000000-0004-0000-0000-000000000000}"/>
    <hyperlink ref="L21:P21" location="'2 Project Information'!E7" display="Go to '2 Project Information' tab." xr:uid="{00000000-0004-0000-0000-000001000000}"/>
    <hyperlink ref="R42:U42" location="'2 Project Information'!E7" display="Go to '2 Project Information' tab." xr:uid="{00000000-0004-0000-0000-000002000000}"/>
    <hyperlink ref="F21:K21" location="'3b Code Plus Verification'!H13" display="Go to '3b Code Plus Verification'!A1" xr:uid="{00000000-0004-0000-0000-000003000000}"/>
    <hyperlink ref="Q21:U21" location="'3a Scoring &amp; Verification'!J9" display="Go to '3a Scoring &amp; Verification'!J9" xr:uid="{00000000-0004-0000-0000-000004000000}"/>
  </hyperlinks>
  <printOptions horizontalCentered="1"/>
  <pageMargins left="0.5" right="0.5" top="0.75" bottom="0.75" header="0.3" footer="0.3"/>
  <pageSetup scale="50" orientation="portrait" r:id="rId1"/>
  <headerFooter>
    <oddHeader>&amp;L&amp;F&amp;R&amp;A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40"/>
  <sheetViews>
    <sheetView workbookViewId="0">
      <selection activeCell="A9" sqref="A9"/>
    </sheetView>
  </sheetViews>
  <sheetFormatPr defaultColWidth="11.28515625" defaultRowHeight="15" x14ac:dyDescent="0.25"/>
  <cols>
    <col min="1" max="10" width="13.7109375" style="5" customWidth="1"/>
    <col min="11" max="11" width="13.7109375" style="316" customWidth="1"/>
    <col min="12" max="16384" width="11.28515625" style="5"/>
  </cols>
  <sheetData>
    <row r="1" spans="1:13" x14ac:dyDescent="0.25">
      <c r="A1" s="1724"/>
      <c r="B1" s="1725"/>
      <c r="C1" s="1725"/>
      <c r="D1" s="2196"/>
      <c r="E1" s="2197"/>
      <c r="F1" s="2197"/>
      <c r="G1" s="2197"/>
      <c r="H1" s="2198"/>
      <c r="I1" s="2201" t="s">
        <v>1209</v>
      </c>
      <c r="J1" s="2201"/>
      <c r="K1" s="2202"/>
      <c r="M1" s="5" t="s">
        <v>1223</v>
      </c>
    </row>
    <row r="2" spans="1:13" x14ac:dyDescent="0.25">
      <c r="A2" s="1726"/>
      <c r="B2" s="1727"/>
      <c r="C2" s="1727"/>
      <c r="D2" s="2199"/>
      <c r="E2" s="2199"/>
      <c r="F2" s="2199"/>
      <c r="G2" s="2199"/>
      <c r="H2" s="2200"/>
      <c r="I2" s="2203"/>
      <c r="J2" s="2203"/>
      <c r="K2" s="2204"/>
    </row>
    <row r="3" spans="1:13" x14ac:dyDescent="0.25">
      <c r="A3" s="1726"/>
      <c r="B3" s="1727"/>
      <c r="C3" s="1727"/>
      <c r="D3" s="2199"/>
      <c r="E3" s="2199"/>
      <c r="F3" s="2199"/>
      <c r="G3" s="2199"/>
      <c r="H3" s="2200"/>
      <c r="I3" s="2203"/>
      <c r="J3" s="2203"/>
      <c r="K3" s="2204"/>
    </row>
    <row r="4" spans="1:13" x14ac:dyDescent="0.25">
      <c r="A4" s="1726"/>
      <c r="B4" s="1727"/>
      <c r="C4" s="1727"/>
      <c r="D4" s="2199"/>
      <c r="E4" s="2199"/>
      <c r="F4" s="2199"/>
      <c r="G4" s="2199"/>
      <c r="H4" s="2200"/>
      <c r="I4" s="2203"/>
      <c r="J4" s="2203"/>
      <c r="K4" s="2204"/>
    </row>
    <row r="5" spans="1:13" x14ac:dyDescent="0.25">
      <c r="A5" s="1726"/>
      <c r="B5" s="1727"/>
      <c r="C5" s="1727"/>
      <c r="D5" s="2199"/>
      <c r="E5" s="2199"/>
      <c r="F5" s="2199"/>
      <c r="G5" s="2199"/>
      <c r="H5" s="2200"/>
      <c r="I5" s="2203"/>
      <c r="J5" s="2203"/>
      <c r="K5" s="2204"/>
    </row>
    <row r="6" spans="1:13" ht="14.25" customHeight="1" x14ac:dyDescent="0.25">
      <c r="A6" s="2205" t="s">
        <v>891</v>
      </c>
      <c r="B6" s="2206"/>
      <c r="C6" s="2206"/>
      <c r="D6" s="2206"/>
      <c r="E6" s="2206"/>
      <c r="F6" s="2206"/>
      <c r="G6" s="2206"/>
      <c r="H6" s="2206"/>
      <c r="I6" s="2206"/>
      <c r="J6" s="2206"/>
      <c r="K6" s="2207"/>
    </row>
    <row r="7" spans="1:13" ht="14.25" customHeight="1" x14ac:dyDescent="0.25">
      <c r="A7" s="2205"/>
      <c r="B7" s="2206"/>
      <c r="C7" s="2206"/>
      <c r="D7" s="2206"/>
      <c r="E7" s="2206"/>
      <c r="F7" s="2206"/>
      <c r="G7" s="2206"/>
      <c r="H7" s="2206"/>
      <c r="I7" s="2206"/>
      <c r="J7" s="2206"/>
      <c r="K7" s="2207"/>
    </row>
    <row r="8" spans="1:13" ht="45" x14ac:dyDescent="0.25">
      <c r="A8" s="312" t="s">
        <v>721</v>
      </c>
      <c r="B8" s="312" t="s">
        <v>827</v>
      </c>
      <c r="C8" s="312" t="s">
        <v>828</v>
      </c>
      <c r="D8" s="312" t="s">
        <v>829</v>
      </c>
      <c r="E8" s="312" t="s">
        <v>853</v>
      </c>
      <c r="F8" s="312" t="s">
        <v>831</v>
      </c>
      <c r="G8" s="312" t="s">
        <v>832</v>
      </c>
      <c r="H8" s="312" t="s">
        <v>833</v>
      </c>
      <c r="I8" s="312" t="s">
        <v>834</v>
      </c>
      <c r="J8" s="312" t="s">
        <v>835</v>
      </c>
      <c r="K8" s="312" t="s">
        <v>836</v>
      </c>
    </row>
    <row r="9" spans="1:13" x14ac:dyDescent="0.25">
      <c r="A9" s="400">
        <v>3</v>
      </c>
      <c r="B9" s="313">
        <v>0.32</v>
      </c>
      <c r="C9" s="314">
        <v>0.55000000000000004</v>
      </c>
      <c r="D9" s="314">
        <v>0.25</v>
      </c>
      <c r="E9" s="313">
        <v>38</v>
      </c>
      <c r="F9" s="313" t="s">
        <v>845</v>
      </c>
      <c r="G9" s="315" t="s">
        <v>854</v>
      </c>
      <c r="H9" s="313">
        <v>19</v>
      </c>
      <c r="I9" s="315" t="s">
        <v>839</v>
      </c>
      <c r="J9" s="315" t="s">
        <v>345</v>
      </c>
      <c r="K9" s="315" t="s">
        <v>840</v>
      </c>
    </row>
    <row r="10" spans="1:13" x14ac:dyDescent="0.25">
      <c r="A10" s="400">
        <v>4</v>
      </c>
      <c r="B10" s="313">
        <v>0.32</v>
      </c>
      <c r="C10" s="314">
        <v>0.55000000000000004</v>
      </c>
      <c r="D10" s="314">
        <v>0.4</v>
      </c>
      <c r="E10" s="313">
        <v>49</v>
      </c>
      <c r="F10" s="313" t="s">
        <v>845</v>
      </c>
      <c r="G10" s="315" t="s">
        <v>854</v>
      </c>
      <c r="H10" s="313">
        <v>19</v>
      </c>
      <c r="I10" s="315" t="s">
        <v>843</v>
      </c>
      <c r="J10" s="315" t="s">
        <v>844</v>
      </c>
      <c r="K10" s="315" t="s">
        <v>843</v>
      </c>
    </row>
    <row r="11" spans="1:13" x14ac:dyDescent="0.25">
      <c r="A11" s="400">
        <v>5</v>
      </c>
      <c r="B11" s="313">
        <v>0.3</v>
      </c>
      <c r="C11" s="314">
        <v>0.55000000000000004</v>
      </c>
      <c r="D11" s="314" t="s">
        <v>841</v>
      </c>
      <c r="E11" s="313">
        <v>49</v>
      </c>
      <c r="F11" s="313" t="s">
        <v>845</v>
      </c>
      <c r="G11" s="315" t="s">
        <v>846</v>
      </c>
      <c r="H11" s="313" t="s">
        <v>847</v>
      </c>
      <c r="I11" s="315" t="s">
        <v>848</v>
      </c>
      <c r="J11" s="315" t="s">
        <v>844</v>
      </c>
      <c r="K11" s="315" t="s">
        <v>848</v>
      </c>
    </row>
    <row r="12" spans="1:13" x14ac:dyDescent="0.25">
      <c r="A12" s="400">
        <v>6</v>
      </c>
      <c r="B12" s="313">
        <v>0.3</v>
      </c>
      <c r="C12" s="314">
        <v>0.55000000000000004</v>
      </c>
      <c r="D12" s="314" t="s">
        <v>841</v>
      </c>
      <c r="E12" s="313">
        <v>49</v>
      </c>
      <c r="F12" s="313" t="s">
        <v>855</v>
      </c>
      <c r="G12" s="315" t="s">
        <v>856</v>
      </c>
      <c r="H12" s="313" t="s">
        <v>847</v>
      </c>
      <c r="I12" s="315" t="s">
        <v>848</v>
      </c>
      <c r="J12" s="315" t="s">
        <v>849</v>
      </c>
      <c r="K12" s="315" t="s">
        <v>848</v>
      </c>
    </row>
    <row r="13" spans="1:13" x14ac:dyDescent="0.25">
      <c r="A13" s="400">
        <v>7</v>
      </c>
      <c r="B13" s="313">
        <v>0.3</v>
      </c>
      <c r="C13" s="314">
        <v>0.55000000000000004</v>
      </c>
      <c r="D13" s="314" t="s">
        <v>841</v>
      </c>
      <c r="E13" s="313">
        <v>49</v>
      </c>
      <c r="F13" s="313" t="s">
        <v>855</v>
      </c>
      <c r="G13" s="315" t="s">
        <v>850</v>
      </c>
      <c r="H13" s="313" t="s">
        <v>857</v>
      </c>
      <c r="I13" s="315" t="s">
        <v>848</v>
      </c>
      <c r="J13" s="315" t="s">
        <v>849</v>
      </c>
      <c r="K13" s="315" t="s">
        <v>848</v>
      </c>
    </row>
    <row r="14" spans="1:13" x14ac:dyDescent="0.25">
      <c r="A14" s="409"/>
      <c r="B14" s="397"/>
      <c r="C14" s="397"/>
      <c r="D14" s="397"/>
      <c r="E14" s="397"/>
      <c r="F14" s="397"/>
      <c r="G14" s="397"/>
      <c r="H14" s="397"/>
      <c r="I14" s="397"/>
      <c r="J14" s="397"/>
      <c r="K14" s="398"/>
    </row>
    <row r="15" spans="1:13" x14ac:dyDescent="0.25">
      <c r="A15" s="2205" t="s">
        <v>851</v>
      </c>
      <c r="B15" s="2206"/>
      <c r="C15" s="2206"/>
      <c r="D15" s="2206"/>
      <c r="E15" s="2206"/>
      <c r="F15" s="2206"/>
      <c r="G15" s="2206"/>
      <c r="H15" s="2206"/>
      <c r="I15" s="2206"/>
      <c r="J15" s="2206"/>
      <c r="K15" s="2207"/>
    </row>
    <row r="16" spans="1:13" x14ac:dyDescent="0.25">
      <c r="A16" s="2205"/>
      <c r="B16" s="2206"/>
      <c r="C16" s="2206"/>
      <c r="D16" s="2206"/>
      <c r="E16" s="2206"/>
      <c r="F16" s="2206"/>
      <c r="G16" s="2206"/>
      <c r="H16" s="2206"/>
      <c r="I16" s="2206"/>
      <c r="J16" s="2206"/>
      <c r="K16" s="2207"/>
    </row>
    <row r="17" spans="1:11" ht="45" x14ac:dyDescent="0.25">
      <c r="A17" s="312" t="s">
        <v>721</v>
      </c>
      <c r="B17" s="312" t="s">
        <v>827</v>
      </c>
      <c r="C17" s="312" t="s">
        <v>828</v>
      </c>
      <c r="D17" s="312" t="s">
        <v>852</v>
      </c>
      <c r="E17" s="312" t="s">
        <v>853</v>
      </c>
      <c r="F17" s="312" t="s">
        <v>831</v>
      </c>
      <c r="G17" s="312" t="s">
        <v>832</v>
      </c>
      <c r="H17" s="312" t="s">
        <v>833</v>
      </c>
      <c r="I17" s="312" t="s">
        <v>834</v>
      </c>
      <c r="J17" s="312" t="s">
        <v>835</v>
      </c>
      <c r="K17" s="312" t="s">
        <v>836</v>
      </c>
    </row>
    <row r="18" spans="1:11" x14ac:dyDescent="0.25">
      <c r="A18" s="400">
        <v>3</v>
      </c>
      <c r="B18" s="313">
        <v>0.35</v>
      </c>
      <c r="C18" s="314">
        <v>0.55000000000000004</v>
      </c>
      <c r="D18" s="314">
        <v>0.25</v>
      </c>
      <c r="E18" s="313">
        <v>38</v>
      </c>
      <c r="F18" s="313" t="s">
        <v>845</v>
      </c>
      <c r="G18" s="315" t="s">
        <v>854</v>
      </c>
      <c r="H18" s="313">
        <v>19</v>
      </c>
      <c r="I18" s="315" t="s">
        <v>839</v>
      </c>
      <c r="J18" s="315" t="s">
        <v>345</v>
      </c>
      <c r="K18" s="315" t="s">
        <v>840</v>
      </c>
    </row>
    <row r="19" spans="1:11" x14ac:dyDescent="0.25">
      <c r="A19" s="400">
        <v>4</v>
      </c>
      <c r="B19" s="313">
        <v>0.35</v>
      </c>
      <c r="C19" s="314">
        <v>0.55000000000000004</v>
      </c>
      <c r="D19" s="314">
        <v>0.4</v>
      </c>
      <c r="E19" s="313">
        <v>49</v>
      </c>
      <c r="F19" s="313" t="s">
        <v>845</v>
      </c>
      <c r="G19" s="315" t="s">
        <v>854</v>
      </c>
      <c r="H19" s="313">
        <v>19</v>
      </c>
      <c r="I19" s="315" t="s">
        <v>843</v>
      </c>
      <c r="J19" s="315" t="s">
        <v>844</v>
      </c>
      <c r="K19" s="315" t="s">
        <v>843</v>
      </c>
    </row>
    <row r="20" spans="1:11" x14ac:dyDescent="0.25">
      <c r="A20" s="400">
        <v>5</v>
      </c>
      <c r="B20" s="313">
        <v>0.32</v>
      </c>
      <c r="C20" s="314">
        <v>0.55000000000000004</v>
      </c>
      <c r="D20" s="314" t="s">
        <v>841</v>
      </c>
      <c r="E20" s="313">
        <v>49</v>
      </c>
      <c r="F20" s="313" t="s">
        <v>845</v>
      </c>
      <c r="G20" s="315" t="s">
        <v>846</v>
      </c>
      <c r="H20" s="313" t="s">
        <v>847</v>
      </c>
      <c r="I20" s="315" t="s">
        <v>848</v>
      </c>
      <c r="J20" s="315" t="s">
        <v>844</v>
      </c>
      <c r="K20" s="315" t="s">
        <v>848</v>
      </c>
    </row>
    <row r="21" spans="1:11" x14ac:dyDescent="0.25">
      <c r="A21" s="400">
        <v>6</v>
      </c>
      <c r="B21" s="313">
        <v>0.32</v>
      </c>
      <c r="C21" s="314">
        <v>0.55000000000000004</v>
      </c>
      <c r="D21" s="314" t="s">
        <v>841</v>
      </c>
      <c r="E21" s="313">
        <v>49</v>
      </c>
      <c r="F21" s="313" t="s">
        <v>855</v>
      </c>
      <c r="G21" s="315" t="s">
        <v>856</v>
      </c>
      <c r="H21" s="313" t="s">
        <v>847</v>
      </c>
      <c r="I21" s="315" t="s">
        <v>848</v>
      </c>
      <c r="J21" s="315" t="s">
        <v>849</v>
      </c>
      <c r="K21" s="315" t="s">
        <v>848</v>
      </c>
    </row>
    <row r="22" spans="1:11" x14ac:dyDescent="0.25">
      <c r="A22" s="400">
        <v>7</v>
      </c>
      <c r="B22" s="313">
        <v>0.32</v>
      </c>
      <c r="C22" s="314">
        <v>0.55000000000000004</v>
      </c>
      <c r="D22" s="314" t="s">
        <v>841</v>
      </c>
      <c r="E22" s="313">
        <v>49</v>
      </c>
      <c r="F22" s="313" t="s">
        <v>855</v>
      </c>
      <c r="G22" s="315" t="s">
        <v>850</v>
      </c>
      <c r="H22" s="313" t="s">
        <v>857</v>
      </c>
      <c r="I22" s="315" t="s">
        <v>848</v>
      </c>
      <c r="J22" s="315" t="s">
        <v>849</v>
      </c>
      <c r="K22" s="315" t="s">
        <v>848</v>
      </c>
    </row>
    <row r="23" spans="1:11" ht="14.45" customHeight="1" x14ac:dyDescent="0.25">
      <c r="A23" s="401"/>
      <c r="B23" s="402"/>
      <c r="C23" s="402"/>
      <c r="D23" s="406"/>
      <c r="E23" s="406"/>
      <c r="F23" s="406"/>
      <c r="G23" s="406"/>
      <c r="H23" s="406"/>
      <c r="I23" s="407"/>
      <c r="J23" s="407"/>
      <c r="K23" s="408"/>
    </row>
    <row r="24" spans="1:11" x14ac:dyDescent="0.25">
      <c r="A24" s="2205" t="s">
        <v>826</v>
      </c>
      <c r="B24" s="2206"/>
      <c r="C24" s="2206"/>
      <c r="D24" s="2206"/>
      <c r="E24" s="2206"/>
      <c r="F24" s="2206"/>
      <c r="G24" s="2206"/>
      <c r="H24" s="2206"/>
      <c r="I24" s="2206"/>
      <c r="J24" s="2206"/>
      <c r="K24" s="2207"/>
    </row>
    <row r="25" spans="1:11" x14ac:dyDescent="0.25">
      <c r="A25" s="2205"/>
      <c r="B25" s="2206"/>
      <c r="C25" s="2206"/>
      <c r="D25" s="2206"/>
      <c r="E25" s="2206"/>
      <c r="F25" s="2206"/>
      <c r="G25" s="2206"/>
      <c r="H25" s="2206"/>
      <c r="I25" s="2206"/>
      <c r="J25" s="2206"/>
      <c r="K25" s="2207"/>
    </row>
    <row r="26" spans="1:11" ht="45" x14ac:dyDescent="0.25">
      <c r="A26" s="312" t="s">
        <v>721</v>
      </c>
      <c r="B26" s="312" t="s">
        <v>827</v>
      </c>
      <c r="C26" s="312" t="s">
        <v>828</v>
      </c>
      <c r="D26" s="312" t="s">
        <v>829</v>
      </c>
      <c r="E26" s="312" t="s">
        <v>830</v>
      </c>
      <c r="F26" s="312" t="s">
        <v>831</v>
      </c>
      <c r="G26" s="312" t="s">
        <v>832</v>
      </c>
      <c r="H26" s="312" t="s">
        <v>833</v>
      </c>
      <c r="I26" s="312" t="s">
        <v>834</v>
      </c>
      <c r="J26" s="312" t="s">
        <v>835</v>
      </c>
      <c r="K26" s="312" t="s">
        <v>836</v>
      </c>
    </row>
    <row r="27" spans="1:11" x14ac:dyDescent="0.25">
      <c r="A27" s="400">
        <v>3</v>
      </c>
      <c r="B27" s="313" t="s">
        <v>837</v>
      </c>
      <c r="C27" s="314">
        <v>0.65</v>
      </c>
      <c r="D27" s="314">
        <v>0.3</v>
      </c>
      <c r="E27" s="313">
        <v>30</v>
      </c>
      <c r="F27" s="313">
        <v>13</v>
      </c>
      <c r="G27" s="315" t="s">
        <v>838</v>
      </c>
      <c r="H27" s="313">
        <v>19</v>
      </c>
      <c r="I27" s="315" t="s">
        <v>839</v>
      </c>
      <c r="J27" s="315" t="s">
        <v>345</v>
      </c>
      <c r="K27" s="315" t="s">
        <v>840</v>
      </c>
    </row>
    <row r="28" spans="1:11" x14ac:dyDescent="0.25">
      <c r="A28" s="400">
        <v>4</v>
      </c>
      <c r="B28" s="313">
        <v>0.35</v>
      </c>
      <c r="C28" s="314">
        <v>0.6</v>
      </c>
      <c r="D28" s="314" t="s">
        <v>841</v>
      </c>
      <c r="E28" s="313">
        <v>38</v>
      </c>
      <c r="F28" s="313">
        <v>13</v>
      </c>
      <c r="G28" s="315" t="s">
        <v>842</v>
      </c>
      <c r="H28" s="313">
        <v>19</v>
      </c>
      <c r="I28" s="315" t="s">
        <v>843</v>
      </c>
      <c r="J28" s="315" t="s">
        <v>844</v>
      </c>
      <c r="K28" s="315" t="s">
        <v>843</v>
      </c>
    </row>
    <row r="29" spans="1:11" x14ac:dyDescent="0.25">
      <c r="A29" s="400">
        <v>5</v>
      </c>
      <c r="B29" s="313">
        <v>0.35</v>
      </c>
      <c r="C29" s="314">
        <v>0.6</v>
      </c>
      <c r="D29" s="314" t="s">
        <v>841</v>
      </c>
      <c r="E29" s="313">
        <v>38</v>
      </c>
      <c r="F29" s="313" t="s">
        <v>845</v>
      </c>
      <c r="G29" s="315" t="s">
        <v>846</v>
      </c>
      <c r="H29" s="313" t="s">
        <v>847</v>
      </c>
      <c r="I29" s="315" t="s">
        <v>843</v>
      </c>
      <c r="J29" s="315" t="s">
        <v>844</v>
      </c>
      <c r="K29" s="315" t="s">
        <v>843</v>
      </c>
    </row>
    <row r="30" spans="1:11" x14ac:dyDescent="0.25">
      <c r="A30" s="400">
        <v>6</v>
      </c>
      <c r="B30" s="313">
        <v>0.35</v>
      </c>
      <c r="C30" s="314">
        <v>0.6</v>
      </c>
      <c r="D30" s="314" t="s">
        <v>841</v>
      </c>
      <c r="E30" s="313">
        <v>49</v>
      </c>
      <c r="F30" s="313" t="s">
        <v>845</v>
      </c>
      <c r="G30" s="315" t="s">
        <v>848</v>
      </c>
      <c r="H30" s="313" t="s">
        <v>847</v>
      </c>
      <c r="I30" s="315" t="s">
        <v>848</v>
      </c>
      <c r="J30" s="315" t="s">
        <v>849</v>
      </c>
      <c r="K30" s="315" t="s">
        <v>843</v>
      </c>
    </row>
    <row r="31" spans="1:11" x14ac:dyDescent="0.25">
      <c r="A31" s="400">
        <v>7</v>
      </c>
      <c r="B31" s="313">
        <v>0.35</v>
      </c>
      <c r="C31" s="314">
        <v>0.6</v>
      </c>
      <c r="D31" s="314" t="s">
        <v>841</v>
      </c>
      <c r="E31" s="313">
        <v>49</v>
      </c>
      <c r="F31" s="313">
        <v>21</v>
      </c>
      <c r="G31" s="315" t="s">
        <v>850</v>
      </c>
      <c r="H31" s="313" t="s">
        <v>847</v>
      </c>
      <c r="I31" s="315" t="s">
        <v>848</v>
      </c>
      <c r="J31" s="315" t="s">
        <v>849</v>
      </c>
      <c r="K31" s="315" t="s">
        <v>843</v>
      </c>
    </row>
    <row r="32" spans="1:11" x14ac:dyDescent="0.25">
      <c r="A32" s="2208"/>
      <c r="B32" s="1823"/>
      <c r="C32" s="1823"/>
      <c r="D32" s="1823"/>
      <c r="E32" s="1823"/>
      <c r="F32" s="1823"/>
      <c r="G32" s="1823"/>
      <c r="H32" s="1823"/>
      <c r="I32" s="1823"/>
      <c r="J32" s="1823"/>
      <c r="K32" s="901"/>
    </row>
    <row r="33" spans="1:14" x14ac:dyDescent="0.25">
      <c r="A33" s="6"/>
      <c r="B33" s="7"/>
      <c r="C33" s="7"/>
      <c r="D33" s="7"/>
      <c r="E33" s="7"/>
      <c r="F33" s="7"/>
      <c r="G33" s="7"/>
      <c r="H33" s="7"/>
      <c r="I33" s="7"/>
      <c r="J33" s="7"/>
    </row>
    <row r="34" spans="1:14" x14ac:dyDescent="0.25">
      <c r="A34" s="2215" t="s">
        <v>858</v>
      </c>
      <c r="B34" s="2216"/>
      <c r="C34" s="2216"/>
      <c r="D34" s="2216"/>
      <c r="E34" s="2216"/>
      <c r="F34" s="2216"/>
      <c r="G34" s="2216"/>
      <c r="H34" s="2216"/>
      <c r="I34" s="2216"/>
      <c r="J34" s="2216"/>
      <c r="K34" s="2217"/>
    </row>
    <row r="35" spans="1:14" ht="30" customHeight="1" x14ac:dyDescent="0.25">
      <c r="A35" s="2209" t="s">
        <v>859</v>
      </c>
      <c r="B35" s="2210"/>
      <c r="C35" s="2210"/>
      <c r="D35" s="2210"/>
      <c r="E35" s="2210"/>
      <c r="F35" s="2210"/>
      <c r="G35" s="2210"/>
      <c r="H35" s="2210"/>
      <c r="I35" s="2210"/>
      <c r="J35" s="2210"/>
      <c r="K35" s="2211"/>
    </row>
    <row r="36" spans="1:14" ht="30.75" customHeight="1" x14ac:dyDescent="0.25">
      <c r="A36" s="2209" t="s">
        <v>860</v>
      </c>
      <c r="B36" s="2210"/>
      <c r="C36" s="2210"/>
      <c r="D36" s="2210"/>
      <c r="E36" s="2210"/>
      <c r="F36" s="2210"/>
      <c r="G36" s="2210"/>
      <c r="H36" s="2210"/>
      <c r="I36" s="2210"/>
      <c r="J36" s="2210"/>
      <c r="K36" s="2211"/>
    </row>
    <row r="37" spans="1:14" ht="45" customHeight="1" x14ac:dyDescent="0.25">
      <c r="A37" s="2209" t="s">
        <v>861</v>
      </c>
      <c r="B37" s="2210"/>
      <c r="C37" s="2210"/>
      <c r="D37" s="2210"/>
      <c r="E37" s="2210"/>
      <c r="F37" s="2210"/>
      <c r="G37" s="2210"/>
      <c r="H37" s="2210"/>
      <c r="I37" s="2210"/>
      <c r="J37" s="2210"/>
      <c r="K37" s="2211"/>
    </row>
    <row r="38" spans="1:14" ht="30" customHeight="1" x14ac:dyDescent="0.25">
      <c r="A38" s="2209" t="s">
        <v>1008</v>
      </c>
      <c r="B38" s="2210"/>
      <c r="C38" s="2210"/>
      <c r="D38" s="2210"/>
      <c r="E38" s="2210"/>
      <c r="F38" s="2210"/>
      <c r="G38" s="2210"/>
      <c r="H38" s="2210"/>
      <c r="I38" s="2210"/>
      <c r="J38" s="2210"/>
      <c r="K38" s="2211"/>
    </row>
    <row r="39" spans="1:14" ht="16.899999999999999" customHeight="1" x14ac:dyDescent="0.25">
      <c r="A39" s="2209" t="s">
        <v>1009</v>
      </c>
      <c r="B39" s="2210"/>
      <c r="C39" s="2210"/>
      <c r="D39" s="2210"/>
      <c r="E39" s="2210"/>
      <c r="F39" s="2210"/>
      <c r="G39" s="2210"/>
      <c r="H39" s="2210"/>
      <c r="I39" s="2210"/>
      <c r="J39" s="2210"/>
      <c r="K39" s="2211"/>
    </row>
    <row r="40" spans="1:14" ht="90.4" customHeight="1" x14ac:dyDescent="0.25">
      <c r="A40" s="2212" t="s">
        <v>1247</v>
      </c>
      <c r="B40" s="2213"/>
      <c r="C40" s="2213"/>
      <c r="D40" s="2213"/>
      <c r="E40" s="2213"/>
      <c r="F40" s="2213"/>
      <c r="G40" s="2213"/>
      <c r="H40" s="2213"/>
      <c r="I40" s="2213"/>
      <c r="J40" s="2213"/>
      <c r="K40" s="2214"/>
      <c r="L40" s="480"/>
      <c r="M40" s="481"/>
      <c r="N40" s="482"/>
    </row>
  </sheetData>
  <sheetProtection algorithmName="SHA-512" hashValue="Mv2z9AFkSd/zzW2LRH6ZLzQOy9Z1dF7q4O+cCEOSpUkzYN/Bo7UUf/J4NMB7HWP2m4pB4v0X+UWIeqn6T+zMzQ==" saltValue="bvowgciTLRSAhhj1HhdylQ==" spinCount="100000" sheet="1" objects="1" scenarios="1" formatRows="0" selectLockedCells="1" selectUnlockedCells="1"/>
  <mergeCells count="14">
    <mergeCell ref="A39:K39"/>
    <mergeCell ref="A40:K40"/>
    <mergeCell ref="A34:K34"/>
    <mergeCell ref="A35:K35"/>
    <mergeCell ref="A36:K36"/>
    <mergeCell ref="A37:K37"/>
    <mergeCell ref="A38:K38"/>
    <mergeCell ref="A1:C5"/>
    <mergeCell ref="D1:H5"/>
    <mergeCell ref="I1:K5"/>
    <mergeCell ref="A24:K25"/>
    <mergeCell ref="A32:K32"/>
    <mergeCell ref="A6:K7"/>
    <mergeCell ref="A15:K16"/>
  </mergeCells>
  <printOptions horizontalCentered="1"/>
  <pageMargins left="0.25" right="0.25" top="0.75" bottom="0.75" header="0.3" footer="0.3"/>
  <pageSetup scale="68" orientation="portrait" r:id="rId1"/>
  <headerFooter>
    <oddHeader>&amp;L&amp;F&amp;R&amp;A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N73"/>
  <sheetViews>
    <sheetView workbookViewId="0">
      <selection activeCell="C10" sqref="C10:J10"/>
    </sheetView>
  </sheetViews>
  <sheetFormatPr defaultColWidth="11.28515625" defaultRowHeight="15" x14ac:dyDescent="0.25"/>
  <cols>
    <col min="1" max="7" width="10.7109375" style="5" customWidth="1"/>
    <col min="8" max="10" width="13.7109375" style="5" customWidth="1"/>
    <col min="11" max="12" width="10.7109375" style="5" customWidth="1"/>
    <col min="13" max="16384" width="11.28515625" style="5"/>
  </cols>
  <sheetData>
    <row r="1" spans="1:14" ht="12" customHeight="1" x14ac:dyDescent="0.25">
      <c r="A1" s="1"/>
      <c r="B1" s="2"/>
      <c r="C1" s="2"/>
      <c r="D1" s="2"/>
      <c r="E1" s="1823"/>
      <c r="F1" s="1823"/>
      <c r="G1" s="1823"/>
      <c r="H1" s="2219" t="s">
        <v>862</v>
      </c>
      <c r="I1" s="2219"/>
      <c r="J1" s="2220"/>
      <c r="L1" s="5" t="s">
        <v>1223</v>
      </c>
    </row>
    <row r="2" spans="1:14" ht="12" customHeight="1" x14ac:dyDescent="0.25">
      <c r="A2" s="6"/>
      <c r="B2" s="7"/>
      <c r="C2" s="7"/>
      <c r="D2" s="7"/>
      <c r="E2" s="1328"/>
      <c r="F2" s="1328"/>
      <c r="G2" s="1328"/>
      <c r="H2" s="2221"/>
      <c r="I2" s="2221"/>
      <c r="J2" s="2222"/>
    </row>
    <row r="3" spans="1:14" ht="12" customHeight="1" x14ac:dyDescent="0.25">
      <c r="A3" s="6"/>
      <c r="B3" s="7"/>
      <c r="C3" s="7"/>
      <c r="D3" s="7"/>
      <c r="E3" s="1328"/>
      <c r="F3" s="1328"/>
      <c r="G3" s="1328"/>
      <c r="H3" s="2221"/>
      <c r="I3" s="2221"/>
      <c r="J3" s="2222"/>
    </row>
    <row r="4" spans="1:14" ht="12" customHeight="1" x14ac:dyDescent="0.25">
      <c r="A4" s="6"/>
      <c r="B4" s="7"/>
      <c r="C4" s="7"/>
      <c r="D4" s="7"/>
      <c r="E4" s="1328"/>
      <c r="F4" s="1328"/>
      <c r="G4" s="1328"/>
      <c r="H4" s="2221"/>
      <c r="I4" s="2221"/>
      <c r="J4" s="2222"/>
    </row>
    <row r="5" spans="1:14" ht="13.9" customHeight="1" x14ac:dyDescent="0.25">
      <c r="A5" s="6"/>
      <c r="B5" s="7"/>
      <c r="C5" s="7"/>
      <c r="D5" s="7"/>
      <c r="E5" s="1328"/>
      <c r="F5" s="1328"/>
      <c r="G5" s="1328"/>
      <c r="H5" s="2223" t="str">
        <f>VersionNo.</f>
        <v>Version 2021.02</v>
      </c>
      <c r="I5" s="2224"/>
      <c r="J5" s="2225"/>
    </row>
    <row r="6" spans="1:14" ht="13.9" customHeight="1" x14ac:dyDescent="0.25">
      <c r="A6" s="483"/>
      <c r="B6" s="484"/>
      <c r="C6" s="484"/>
      <c r="D6" s="484"/>
      <c r="E6" s="1250"/>
      <c r="F6" s="1250"/>
      <c r="G6" s="1250"/>
      <c r="H6" s="2226"/>
      <c r="I6" s="2226"/>
      <c r="J6" s="2227"/>
      <c r="M6" s="8"/>
    </row>
    <row r="7" spans="1:14" ht="16.350000000000001" customHeight="1" x14ac:dyDescent="0.25">
      <c r="A7" s="317" t="s">
        <v>863</v>
      </c>
      <c r="B7" s="317" t="s">
        <v>864</v>
      </c>
      <c r="C7" s="2228" t="s">
        <v>865</v>
      </c>
      <c r="D7" s="2229"/>
      <c r="E7" s="2229"/>
      <c r="F7" s="2229"/>
      <c r="G7" s="2229"/>
      <c r="H7" s="2229"/>
      <c r="I7" s="2229"/>
      <c r="J7" s="2229"/>
    </row>
    <row r="8" spans="1:14" ht="26.25" customHeight="1" x14ac:dyDescent="0.25">
      <c r="A8" s="318">
        <v>44276</v>
      </c>
      <c r="B8" s="319" t="s">
        <v>1187</v>
      </c>
      <c r="C8" s="2230" t="s">
        <v>1305</v>
      </c>
      <c r="D8" s="2230"/>
      <c r="E8" s="2230"/>
      <c r="F8" s="2230"/>
      <c r="G8" s="2230"/>
      <c r="H8" s="2230"/>
      <c r="I8" s="2230"/>
      <c r="J8" s="2230"/>
    </row>
    <row r="9" spans="1:14" ht="15" customHeight="1" x14ac:dyDescent="0.25">
      <c r="A9" s="320">
        <v>44287</v>
      </c>
      <c r="B9" s="321" t="s">
        <v>1318</v>
      </c>
      <c r="C9" s="2218" t="s">
        <v>1308</v>
      </c>
      <c r="D9" s="2218"/>
      <c r="E9" s="2218"/>
      <c r="F9" s="2218"/>
      <c r="G9" s="2218"/>
      <c r="H9" s="2218"/>
      <c r="I9" s="2218"/>
      <c r="J9" s="2218"/>
    </row>
    <row r="10" spans="1:14" ht="38.65" customHeight="1" x14ac:dyDescent="0.25">
      <c r="A10" s="320">
        <v>44299</v>
      </c>
      <c r="B10" s="321" t="s">
        <v>1318</v>
      </c>
      <c r="C10" s="2218" t="s">
        <v>1328</v>
      </c>
      <c r="D10" s="2218"/>
      <c r="E10" s="2218"/>
      <c r="F10" s="2218"/>
      <c r="G10" s="2218"/>
      <c r="H10" s="2218"/>
      <c r="I10" s="2218"/>
      <c r="J10" s="2218"/>
    </row>
    <row r="11" spans="1:14" ht="15" customHeight="1" x14ac:dyDescent="0.25">
      <c r="A11" s="320"/>
      <c r="B11" s="321"/>
      <c r="C11" s="2218"/>
      <c r="D11" s="2218"/>
      <c r="E11" s="2218"/>
      <c r="F11" s="2218"/>
      <c r="G11" s="2218"/>
      <c r="H11" s="2218"/>
      <c r="I11" s="2218"/>
      <c r="J11" s="2218"/>
    </row>
    <row r="12" spans="1:14" ht="15" customHeight="1" x14ac:dyDescent="0.25">
      <c r="A12" s="320"/>
      <c r="B12" s="321"/>
      <c r="C12" s="2218"/>
      <c r="D12" s="2218"/>
      <c r="E12" s="2218"/>
      <c r="F12" s="2218"/>
      <c r="G12" s="2218"/>
      <c r="H12" s="2218"/>
      <c r="I12" s="2218"/>
      <c r="J12" s="2218"/>
    </row>
    <row r="13" spans="1:14" ht="15" customHeight="1" x14ac:dyDescent="0.25">
      <c r="A13" s="320"/>
      <c r="B13" s="321"/>
      <c r="C13" s="2218"/>
      <c r="D13" s="2218"/>
      <c r="E13" s="2218"/>
      <c r="F13" s="2218"/>
      <c r="G13" s="2218"/>
      <c r="H13" s="2218"/>
      <c r="I13" s="2218"/>
      <c r="J13" s="2218"/>
    </row>
    <row r="14" spans="1:14" ht="15" customHeight="1" x14ac:dyDescent="0.25">
      <c r="A14" s="320"/>
      <c r="B14" s="321"/>
      <c r="C14" s="2218"/>
      <c r="D14" s="2218"/>
      <c r="E14" s="2218"/>
      <c r="F14" s="2218"/>
      <c r="G14" s="2218"/>
      <c r="H14" s="2218"/>
      <c r="I14" s="2218"/>
      <c r="J14" s="2218"/>
      <c r="N14" s="5" t="s">
        <v>866</v>
      </c>
    </row>
    <row r="15" spans="1:14" ht="15" customHeight="1" x14ac:dyDescent="0.25">
      <c r="A15" s="320"/>
      <c r="B15" s="321"/>
      <c r="C15" s="2218"/>
      <c r="D15" s="2218"/>
      <c r="E15" s="2218"/>
      <c r="F15" s="2218"/>
      <c r="G15" s="2218"/>
      <c r="H15" s="2218"/>
      <c r="I15" s="2218"/>
      <c r="J15" s="2218"/>
    </row>
    <row r="16" spans="1:14" ht="15" customHeight="1" x14ac:dyDescent="0.25">
      <c r="A16" s="320"/>
      <c r="B16" s="321"/>
      <c r="C16" s="2218"/>
      <c r="D16" s="2218"/>
      <c r="E16" s="2218"/>
      <c r="F16" s="2218"/>
      <c r="G16" s="2218"/>
      <c r="H16" s="2218"/>
      <c r="I16" s="2218"/>
      <c r="J16" s="2218"/>
    </row>
    <row r="17" spans="1:10" ht="15" customHeight="1" x14ac:dyDescent="0.25">
      <c r="A17" s="320"/>
      <c r="B17" s="321"/>
      <c r="C17" s="2218"/>
      <c r="D17" s="2218"/>
      <c r="E17" s="2218"/>
      <c r="F17" s="2218"/>
      <c r="G17" s="2218"/>
      <c r="H17" s="2218"/>
      <c r="I17" s="2218"/>
      <c r="J17" s="2218"/>
    </row>
    <row r="18" spans="1:10" ht="15" customHeight="1" x14ac:dyDescent="0.25">
      <c r="A18" s="320"/>
      <c r="B18" s="321"/>
      <c r="C18" s="2218"/>
      <c r="D18" s="2218"/>
      <c r="E18" s="2218"/>
      <c r="F18" s="2218"/>
      <c r="G18" s="2218"/>
      <c r="H18" s="2218"/>
      <c r="I18" s="2218"/>
      <c r="J18" s="2218"/>
    </row>
    <row r="19" spans="1:10" ht="15" customHeight="1" x14ac:dyDescent="0.25">
      <c r="A19" s="320"/>
      <c r="B19" s="321"/>
      <c r="C19" s="2218"/>
      <c r="D19" s="2218"/>
      <c r="E19" s="2218"/>
      <c r="F19" s="2218"/>
      <c r="G19" s="2218"/>
      <c r="H19" s="2218"/>
      <c r="I19" s="2218"/>
      <c r="J19" s="2218"/>
    </row>
    <row r="20" spans="1:10" ht="15" customHeight="1" x14ac:dyDescent="0.25">
      <c r="A20" s="320"/>
      <c r="B20" s="321"/>
      <c r="C20" s="2218"/>
      <c r="D20" s="2218"/>
      <c r="E20" s="2218"/>
      <c r="F20" s="2218"/>
      <c r="G20" s="2218"/>
      <c r="H20" s="2218"/>
      <c r="I20" s="2218"/>
      <c r="J20" s="2218"/>
    </row>
    <row r="21" spans="1:10" ht="15" customHeight="1" x14ac:dyDescent="0.25">
      <c r="A21" s="320"/>
      <c r="B21" s="321"/>
      <c r="C21" s="2218"/>
      <c r="D21" s="2218"/>
      <c r="E21" s="2218"/>
      <c r="F21" s="2218"/>
      <c r="G21" s="2218"/>
      <c r="H21" s="2218"/>
      <c r="I21" s="2218"/>
      <c r="J21" s="2218"/>
    </row>
    <row r="22" spans="1:10" ht="15" customHeight="1" x14ac:dyDescent="0.25">
      <c r="A22" s="320"/>
      <c r="B22" s="321"/>
      <c r="C22" s="2218"/>
      <c r="D22" s="2218"/>
      <c r="E22" s="2218"/>
      <c r="F22" s="2218"/>
      <c r="G22" s="2218"/>
      <c r="H22" s="2218"/>
      <c r="I22" s="2218"/>
      <c r="J22" s="2218"/>
    </row>
    <row r="23" spans="1:10" ht="15" customHeight="1" x14ac:dyDescent="0.25">
      <c r="A23" s="320"/>
      <c r="B23" s="321"/>
      <c r="C23" s="2218"/>
      <c r="D23" s="2218"/>
      <c r="E23" s="2218"/>
      <c r="F23" s="2218"/>
      <c r="G23" s="2218"/>
      <c r="H23" s="2218"/>
      <c r="I23" s="2218"/>
      <c r="J23" s="2218"/>
    </row>
    <row r="24" spans="1:10" ht="15" customHeight="1" x14ac:dyDescent="0.25">
      <c r="A24" s="320"/>
      <c r="B24" s="321"/>
      <c r="C24" s="2218"/>
      <c r="D24" s="2218"/>
      <c r="E24" s="2218"/>
      <c r="F24" s="2218"/>
      <c r="G24" s="2218"/>
      <c r="H24" s="2218"/>
      <c r="I24" s="2218"/>
      <c r="J24" s="2218"/>
    </row>
    <row r="25" spans="1:10" ht="15" customHeight="1" x14ac:dyDescent="0.25">
      <c r="A25" s="320"/>
      <c r="B25" s="321"/>
      <c r="C25" s="2218"/>
      <c r="D25" s="2218"/>
      <c r="E25" s="2218"/>
      <c r="F25" s="2218"/>
      <c r="G25" s="2218"/>
      <c r="H25" s="2218"/>
      <c r="I25" s="2218"/>
      <c r="J25" s="2218"/>
    </row>
    <row r="26" spans="1:10" ht="15" customHeight="1" x14ac:dyDescent="0.25">
      <c r="A26" s="320"/>
      <c r="B26" s="321"/>
      <c r="C26" s="2218"/>
      <c r="D26" s="2218"/>
      <c r="E26" s="2218"/>
      <c r="F26" s="2218"/>
      <c r="G26" s="2218"/>
      <c r="H26" s="2218"/>
      <c r="I26" s="2218"/>
      <c r="J26" s="2218"/>
    </row>
    <row r="27" spans="1:10" ht="15" customHeight="1" x14ac:dyDescent="0.25">
      <c r="A27" s="320"/>
      <c r="B27" s="321"/>
      <c r="C27" s="2218"/>
      <c r="D27" s="2218"/>
      <c r="E27" s="2218"/>
      <c r="F27" s="2218"/>
      <c r="G27" s="2218"/>
      <c r="H27" s="2218"/>
      <c r="I27" s="2218"/>
      <c r="J27" s="2218"/>
    </row>
    <row r="28" spans="1:10" ht="15" customHeight="1" x14ac:dyDescent="0.25">
      <c r="A28" s="320"/>
      <c r="B28" s="321"/>
      <c r="C28" s="2218"/>
      <c r="D28" s="2218"/>
      <c r="E28" s="2218"/>
      <c r="F28" s="2218"/>
      <c r="G28" s="2218"/>
      <c r="H28" s="2218"/>
      <c r="I28" s="2218"/>
      <c r="J28" s="2218"/>
    </row>
    <row r="29" spans="1:10" ht="15" customHeight="1" x14ac:dyDescent="0.25">
      <c r="A29" s="320"/>
      <c r="B29" s="321"/>
      <c r="C29" s="2218"/>
      <c r="D29" s="2218"/>
      <c r="E29" s="2218"/>
      <c r="F29" s="2218"/>
      <c r="G29" s="2218"/>
      <c r="H29" s="2218"/>
      <c r="I29" s="2218"/>
      <c r="J29" s="2218"/>
    </row>
    <row r="30" spans="1:10" ht="15" customHeight="1" x14ac:dyDescent="0.25">
      <c r="A30" s="320"/>
      <c r="B30" s="321"/>
      <c r="C30" s="2218"/>
      <c r="D30" s="2218"/>
      <c r="E30" s="2218"/>
      <c r="F30" s="2218"/>
      <c r="G30" s="2218"/>
      <c r="H30" s="2218"/>
      <c r="I30" s="2218"/>
      <c r="J30" s="2218"/>
    </row>
    <row r="31" spans="1:10" ht="15" customHeight="1" x14ac:dyDescent="0.25">
      <c r="A31" s="320"/>
      <c r="B31" s="321"/>
      <c r="C31" s="2218"/>
      <c r="D31" s="2218"/>
      <c r="E31" s="2218"/>
      <c r="F31" s="2218"/>
      <c r="G31" s="2218"/>
      <c r="H31" s="2218"/>
      <c r="I31" s="2218"/>
      <c r="J31" s="2218"/>
    </row>
    <row r="32" spans="1:10" ht="15" customHeight="1" x14ac:dyDescent="0.25">
      <c r="A32" s="320"/>
      <c r="B32" s="321"/>
      <c r="C32" s="2218"/>
      <c r="D32" s="2218"/>
      <c r="E32" s="2218"/>
      <c r="F32" s="2218"/>
      <c r="G32" s="2218"/>
      <c r="H32" s="2218"/>
      <c r="I32" s="2218"/>
      <c r="J32" s="2218"/>
    </row>
    <row r="33" spans="1:10" ht="15" customHeight="1" x14ac:dyDescent="0.25">
      <c r="A33" s="320"/>
      <c r="B33" s="321"/>
      <c r="C33" s="2218"/>
      <c r="D33" s="2218"/>
      <c r="E33" s="2218"/>
      <c r="F33" s="2218"/>
      <c r="G33" s="2218"/>
      <c r="H33" s="2218"/>
      <c r="I33" s="2218"/>
      <c r="J33" s="2218"/>
    </row>
    <row r="34" spans="1:10" ht="15" customHeight="1" x14ac:dyDescent="0.25">
      <c r="A34" s="320"/>
      <c r="B34" s="321"/>
      <c r="C34" s="2218"/>
      <c r="D34" s="2218"/>
      <c r="E34" s="2218"/>
      <c r="F34" s="2218"/>
      <c r="G34" s="2218"/>
      <c r="H34" s="2218"/>
      <c r="I34" s="2218"/>
      <c r="J34" s="2218"/>
    </row>
    <row r="35" spans="1:10" ht="15" customHeight="1" x14ac:dyDescent="0.25">
      <c r="A35" s="320"/>
      <c r="B35" s="321"/>
      <c r="C35" s="2218"/>
      <c r="D35" s="2218"/>
      <c r="E35" s="2218"/>
      <c r="F35" s="2218"/>
      <c r="G35" s="2218"/>
      <c r="H35" s="2218"/>
      <c r="I35" s="2218"/>
      <c r="J35" s="2218"/>
    </row>
    <row r="36" spans="1:10" ht="15" customHeight="1" x14ac:dyDescent="0.25">
      <c r="A36" s="320"/>
      <c r="B36" s="321"/>
      <c r="C36" s="2218"/>
      <c r="D36" s="2218"/>
      <c r="E36" s="2218"/>
      <c r="F36" s="2218"/>
      <c r="G36" s="2218"/>
      <c r="H36" s="2218"/>
      <c r="I36" s="2218"/>
      <c r="J36" s="2218"/>
    </row>
    <row r="37" spans="1:10" ht="15" customHeight="1" x14ac:dyDescent="0.25">
      <c r="A37" s="320"/>
      <c r="B37" s="321"/>
      <c r="C37" s="2218"/>
      <c r="D37" s="2218"/>
      <c r="E37" s="2218"/>
      <c r="F37" s="2218"/>
      <c r="G37" s="2218"/>
      <c r="H37" s="2218"/>
      <c r="I37" s="2218"/>
      <c r="J37" s="2218"/>
    </row>
    <row r="38" spans="1:10" ht="15" customHeight="1" x14ac:dyDescent="0.25">
      <c r="A38" s="320"/>
      <c r="B38" s="321"/>
      <c r="C38" s="2218"/>
      <c r="D38" s="2218"/>
      <c r="E38" s="2218"/>
      <c r="F38" s="2218"/>
      <c r="G38" s="2218"/>
      <c r="H38" s="2218"/>
      <c r="I38" s="2218"/>
      <c r="J38" s="2218"/>
    </row>
    <row r="39" spans="1:10" ht="15" customHeight="1" x14ac:dyDescent="0.25">
      <c r="A39" s="320"/>
      <c r="B39" s="321"/>
      <c r="C39" s="2218"/>
      <c r="D39" s="2218"/>
      <c r="E39" s="2218"/>
      <c r="F39" s="2218"/>
      <c r="G39" s="2218"/>
      <c r="H39" s="2218"/>
      <c r="I39" s="2218"/>
      <c r="J39" s="2218"/>
    </row>
    <row r="40" spans="1:10" ht="15" customHeight="1" x14ac:dyDescent="0.25">
      <c r="A40" s="320"/>
      <c r="B40" s="321"/>
      <c r="C40" s="2218"/>
      <c r="D40" s="2218"/>
      <c r="E40" s="2218"/>
      <c r="F40" s="2218"/>
      <c r="G40" s="2218"/>
      <c r="H40" s="2218"/>
      <c r="I40" s="2218"/>
      <c r="J40" s="2218"/>
    </row>
    <row r="41" spans="1:10" ht="15" customHeight="1" x14ac:dyDescent="0.25">
      <c r="A41" s="320"/>
      <c r="B41" s="321"/>
      <c r="C41" s="2218"/>
      <c r="D41" s="2218"/>
      <c r="E41" s="2218"/>
      <c r="F41" s="2218"/>
      <c r="G41" s="2218"/>
      <c r="H41" s="2218"/>
      <c r="I41" s="2218"/>
      <c r="J41" s="2218"/>
    </row>
    <row r="42" spans="1:10" ht="15" customHeight="1" x14ac:dyDescent="0.25">
      <c r="A42" s="320"/>
      <c r="B42" s="321"/>
      <c r="C42" s="2218"/>
      <c r="D42" s="2218"/>
      <c r="E42" s="2218"/>
      <c r="F42" s="2218"/>
      <c r="G42" s="2218"/>
      <c r="H42" s="2218"/>
      <c r="I42" s="2218"/>
      <c r="J42" s="2218"/>
    </row>
    <row r="43" spans="1:10" ht="15" customHeight="1" x14ac:dyDescent="0.25">
      <c r="A43" s="320"/>
      <c r="B43" s="321"/>
      <c r="C43" s="2218"/>
      <c r="D43" s="2218"/>
      <c r="E43" s="2218"/>
      <c r="F43" s="2218"/>
      <c r="G43" s="2218"/>
      <c r="H43" s="2218"/>
      <c r="I43" s="2218"/>
      <c r="J43" s="2218"/>
    </row>
    <row r="44" spans="1:10" ht="15" customHeight="1" x14ac:dyDescent="0.25">
      <c r="A44" s="320"/>
      <c r="B44" s="321"/>
      <c r="C44" s="2218"/>
      <c r="D44" s="2218"/>
      <c r="E44" s="2218"/>
      <c r="F44" s="2218"/>
      <c r="G44" s="2218"/>
      <c r="H44" s="2218"/>
      <c r="I44" s="2218"/>
      <c r="J44" s="2218"/>
    </row>
    <row r="45" spans="1:10" ht="15" customHeight="1" x14ac:dyDescent="0.25">
      <c r="A45" s="320"/>
      <c r="B45" s="321"/>
      <c r="C45" s="2218"/>
      <c r="D45" s="2218"/>
      <c r="E45" s="2218"/>
      <c r="F45" s="2218"/>
      <c r="G45" s="2218"/>
      <c r="H45" s="2218"/>
      <c r="I45" s="2218"/>
      <c r="J45" s="2218"/>
    </row>
    <row r="46" spans="1:10" ht="15" customHeight="1" x14ac:dyDescent="0.25">
      <c r="A46" s="320"/>
      <c r="B46" s="321"/>
      <c r="C46" s="2218"/>
      <c r="D46" s="2218"/>
      <c r="E46" s="2218"/>
      <c r="F46" s="2218"/>
      <c r="G46" s="2218"/>
      <c r="H46" s="2218"/>
      <c r="I46" s="2218"/>
      <c r="J46" s="2218"/>
    </row>
    <row r="47" spans="1:10" ht="15" customHeight="1" x14ac:dyDescent="0.25">
      <c r="A47" s="320"/>
      <c r="B47" s="321"/>
      <c r="C47" s="2218"/>
      <c r="D47" s="2218"/>
      <c r="E47" s="2218"/>
      <c r="F47" s="2218"/>
      <c r="G47" s="2218"/>
      <c r="H47" s="2218"/>
      <c r="I47" s="2218"/>
      <c r="J47" s="2218"/>
    </row>
    <row r="48" spans="1:10" ht="15" customHeight="1" x14ac:dyDescent="0.25">
      <c r="A48" s="320"/>
      <c r="B48" s="321"/>
      <c r="C48" s="2218"/>
      <c r="D48" s="2218"/>
      <c r="E48" s="2218"/>
      <c r="F48" s="2218"/>
      <c r="G48" s="2218"/>
      <c r="H48" s="2218"/>
      <c r="I48" s="2218"/>
      <c r="J48" s="2218"/>
    </row>
    <row r="49" spans="1:10" ht="15" customHeight="1" x14ac:dyDescent="0.25">
      <c r="A49" s="320"/>
      <c r="B49" s="321"/>
      <c r="C49" s="2218"/>
      <c r="D49" s="2218"/>
      <c r="E49" s="2218"/>
      <c r="F49" s="2218"/>
      <c r="G49" s="2218"/>
      <c r="H49" s="2218"/>
      <c r="I49" s="2218"/>
      <c r="J49" s="2218"/>
    </row>
    <row r="50" spans="1:10" ht="15" customHeight="1" x14ac:dyDescent="0.25">
      <c r="A50" s="320"/>
      <c r="B50" s="321"/>
      <c r="C50" s="2218"/>
      <c r="D50" s="2218"/>
      <c r="E50" s="2218"/>
      <c r="F50" s="2218"/>
      <c r="G50" s="2218"/>
      <c r="H50" s="2218"/>
      <c r="I50" s="2218"/>
      <c r="J50" s="2218"/>
    </row>
    <row r="51" spans="1:10" ht="15" customHeight="1" x14ac:dyDescent="0.25">
      <c r="A51" s="320"/>
      <c r="B51" s="321"/>
      <c r="C51" s="2218"/>
      <c r="D51" s="2218"/>
      <c r="E51" s="2218"/>
      <c r="F51" s="2218"/>
      <c r="G51" s="2218"/>
      <c r="H51" s="2218"/>
      <c r="I51" s="2218"/>
      <c r="J51" s="2218"/>
    </row>
    <row r="52" spans="1:10" ht="15" customHeight="1" x14ac:dyDescent="0.25">
      <c r="A52" s="320"/>
      <c r="B52" s="321"/>
      <c r="C52" s="2218"/>
      <c r="D52" s="2218"/>
      <c r="E52" s="2218"/>
      <c r="F52" s="2218"/>
      <c r="G52" s="2218"/>
      <c r="H52" s="2218"/>
      <c r="I52" s="2218"/>
      <c r="J52" s="2218"/>
    </row>
    <row r="53" spans="1:10" ht="15" customHeight="1" x14ac:dyDescent="0.25"/>
    <row r="54" spans="1:10" ht="15" customHeight="1" x14ac:dyDescent="0.25"/>
    <row r="55" spans="1:10" ht="15" customHeight="1" x14ac:dyDescent="0.25"/>
    <row r="56" spans="1:10" ht="15" customHeight="1" x14ac:dyDescent="0.25"/>
    <row r="57" spans="1:10" ht="15" customHeight="1" x14ac:dyDescent="0.25"/>
    <row r="58" spans="1:10" ht="15" customHeight="1" x14ac:dyDescent="0.25"/>
    <row r="59" spans="1:10" ht="15" customHeight="1" x14ac:dyDescent="0.25"/>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sheetData>
  <sheetProtection algorithmName="SHA-512" hashValue="vF4EW91zkMFp6+/w02U1IWWxmEDEQhJRQ3uGLmjw1ffAv/Oz76FSIn5Lo+N5sky0lqdg3voLiuaxjJDS6H9apw==" saltValue="LY264xT3j0a6TiG+qjNlvQ==" spinCount="100000" sheet="1" objects="1" scenarios="1" formatRows="0" selectLockedCells="1"/>
  <mergeCells count="49">
    <mergeCell ref="C9:J9"/>
    <mergeCell ref="E1:G6"/>
    <mergeCell ref="H1:J4"/>
    <mergeCell ref="H5:J6"/>
    <mergeCell ref="C7:J7"/>
    <mergeCell ref="C8:J8"/>
    <mergeCell ref="C21:J21"/>
    <mergeCell ref="C10:J10"/>
    <mergeCell ref="C11:J11"/>
    <mergeCell ref="C12:J12"/>
    <mergeCell ref="C13:J13"/>
    <mergeCell ref="C14:J14"/>
    <mergeCell ref="C15:J15"/>
    <mergeCell ref="C16:J16"/>
    <mergeCell ref="C17:J17"/>
    <mergeCell ref="C18:J18"/>
    <mergeCell ref="C19:J19"/>
    <mergeCell ref="C20:J20"/>
    <mergeCell ref="C33:J33"/>
    <mergeCell ref="C22:J22"/>
    <mergeCell ref="C23:J23"/>
    <mergeCell ref="C24:J24"/>
    <mergeCell ref="C25:J25"/>
    <mergeCell ref="C26:J26"/>
    <mergeCell ref="C27:J27"/>
    <mergeCell ref="C28:J28"/>
    <mergeCell ref="C29:J29"/>
    <mergeCell ref="C30:J30"/>
    <mergeCell ref="C31:J31"/>
    <mergeCell ref="C32:J32"/>
    <mergeCell ref="C45:J45"/>
    <mergeCell ref="C34:J34"/>
    <mergeCell ref="C35:J35"/>
    <mergeCell ref="C36:J36"/>
    <mergeCell ref="C37:J37"/>
    <mergeCell ref="C38:J38"/>
    <mergeCell ref="C39:J39"/>
    <mergeCell ref="C40:J40"/>
    <mergeCell ref="C41:J41"/>
    <mergeCell ref="C42:J42"/>
    <mergeCell ref="C43:J43"/>
    <mergeCell ref="C44:J44"/>
    <mergeCell ref="C52:J52"/>
    <mergeCell ref="C46:J46"/>
    <mergeCell ref="C47:J47"/>
    <mergeCell ref="C48:J48"/>
    <mergeCell ref="C49:J49"/>
    <mergeCell ref="C50:J50"/>
    <mergeCell ref="C51:J51"/>
  </mergeCells>
  <printOptions horizontalCentered="1"/>
  <pageMargins left="0.25" right="0.25" top="0.75" bottom="0.75" header="0.3" footer="0.3"/>
  <pageSetup scale="88" orientation="portrait" r:id="rId1"/>
  <headerFooter>
    <oddHeader>&amp;L&amp;F&amp;R&amp;A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T95"/>
  <sheetViews>
    <sheetView workbookViewId="0">
      <selection activeCell="E68" sqref="E68"/>
    </sheetView>
  </sheetViews>
  <sheetFormatPr defaultColWidth="8.7109375" defaultRowHeight="15" x14ac:dyDescent="0.25"/>
  <cols>
    <col min="1" max="54" width="26.7109375" customWidth="1"/>
  </cols>
  <sheetData>
    <row r="1" spans="1:20" x14ac:dyDescent="0.25">
      <c r="A1" s="26" t="s">
        <v>33</v>
      </c>
      <c r="B1" s="26" t="s">
        <v>34</v>
      </c>
      <c r="C1" s="26" t="s">
        <v>35</v>
      </c>
      <c r="D1" s="26" t="s">
        <v>36</v>
      </c>
      <c r="E1" s="26" t="s">
        <v>37</v>
      </c>
      <c r="F1" s="26" t="s">
        <v>38</v>
      </c>
      <c r="G1" s="26" t="s">
        <v>39</v>
      </c>
      <c r="I1" s="5" t="s">
        <v>1223</v>
      </c>
    </row>
    <row r="2" spans="1:20" x14ac:dyDescent="0.25">
      <c r="A2" t="s">
        <v>40</v>
      </c>
      <c r="B2" s="27" t="s">
        <v>40</v>
      </c>
      <c r="C2" s="27"/>
      <c r="D2" s="27"/>
      <c r="E2" s="28"/>
      <c r="F2" s="27"/>
      <c r="G2" s="27"/>
    </row>
    <row r="3" spans="1:20" x14ac:dyDescent="0.25">
      <c r="A3" s="29" t="s">
        <v>41</v>
      </c>
      <c r="B3" s="30" t="s">
        <v>42</v>
      </c>
      <c r="C3" s="30">
        <v>0</v>
      </c>
      <c r="D3" s="30">
        <v>0</v>
      </c>
      <c r="E3" s="31">
        <v>0</v>
      </c>
      <c r="F3" s="30">
        <v>0</v>
      </c>
      <c r="G3" s="30">
        <v>0</v>
      </c>
    </row>
    <row r="4" spans="1:20" x14ac:dyDescent="0.25">
      <c r="A4" s="32" t="s">
        <v>43</v>
      </c>
      <c r="B4" s="29" t="s">
        <v>41</v>
      </c>
      <c r="C4" s="29">
        <v>0.5</v>
      </c>
      <c r="D4" s="29">
        <v>1</v>
      </c>
      <c r="E4" s="33">
        <v>2</v>
      </c>
      <c r="F4" s="30">
        <v>1</v>
      </c>
      <c r="G4" s="29">
        <v>3</v>
      </c>
    </row>
    <row r="5" spans="1:20" x14ac:dyDescent="0.25">
      <c r="A5" s="34"/>
      <c r="B5" s="32" t="s">
        <v>44</v>
      </c>
      <c r="C5" s="34"/>
      <c r="D5" s="34"/>
      <c r="E5" s="34"/>
      <c r="F5" s="29">
        <v>2</v>
      </c>
      <c r="G5" s="34"/>
    </row>
    <row r="6" spans="1:20" x14ac:dyDescent="0.25">
      <c r="A6" s="34"/>
      <c r="B6" s="32"/>
      <c r="C6" s="34"/>
      <c r="D6" s="34"/>
      <c r="E6" s="34"/>
      <c r="F6" s="35"/>
      <c r="G6" s="34"/>
    </row>
    <row r="7" spans="1:20" x14ac:dyDescent="0.25">
      <c r="A7" s="34"/>
      <c r="C7" s="34"/>
      <c r="D7" s="34"/>
      <c r="E7" s="34"/>
      <c r="F7" s="34"/>
      <c r="G7" s="34"/>
    </row>
    <row r="8" spans="1:20" x14ac:dyDescent="0.25">
      <c r="A8" s="26" t="s">
        <v>45</v>
      </c>
      <c r="B8" s="26" t="s">
        <v>46</v>
      </c>
      <c r="C8" s="26" t="s">
        <v>47</v>
      </c>
      <c r="D8" s="26" t="s">
        <v>48</v>
      </c>
      <c r="E8" s="26" t="s">
        <v>49</v>
      </c>
      <c r="F8" s="26" t="s">
        <v>50</v>
      </c>
      <c r="G8" s="26" t="s">
        <v>51</v>
      </c>
    </row>
    <row r="9" spans="1:20" x14ac:dyDescent="0.25">
      <c r="A9" t="s">
        <v>40</v>
      </c>
      <c r="B9" s="28" t="s">
        <v>40</v>
      </c>
      <c r="C9" s="27"/>
      <c r="D9" s="28"/>
      <c r="E9" s="36"/>
      <c r="F9" s="28"/>
      <c r="G9" s="27"/>
    </row>
    <row r="10" spans="1:20" x14ac:dyDescent="0.25">
      <c r="A10" s="29" t="s">
        <v>52</v>
      </c>
      <c r="B10" s="33" t="s">
        <v>53</v>
      </c>
      <c r="C10" s="30" t="s">
        <v>42</v>
      </c>
      <c r="D10" s="31">
        <v>0</v>
      </c>
      <c r="E10" s="30">
        <v>0</v>
      </c>
      <c r="F10" s="31">
        <v>0</v>
      </c>
      <c r="G10" s="30">
        <v>0</v>
      </c>
    </row>
    <row r="11" spans="1:20" x14ac:dyDescent="0.25">
      <c r="A11" s="32" t="s">
        <v>54</v>
      </c>
      <c r="B11" s="32" t="s">
        <v>55</v>
      </c>
      <c r="C11" s="29" t="s">
        <v>53</v>
      </c>
      <c r="D11" s="33">
        <v>4</v>
      </c>
      <c r="E11" s="30">
        <v>0.5</v>
      </c>
      <c r="F11" s="31">
        <v>0.5</v>
      </c>
      <c r="G11" s="30">
        <v>0.5</v>
      </c>
    </row>
    <row r="12" spans="1:20" x14ac:dyDescent="0.25">
      <c r="A12" s="34"/>
      <c r="B12" s="34"/>
      <c r="C12" s="34"/>
      <c r="D12" s="34"/>
      <c r="E12" s="30">
        <v>1</v>
      </c>
      <c r="F12" s="31">
        <v>1</v>
      </c>
      <c r="G12" s="30">
        <v>1</v>
      </c>
    </row>
    <row r="13" spans="1:20" x14ac:dyDescent="0.25">
      <c r="A13" s="34"/>
      <c r="B13" s="34"/>
      <c r="C13" s="34"/>
      <c r="D13" s="34"/>
      <c r="E13" s="30">
        <v>1.5</v>
      </c>
      <c r="F13" s="31">
        <v>1.5</v>
      </c>
      <c r="G13" s="30">
        <v>1.5</v>
      </c>
    </row>
    <row r="14" spans="1:20" x14ac:dyDescent="0.25">
      <c r="A14" s="34"/>
      <c r="B14" s="34"/>
      <c r="C14" s="34"/>
      <c r="D14" s="34"/>
      <c r="E14" s="30">
        <v>2</v>
      </c>
      <c r="F14" s="33">
        <v>2</v>
      </c>
      <c r="G14" s="30">
        <v>2</v>
      </c>
    </row>
    <row r="15" spans="1:20" x14ac:dyDescent="0.25">
      <c r="A15" s="34"/>
      <c r="B15" s="34"/>
      <c r="C15" s="34"/>
      <c r="D15" s="34"/>
      <c r="E15" s="30">
        <v>2.5</v>
      </c>
      <c r="F15" s="34"/>
      <c r="G15" s="30">
        <v>2.5</v>
      </c>
      <c r="H15" s="34"/>
      <c r="I15" s="34"/>
      <c r="J15" s="34"/>
      <c r="K15" s="34"/>
      <c r="L15" s="34"/>
      <c r="M15" s="34"/>
      <c r="P15" s="34"/>
      <c r="Q15" s="34"/>
      <c r="R15" s="34"/>
      <c r="S15" s="34"/>
      <c r="T15" s="34"/>
    </row>
    <row r="16" spans="1:20" x14ac:dyDescent="0.25">
      <c r="A16" s="34"/>
      <c r="B16" s="34"/>
      <c r="C16" s="34"/>
      <c r="D16" s="34"/>
      <c r="E16" s="30">
        <v>3</v>
      </c>
      <c r="F16" s="34"/>
      <c r="G16" s="30">
        <v>3</v>
      </c>
      <c r="H16" s="34"/>
      <c r="I16" s="34"/>
      <c r="J16" s="34"/>
      <c r="K16" s="34"/>
      <c r="L16" s="34"/>
      <c r="M16" s="34"/>
    </row>
    <row r="17" spans="1:13" x14ac:dyDescent="0.25">
      <c r="A17" s="34"/>
      <c r="B17" s="34"/>
      <c r="C17" s="34"/>
      <c r="D17" s="34"/>
      <c r="E17" s="30">
        <v>3.5</v>
      </c>
      <c r="F17" s="34"/>
      <c r="G17" s="30">
        <v>3.5</v>
      </c>
      <c r="H17" s="34"/>
      <c r="I17" s="34"/>
      <c r="J17" s="34"/>
      <c r="K17" s="34"/>
      <c r="L17" s="34"/>
      <c r="M17" s="34"/>
    </row>
    <row r="18" spans="1:13" x14ac:dyDescent="0.25">
      <c r="A18" s="34"/>
      <c r="B18" s="34"/>
      <c r="C18" s="34"/>
      <c r="D18" s="34"/>
      <c r="E18" s="30">
        <v>4</v>
      </c>
      <c r="F18" s="34"/>
      <c r="G18" s="30">
        <v>4</v>
      </c>
      <c r="H18" s="34"/>
      <c r="I18" s="34"/>
      <c r="J18" s="34"/>
      <c r="K18" s="34"/>
      <c r="L18" s="34"/>
      <c r="M18" s="34"/>
    </row>
    <row r="19" spans="1:13" x14ac:dyDescent="0.25">
      <c r="A19" s="34"/>
      <c r="B19" s="34"/>
      <c r="C19" s="34"/>
      <c r="D19" s="34"/>
      <c r="E19" s="30">
        <v>4.5</v>
      </c>
      <c r="F19" s="34"/>
      <c r="G19" s="29">
        <v>4.5</v>
      </c>
      <c r="H19" s="34"/>
      <c r="I19" s="34"/>
      <c r="J19" s="34"/>
      <c r="K19" s="34"/>
      <c r="L19" s="34"/>
      <c r="M19" s="34"/>
    </row>
    <row r="20" spans="1:13" x14ac:dyDescent="0.25">
      <c r="A20" s="34"/>
      <c r="C20" s="34"/>
      <c r="D20" s="34"/>
      <c r="E20" s="29">
        <v>5</v>
      </c>
      <c r="F20" s="34"/>
      <c r="G20" s="34"/>
      <c r="H20" s="34"/>
      <c r="I20" s="34"/>
      <c r="J20" s="34"/>
      <c r="K20" s="34"/>
      <c r="L20" s="34"/>
      <c r="M20" s="34"/>
    </row>
    <row r="22" spans="1:13" x14ac:dyDescent="0.25">
      <c r="A22" s="26" t="s">
        <v>56</v>
      </c>
      <c r="B22" s="26" t="s">
        <v>57</v>
      </c>
      <c r="C22" s="26" t="s">
        <v>58</v>
      </c>
      <c r="D22" s="26" t="s">
        <v>59</v>
      </c>
      <c r="E22" s="26" t="s">
        <v>60</v>
      </c>
      <c r="F22" s="26" t="s">
        <v>61</v>
      </c>
      <c r="G22" s="26" t="s">
        <v>62</v>
      </c>
    </row>
    <row r="23" spans="1:13" x14ac:dyDescent="0.25">
      <c r="A23" s="27"/>
      <c r="B23" s="28"/>
      <c r="C23" s="27"/>
      <c r="D23" s="27"/>
      <c r="E23" s="28"/>
      <c r="F23" s="28"/>
      <c r="G23" s="27" t="s">
        <v>40</v>
      </c>
    </row>
    <row r="24" spans="1:13" x14ac:dyDescent="0.25">
      <c r="A24" s="30" t="s">
        <v>52</v>
      </c>
      <c r="B24" s="33" t="s">
        <v>63</v>
      </c>
      <c r="C24" s="30">
        <v>1</v>
      </c>
      <c r="D24" s="29" t="s">
        <v>64</v>
      </c>
      <c r="E24" s="33" t="s">
        <v>65</v>
      </c>
      <c r="F24" s="31">
        <v>0</v>
      </c>
      <c r="G24" s="30" t="s">
        <v>42</v>
      </c>
    </row>
    <row r="25" spans="1:13" x14ac:dyDescent="0.25">
      <c r="A25" s="29" t="s">
        <v>42</v>
      </c>
      <c r="B25" s="34"/>
      <c r="C25" s="30">
        <v>2</v>
      </c>
      <c r="D25" s="34"/>
      <c r="E25" s="34"/>
      <c r="F25" s="31">
        <v>0.5</v>
      </c>
      <c r="G25" s="29" t="s">
        <v>53</v>
      </c>
    </row>
    <row r="26" spans="1:13" x14ac:dyDescent="0.25">
      <c r="A26" s="34"/>
      <c r="B26" s="34"/>
      <c r="C26" s="30">
        <v>3</v>
      </c>
      <c r="D26" s="34"/>
      <c r="E26" s="34"/>
      <c r="F26" s="29">
        <v>1</v>
      </c>
      <c r="G26" s="32" t="s">
        <v>66</v>
      </c>
    </row>
    <row r="27" spans="1:13" x14ac:dyDescent="0.25">
      <c r="A27" s="34"/>
      <c r="B27" s="34"/>
      <c r="C27" s="29">
        <v>4</v>
      </c>
      <c r="D27" s="34"/>
      <c r="E27" s="34"/>
      <c r="F27" s="34"/>
    </row>
    <row r="28" spans="1:13" x14ac:dyDescent="0.25">
      <c r="A28" s="34"/>
      <c r="C28" s="34"/>
      <c r="D28" s="34"/>
      <c r="E28" s="34"/>
      <c r="F28" s="34"/>
    </row>
    <row r="29" spans="1:13" x14ac:dyDescent="0.25">
      <c r="A29" s="34"/>
      <c r="C29" s="34"/>
      <c r="D29" s="34"/>
      <c r="E29" s="34"/>
      <c r="F29" s="34"/>
    </row>
    <row r="30" spans="1:13" x14ac:dyDescent="0.25">
      <c r="A30" s="26" t="s">
        <v>67</v>
      </c>
      <c r="B30" s="26" t="s">
        <v>68</v>
      </c>
      <c r="C30" s="26" t="s">
        <v>69</v>
      </c>
      <c r="D30" s="26" t="s">
        <v>70</v>
      </c>
      <c r="E30" s="26" t="s">
        <v>71</v>
      </c>
      <c r="F30" s="26" t="s">
        <v>72</v>
      </c>
      <c r="G30" s="26" t="s">
        <v>73</v>
      </c>
    </row>
    <row r="31" spans="1:13" x14ac:dyDescent="0.25">
      <c r="A31" s="27" t="s">
        <v>40</v>
      </c>
      <c r="B31" s="27" t="s">
        <v>40</v>
      </c>
      <c r="C31" s="27" t="s">
        <v>40</v>
      </c>
      <c r="D31" s="27" t="s">
        <v>40</v>
      </c>
      <c r="E31" s="27" t="s">
        <v>40</v>
      </c>
      <c r="F31" s="27"/>
      <c r="G31" s="27"/>
    </row>
    <row r="32" spans="1:13" x14ac:dyDescent="0.25">
      <c r="A32" s="30" t="s">
        <v>42</v>
      </c>
      <c r="B32" s="30" t="s">
        <v>53</v>
      </c>
      <c r="C32" s="30">
        <v>0</v>
      </c>
      <c r="D32" s="29">
        <v>1</v>
      </c>
      <c r="E32" s="30" t="s">
        <v>42</v>
      </c>
      <c r="F32" s="30">
        <v>0</v>
      </c>
      <c r="G32" s="30">
        <v>0</v>
      </c>
    </row>
    <row r="33" spans="1:7" x14ac:dyDescent="0.25">
      <c r="A33" s="30" t="s">
        <v>53</v>
      </c>
      <c r="B33" s="29" t="s">
        <v>52</v>
      </c>
      <c r="C33" s="29">
        <v>1</v>
      </c>
      <c r="D33" s="34"/>
      <c r="E33" s="29" t="s">
        <v>52</v>
      </c>
      <c r="F33" s="30">
        <v>2</v>
      </c>
      <c r="G33" s="30">
        <v>1</v>
      </c>
    </row>
    <row r="34" spans="1:7" x14ac:dyDescent="0.25">
      <c r="A34" s="29" t="s">
        <v>52</v>
      </c>
      <c r="C34" s="34"/>
      <c r="D34" s="34"/>
      <c r="E34" s="34"/>
      <c r="F34" s="29" t="s">
        <v>42</v>
      </c>
      <c r="G34" s="30">
        <v>2</v>
      </c>
    </row>
    <row r="35" spans="1:7" x14ac:dyDescent="0.25">
      <c r="A35" s="32" t="s">
        <v>74</v>
      </c>
      <c r="C35" s="34"/>
      <c r="D35" s="34"/>
      <c r="E35" s="34"/>
      <c r="F35" s="34"/>
      <c r="G35" s="30">
        <v>3</v>
      </c>
    </row>
    <row r="36" spans="1:7" x14ac:dyDescent="0.25">
      <c r="C36" s="34"/>
      <c r="D36" s="34"/>
      <c r="E36" s="34"/>
      <c r="F36" s="34"/>
      <c r="G36" s="30">
        <v>4</v>
      </c>
    </row>
    <row r="37" spans="1:7" x14ac:dyDescent="0.25">
      <c r="A37" s="34"/>
      <c r="C37" s="34"/>
      <c r="D37" s="34"/>
      <c r="E37" s="34"/>
      <c r="F37" s="34"/>
      <c r="G37" s="37">
        <v>5</v>
      </c>
    </row>
    <row r="38" spans="1:7" x14ac:dyDescent="0.25">
      <c r="A38" s="34"/>
      <c r="C38" s="34"/>
      <c r="D38" s="34"/>
      <c r="E38" s="34"/>
      <c r="F38" s="34"/>
    </row>
    <row r="39" spans="1:7" x14ac:dyDescent="0.25">
      <c r="A39" s="34"/>
      <c r="C39" s="34"/>
      <c r="D39" s="34"/>
      <c r="E39" s="34"/>
      <c r="F39" s="34"/>
    </row>
    <row r="41" spans="1:7" x14ac:dyDescent="0.25">
      <c r="A41" s="26" t="s">
        <v>75</v>
      </c>
      <c r="B41" s="26" t="s">
        <v>76</v>
      </c>
      <c r="C41" s="26" t="s">
        <v>77</v>
      </c>
      <c r="D41" s="38" t="s">
        <v>78</v>
      </c>
      <c r="E41" s="26" t="s">
        <v>79</v>
      </c>
      <c r="F41" s="26" t="s">
        <v>80</v>
      </c>
      <c r="G41" s="26" t="s">
        <v>81</v>
      </c>
    </row>
    <row r="42" spans="1:7" x14ac:dyDescent="0.25">
      <c r="A42" s="27"/>
      <c r="B42" s="27"/>
      <c r="C42" s="27"/>
      <c r="D42" s="28"/>
      <c r="E42" s="39"/>
      <c r="F42" s="39"/>
      <c r="G42" s="27"/>
    </row>
    <row r="43" spans="1:7" x14ac:dyDescent="0.25">
      <c r="A43" s="30">
        <v>0</v>
      </c>
      <c r="B43" s="30">
        <v>0</v>
      </c>
      <c r="C43" s="30">
        <v>0</v>
      </c>
      <c r="D43" s="31">
        <v>0</v>
      </c>
      <c r="E43" s="39" t="s">
        <v>82</v>
      </c>
      <c r="F43" s="39" t="s">
        <v>83</v>
      </c>
      <c r="G43" s="30">
        <v>0</v>
      </c>
    </row>
    <row r="44" spans="1:7" x14ac:dyDescent="0.25">
      <c r="A44" s="30">
        <v>1</v>
      </c>
      <c r="B44" s="30">
        <v>0.5</v>
      </c>
      <c r="C44" s="30">
        <v>1</v>
      </c>
      <c r="D44" s="31">
        <v>1.5</v>
      </c>
      <c r="E44" s="39" t="s">
        <v>84</v>
      </c>
      <c r="F44" s="39" t="s">
        <v>85</v>
      </c>
      <c r="G44" s="30">
        <v>1</v>
      </c>
    </row>
    <row r="45" spans="1:7" x14ac:dyDescent="0.25">
      <c r="A45" s="29">
        <v>-1</v>
      </c>
      <c r="B45" s="30">
        <v>1</v>
      </c>
      <c r="C45" s="30">
        <v>-1</v>
      </c>
      <c r="D45" s="33">
        <v>3</v>
      </c>
      <c r="E45" s="40" t="s">
        <v>86</v>
      </c>
      <c r="F45" s="40" t="s">
        <v>42</v>
      </c>
      <c r="G45" s="30">
        <v>2</v>
      </c>
    </row>
    <row r="46" spans="1:7" x14ac:dyDescent="0.25">
      <c r="B46" s="29">
        <v>1.5</v>
      </c>
      <c r="C46" s="29">
        <v>-2</v>
      </c>
      <c r="E46" s="40" t="s">
        <v>87</v>
      </c>
      <c r="F46" s="41" t="s">
        <v>88</v>
      </c>
      <c r="G46" s="29">
        <v>3</v>
      </c>
    </row>
    <row r="47" spans="1:7" x14ac:dyDescent="0.25">
      <c r="E47" s="41" t="s">
        <v>89</v>
      </c>
    </row>
    <row r="51" spans="1:7" x14ac:dyDescent="0.25">
      <c r="A51" s="26" t="s">
        <v>90</v>
      </c>
      <c r="B51" s="26" t="s">
        <v>934</v>
      </c>
      <c r="C51" s="26" t="s">
        <v>1002</v>
      </c>
      <c r="D51" s="26" t="s">
        <v>1003</v>
      </c>
      <c r="E51" s="26" t="s">
        <v>1004</v>
      </c>
      <c r="F51" s="26" t="s">
        <v>1016</v>
      </c>
      <c r="G51" s="26" t="s">
        <v>1154</v>
      </c>
    </row>
    <row r="52" spans="1:7" x14ac:dyDescent="0.25">
      <c r="A52" s="27"/>
      <c r="B52" s="27"/>
      <c r="C52" s="27"/>
      <c r="D52" s="384"/>
      <c r="E52" s="27"/>
      <c r="F52" s="27"/>
      <c r="G52" s="28"/>
    </row>
    <row r="53" spans="1:7" x14ac:dyDescent="0.25">
      <c r="A53" s="30">
        <v>0</v>
      </c>
      <c r="B53" s="30" t="s">
        <v>932</v>
      </c>
      <c r="C53" s="30">
        <v>0</v>
      </c>
      <c r="D53" s="385">
        <v>0</v>
      </c>
      <c r="E53" s="30" t="s">
        <v>40</v>
      </c>
      <c r="F53" s="30" t="s">
        <v>40</v>
      </c>
      <c r="G53" s="31">
        <v>0</v>
      </c>
    </row>
    <row r="54" spans="1:7" x14ac:dyDescent="0.25">
      <c r="A54" s="30">
        <v>0.5</v>
      </c>
      <c r="B54" s="30" t="s">
        <v>933</v>
      </c>
      <c r="C54" s="29">
        <v>0.25</v>
      </c>
      <c r="D54" s="385">
        <v>0.25</v>
      </c>
      <c r="E54" s="30" t="s">
        <v>52</v>
      </c>
      <c r="F54" s="30">
        <v>0</v>
      </c>
      <c r="G54" s="33">
        <v>6</v>
      </c>
    </row>
    <row r="55" spans="1:7" x14ac:dyDescent="0.25">
      <c r="A55" s="29" t="s">
        <v>91</v>
      </c>
      <c r="B55" s="29" t="s">
        <v>937</v>
      </c>
      <c r="D55" s="385">
        <v>0.5</v>
      </c>
      <c r="E55" s="29" t="s">
        <v>42</v>
      </c>
      <c r="F55" s="29">
        <v>1</v>
      </c>
    </row>
    <row r="56" spans="1:7" x14ac:dyDescent="0.25">
      <c r="D56" s="385">
        <v>0.75</v>
      </c>
    </row>
    <row r="57" spans="1:7" x14ac:dyDescent="0.25">
      <c r="D57" s="385">
        <v>1</v>
      </c>
    </row>
    <row r="58" spans="1:7" x14ac:dyDescent="0.25">
      <c r="D58" s="385">
        <v>1.25</v>
      </c>
    </row>
    <row r="59" spans="1:7" x14ac:dyDescent="0.25">
      <c r="D59" s="386">
        <v>1.5</v>
      </c>
    </row>
    <row r="60" spans="1:7" hidden="1" x14ac:dyDescent="0.25">
      <c r="D60" s="37">
        <v>5</v>
      </c>
    </row>
    <row r="61" spans="1:7" hidden="1" x14ac:dyDescent="0.25"/>
    <row r="63" spans="1:7" x14ac:dyDescent="0.25">
      <c r="A63" s="26" t="s">
        <v>92</v>
      </c>
      <c r="B63" s="26" t="s">
        <v>93</v>
      </c>
      <c r="C63" s="26" t="s">
        <v>94</v>
      </c>
      <c r="D63" s="26" t="s">
        <v>95</v>
      </c>
      <c r="E63" s="26" t="s">
        <v>1043</v>
      </c>
      <c r="F63" s="26" t="s">
        <v>1214</v>
      </c>
      <c r="G63" s="26" t="s">
        <v>1219</v>
      </c>
    </row>
    <row r="64" spans="1:7" x14ac:dyDescent="0.25">
      <c r="A64" s="42"/>
      <c r="B64" s="36"/>
      <c r="C64" s="27"/>
      <c r="D64" s="36" t="s">
        <v>96</v>
      </c>
      <c r="E64" s="36"/>
      <c r="F64" s="28"/>
      <c r="G64" s="28"/>
    </row>
    <row r="65" spans="1:7" x14ac:dyDescent="0.25">
      <c r="A65" s="43" t="s">
        <v>83</v>
      </c>
      <c r="B65" s="44" t="s">
        <v>83</v>
      </c>
      <c r="C65" s="30">
        <v>3</v>
      </c>
      <c r="D65" s="44" t="s">
        <v>97</v>
      </c>
      <c r="E65" s="39" t="s">
        <v>1104</v>
      </c>
      <c r="F65" s="31" t="s">
        <v>1215</v>
      </c>
      <c r="G65" s="31" t="s">
        <v>40</v>
      </c>
    </row>
    <row r="66" spans="1:7" x14ac:dyDescent="0.25">
      <c r="A66" s="43" t="s">
        <v>85</v>
      </c>
      <c r="B66" s="45" t="s">
        <v>85</v>
      </c>
      <c r="C66" s="30">
        <v>4</v>
      </c>
      <c r="D66" s="45" t="s">
        <v>98</v>
      </c>
      <c r="E66" s="39" t="s">
        <v>1105</v>
      </c>
      <c r="F66" s="33" t="s">
        <v>1216</v>
      </c>
      <c r="G66" s="33" t="s">
        <v>52</v>
      </c>
    </row>
    <row r="67" spans="1:7" x14ac:dyDescent="0.25">
      <c r="A67" s="46" t="s">
        <v>42</v>
      </c>
      <c r="C67" s="30">
        <v>5</v>
      </c>
      <c r="E67" s="41" t="s">
        <v>1315</v>
      </c>
    </row>
    <row r="68" spans="1:7" x14ac:dyDescent="0.25">
      <c r="C68" s="30">
        <v>6</v>
      </c>
      <c r="E68" s="423"/>
    </row>
    <row r="69" spans="1:7" x14ac:dyDescent="0.25">
      <c r="C69" s="29">
        <v>7</v>
      </c>
    </row>
    <row r="71" spans="1:7" x14ac:dyDescent="0.25">
      <c r="A71" s="26" t="s">
        <v>1062</v>
      </c>
      <c r="B71" s="26" t="s">
        <v>1258</v>
      </c>
      <c r="C71" s="26" t="s">
        <v>1290</v>
      </c>
    </row>
    <row r="72" spans="1:7" x14ac:dyDescent="0.25">
      <c r="A72" s="42"/>
      <c r="B72" s="42"/>
      <c r="C72" s="501"/>
    </row>
    <row r="73" spans="1:7" x14ac:dyDescent="0.25">
      <c r="A73" s="43" t="s">
        <v>83</v>
      </c>
      <c r="B73" s="499" t="s">
        <v>1259</v>
      </c>
      <c r="C73" s="516" t="s">
        <v>346</v>
      </c>
    </row>
    <row r="74" spans="1:7" x14ac:dyDescent="0.25">
      <c r="A74" s="43" t="s">
        <v>85</v>
      </c>
      <c r="B74" s="500" t="s">
        <v>1260</v>
      </c>
      <c r="C74" s="516" t="s">
        <v>347</v>
      </c>
    </row>
    <row r="75" spans="1:7" x14ac:dyDescent="0.25">
      <c r="A75" s="46" t="s">
        <v>1063</v>
      </c>
      <c r="B75" s="488"/>
      <c r="C75" s="516" t="s">
        <v>348</v>
      </c>
    </row>
    <row r="76" spans="1:7" x14ac:dyDescent="0.25">
      <c r="C76" s="516" t="s">
        <v>349</v>
      </c>
    </row>
    <row r="77" spans="1:7" x14ac:dyDescent="0.25">
      <c r="C77" s="516" t="s">
        <v>350</v>
      </c>
    </row>
    <row r="78" spans="1:7" x14ac:dyDescent="0.25">
      <c r="C78" s="516" t="s">
        <v>351</v>
      </c>
    </row>
    <row r="79" spans="1:7" x14ac:dyDescent="0.25">
      <c r="C79" s="516" t="s">
        <v>1291</v>
      </c>
    </row>
    <row r="80" spans="1:7" x14ac:dyDescent="0.25">
      <c r="C80" s="516" t="s">
        <v>1292</v>
      </c>
    </row>
    <row r="81" spans="3:3" x14ac:dyDescent="0.25">
      <c r="C81" s="516" t="s">
        <v>1293</v>
      </c>
    </row>
    <row r="82" spans="3:3" x14ac:dyDescent="0.25">
      <c r="C82" s="516" t="s">
        <v>1294</v>
      </c>
    </row>
    <row r="83" spans="3:3" x14ac:dyDescent="0.25">
      <c r="C83" s="516">
        <v>11</v>
      </c>
    </row>
    <row r="84" spans="3:3" x14ac:dyDescent="0.25">
      <c r="C84" s="516">
        <v>12</v>
      </c>
    </row>
    <row r="85" spans="3:3" x14ac:dyDescent="0.25">
      <c r="C85" s="516">
        <v>13</v>
      </c>
    </row>
    <row r="86" spans="3:3" x14ac:dyDescent="0.25">
      <c r="C86" s="516">
        <v>14</v>
      </c>
    </row>
    <row r="87" spans="3:3" x14ac:dyDescent="0.25">
      <c r="C87" s="516">
        <v>15</v>
      </c>
    </row>
    <row r="88" spans="3:3" x14ac:dyDescent="0.25">
      <c r="C88" s="516">
        <v>16</v>
      </c>
    </row>
    <row r="89" spans="3:3" x14ac:dyDescent="0.25">
      <c r="C89" s="516">
        <v>17</v>
      </c>
    </row>
    <row r="90" spans="3:3" x14ac:dyDescent="0.25">
      <c r="C90" s="516">
        <v>18</v>
      </c>
    </row>
    <row r="91" spans="3:3" x14ac:dyDescent="0.25">
      <c r="C91" s="516">
        <v>19</v>
      </c>
    </row>
    <row r="92" spans="3:3" x14ac:dyDescent="0.25">
      <c r="C92" s="517">
        <v>20</v>
      </c>
    </row>
    <row r="93" spans="3:3" x14ac:dyDescent="0.25">
      <c r="C93" s="498"/>
    </row>
    <row r="94" spans="3:3" x14ac:dyDescent="0.25">
      <c r="C94" s="498"/>
    </row>
    <row r="95" spans="3:3" x14ac:dyDescent="0.25">
      <c r="C95" s="498"/>
    </row>
  </sheetData>
  <sheetProtection algorithmName="SHA-512" hashValue="6McPrx7plcGcs9TYi66ZFYzyJ5/EJgmiFq/ZSnZrcBh4vHmlELEuqO9doifDJhV1yS9Wd87qq10nMu7jg1xtCA==" saltValue="YxmGmL5G9wQfzBUWqZ9eBg==" spinCount="100000" sheet="1" objects="1" scenarios="1" selectLockedCells="1" selectUn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45"/>
  <sheetViews>
    <sheetView workbookViewId="0"/>
  </sheetViews>
  <sheetFormatPr defaultColWidth="8.7109375" defaultRowHeight="15" x14ac:dyDescent="0.25"/>
  <cols>
    <col min="1" max="1" width="15.7109375" style="230" customWidth="1"/>
    <col min="2" max="2" width="35.7109375" style="230" customWidth="1"/>
    <col min="3" max="6" width="15.7109375" style="230" customWidth="1"/>
    <col min="7" max="7" width="50.28515625" style="230" customWidth="1"/>
    <col min="8" max="8" width="15.7109375" style="230" customWidth="1"/>
    <col min="9" max="9" width="14.28515625" style="230" customWidth="1"/>
    <col min="10" max="16384" width="8.7109375" style="230"/>
  </cols>
  <sheetData>
    <row r="1" spans="1:9" x14ac:dyDescent="0.25">
      <c r="A1" s="229" t="s">
        <v>481</v>
      </c>
      <c r="I1" s="5" t="s">
        <v>1223</v>
      </c>
    </row>
    <row r="2" spans="1:9" x14ac:dyDescent="0.25">
      <c r="A2" s="231" t="s">
        <v>482</v>
      </c>
      <c r="B2" s="2231" t="s">
        <v>483</v>
      </c>
      <c r="C2" s="2231"/>
      <c r="D2" s="2232" t="s">
        <v>484</v>
      </c>
      <c r="E2" s="2232"/>
      <c r="F2" s="2232"/>
      <c r="G2" s="232"/>
      <c r="H2" s="233"/>
      <c r="I2" s="233"/>
    </row>
    <row r="3" spans="1:9" ht="30" x14ac:dyDescent="0.25">
      <c r="A3" s="234" t="s">
        <v>485</v>
      </c>
      <c r="B3" s="235" t="s">
        <v>486</v>
      </c>
      <c r="C3" s="235" t="s">
        <v>487</v>
      </c>
      <c r="D3" s="236" t="s">
        <v>488</v>
      </c>
      <c r="E3" s="236" t="s">
        <v>489</v>
      </c>
      <c r="F3" s="237" t="s">
        <v>490</v>
      </c>
      <c r="G3" s="238"/>
      <c r="H3" s="239"/>
      <c r="I3" s="240"/>
    </row>
    <row r="4" spans="1:9" x14ac:dyDescent="0.25">
      <c r="B4" s="241" t="s">
        <v>491</v>
      </c>
      <c r="C4" s="242">
        <v>1.6</v>
      </c>
      <c r="D4" s="243" t="s">
        <v>492</v>
      </c>
      <c r="E4" s="244">
        <v>5</v>
      </c>
      <c r="F4" s="245"/>
      <c r="G4" s="231"/>
      <c r="H4" s="240"/>
      <c r="I4" s="240"/>
    </row>
    <row r="5" spans="1:9" x14ac:dyDescent="0.25">
      <c r="B5" s="241" t="s">
        <v>493</v>
      </c>
      <c r="C5" s="242">
        <v>1</v>
      </c>
      <c r="D5" s="243" t="s">
        <v>492</v>
      </c>
      <c r="E5" s="243">
        <v>5</v>
      </c>
      <c r="F5" s="245"/>
      <c r="G5" s="231"/>
      <c r="H5" s="240"/>
      <c r="I5" s="246"/>
    </row>
    <row r="6" spans="1:9" x14ac:dyDescent="0.25">
      <c r="B6" s="241" t="s">
        <v>494</v>
      </c>
      <c r="C6" s="242">
        <v>2.5</v>
      </c>
      <c r="D6" s="243">
        <v>300</v>
      </c>
      <c r="E6" s="244">
        <v>1</v>
      </c>
      <c r="F6" s="245"/>
      <c r="G6" s="247"/>
    </row>
    <row r="7" spans="1:9" ht="30" x14ac:dyDescent="0.25">
      <c r="B7" s="241" t="s">
        <v>495</v>
      </c>
      <c r="C7" s="248">
        <v>3</v>
      </c>
      <c r="D7" s="243"/>
      <c r="E7" s="244"/>
      <c r="F7" s="249">
        <v>10</v>
      </c>
      <c r="G7" s="250" t="s">
        <v>496</v>
      </c>
    </row>
    <row r="8" spans="1:9" x14ac:dyDescent="0.25">
      <c r="B8" s="241" t="s">
        <v>497</v>
      </c>
      <c r="C8" s="242">
        <v>2.2000000000000002</v>
      </c>
      <c r="D8" s="243">
        <v>15</v>
      </c>
      <c r="E8" s="244">
        <v>5</v>
      </c>
      <c r="F8" s="245"/>
    </row>
    <row r="9" spans="1:9" ht="45" x14ac:dyDescent="0.25">
      <c r="B9" s="241" t="s">
        <v>498</v>
      </c>
      <c r="C9" s="242">
        <v>2.2000000000000002</v>
      </c>
      <c r="D9" s="243">
        <v>60</v>
      </c>
      <c r="E9" s="244">
        <f>1</f>
        <v>1</v>
      </c>
      <c r="F9" s="245"/>
      <c r="G9" s="251" t="s">
        <v>499</v>
      </c>
    </row>
    <row r="10" spans="1:9" x14ac:dyDescent="0.25">
      <c r="B10" s="241" t="s">
        <v>500</v>
      </c>
      <c r="C10" s="248">
        <v>6.5</v>
      </c>
      <c r="D10" s="252"/>
      <c r="E10" s="253"/>
      <c r="F10" s="245"/>
    </row>
    <row r="11" spans="1:9" ht="60" x14ac:dyDescent="0.25">
      <c r="B11" s="254" t="s">
        <v>501</v>
      </c>
      <c r="C11" s="248">
        <v>9.5</v>
      </c>
      <c r="D11" s="252"/>
      <c r="E11" s="253"/>
      <c r="F11" s="245"/>
      <c r="G11" s="251" t="s">
        <v>502</v>
      </c>
    </row>
    <row r="12" spans="1:9" ht="30" x14ac:dyDescent="0.25">
      <c r="B12" s="254" t="s">
        <v>503</v>
      </c>
      <c r="C12" s="248">
        <v>40.9</v>
      </c>
      <c r="D12" s="252"/>
      <c r="E12" s="253"/>
      <c r="F12" s="245"/>
      <c r="G12" s="251" t="s">
        <v>504</v>
      </c>
    </row>
    <row r="13" spans="1:9" x14ac:dyDescent="0.25">
      <c r="B13" s="241" t="s">
        <v>453</v>
      </c>
      <c r="C13" s="248">
        <v>2</v>
      </c>
      <c r="D13" s="252"/>
      <c r="E13" s="253"/>
      <c r="F13" s="245"/>
    </row>
    <row r="14" spans="1:9" x14ac:dyDescent="0.25">
      <c r="B14" s="241" t="s">
        <v>505</v>
      </c>
      <c r="C14" s="242"/>
      <c r="D14" s="252"/>
      <c r="E14" s="253"/>
      <c r="F14" s="245"/>
    </row>
    <row r="15" spans="1:9" x14ac:dyDescent="0.25">
      <c r="B15" s="241" t="s">
        <v>506</v>
      </c>
      <c r="C15" s="242"/>
      <c r="D15" s="252"/>
      <c r="E15" s="244">
        <v>4</v>
      </c>
      <c r="F15" s="245"/>
    </row>
    <row r="16" spans="1:9" x14ac:dyDescent="0.25">
      <c r="A16" s="231"/>
      <c r="B16" s="231"/>
      <c r="C16" s="231"/>
      <c r="D16" s="231"/>
      <c r="E16" s="231"/>
      <c r="G16" s="230" t="s">
        <v>507</v>
      </c>
    </row>
    <row r="17" spans="1:7" x14ac:dyDescent="0.25">
      <c r="A17" s="231" t="s">
        <v>508</v>
      </c>
      <c r="B17" s="2231" t="s">
        <v>509</v>
      </c>
      <c r="C17" s="2231"/>
      <c r="D17" s="2231" t="s">
        <v>484</v>
      </c>
      <c r="E17" s="2231"/>
      <c r="F17" s="2231"/>
      <c r="G17" s="230" t="s">
        <v>510</v>
      </c>
    </row>
    <row r="18" spans="1:7" ht="45" x14ac:dyDescent="0.25">
      <c r="B18" s="235" t="s">
        <v>486</v>
      </c>
      <c r="C18" s="235" t="s">
        <v>487</v>
      </c>
      <c r="D18" s="235" t="s">
        <v>488</v>
      </c>
      <c r="E18" s="235" t="s">
        <v>489</v>
      </c>
      <c r="F18" s="245"/>
      <c r="G18" s="399" t="s">
        <v>511</v>
      </c>
    </row>
    <row r="19" spans="1:7" x14ac:dyDescent="0.25">
      <c r="B19" s="241" t="s">
        <v>491</v>
      </c>
      <c r="C19" s="255">
        <v>1.28</v>
      </c>
      <c r="D19" s="256"/>
      <c r="E19" s="256"/>
      <c r="F19" s="245"/>
    </row>
    <row r="20" spans="1:7" x14ac:dyDescent="0.25">
      <c r="B20" s="241" t="s">
        <v>493</v>
      </c>
      <c r="C20" s="248">
        <v>1</v>
      </c>
      <c r="D20" s="256"/>
      <c r="E20" s="256"/>
      <c r="F20" s="245"/>
    </row>
    <row r="21" spans="1:7" x14ac:dyDescent="0.25">
      <c r="B21" s="241" t="s">
        <v>494</v>
      </c>
      <c r="C21" s="255">
        <v>2</v>
      </c>
      <c r="D21" s="256"/>
      <c r="E21" s="256"/>
      <c r="F21" s="245"/>
    </row>
    <row r="22" spans="1:7" x14ac:dyDescent="0.25">
      <c r="B22" s="241" t="s">
        <v>495</v>
      </c>
      <c r="C22" s="248">
        <v>3</v>
      </c>
      <c r="D22" s="256"/>
      <c r="E22" s="256"/>
      <c r="F22" s="245"/>
    </row>
    <row r="23" spans="1:7" x14ac:dyDescent="0.25">
      <c r="B23" s="241" t="s">
        <v>497</v>
      </c>
      <c r="C23" s="255">
        <v>1.5</v>
      </c>
      <c r="D23" s="256"/>
      <c r="E23" s="256"/>
      <c r="F23" s="245"/>
    </row>
    <row r="24" spans="1:7" x14ac:dyDescent="0.25">
      <c r="B24" s="241" t="s">
        <v>498</v>
      </c>
      <c r="C24" s="255">
        <v>2.2000000000000002</v>
      </c>
      <c r="D24" s="256"/>
      <c r="E24" s="256"/>
      <c r="F24" s="245"/>
    </row>
    <row r="25" spans="1:7" x14ac:dyDescent="0.25">
      <c r="B25" s="241" t="s">
        <v>500</v>
      </c>
      <c r="C25" s="255">
        <v>4.25</v>
      </c>
      <c r="D25" s="243"/>
      <c r="E25" s="244">
        <v>1</v>
      </c>
      <c r="F25" s="245"/>
    </row>
    <row r="26" spans="1:7" ht="60" x14ac:dyDescent="0.25">
      <c r="B26" s="254" t="s">
        <v>501</v>
      </c>
      <c r="C26" s="255">
        <f>6-6+C11-C11+6</f>
        <v>6</v>
      </c>
      <c r="D26" s="243"/>
      <c r="E26" s="244">
        <f>1-1+0.2</f>
        <v>0.2</v>
      </c>
      <c r="F26" s="245"/>
      <c r="G26" s="251" t="s">
        <v>512</v>
      </c>
    </row>
    <row r="27" spans="1:7" x14ac:dyDescent="0.25">
      <c r="B27" s="241" t="s">
        <v>453</v>
      </c>
      <c r="C27" s="255">
        <v>0.75</v>
      </c>
      <c r="D27" s="243"/>
      <c r="E27" s="244"/>
      <c r="F27" s="245"/>
    </row>
    <row r="28" spans="1:7" x14ac:dyDescent="0.25">
      <c r="B28" s="241" t="s">
        <v>505</v>
      </c>
      <c r="C28" s="257"/>
      <c r="D28" s="243"/>
      <c r="E28" s="244"/>
      <c r="F28" s="245"/>
    </row>
    <row r="29" spans="1:7" x14ac:dyDescent="0.25">
      <c r="B29" s="241" t="s">
        <v>98</v>
      </c>
      <c r="C29" s="257"/>
      <c r="D29" s="243"/>
      <c r="E29" s="244"/>
      <c r="F29" s="245"/>
    </row>
    <row r="30" spans="1:7" x14ac:dyDescent="0.25">
      <c r="A30" s="231"/>
      <c r="B30" s="231"/>
      <c r="C30" s="231"/>
      <c r="D30" s="231"/>
    </row>
    <row r="31" spans="1:7" x14ac:dyDescent="0.25">
      <c r="A31" s="231"/>
      <c r="B31" s="231"/>
      <c r="C31" s="231"/>
      <c r="D31" s="231"/>
    </row>
    <row r="32" spans="1:7" x14ac:dyDescent="0.25">
      <c r="A32" s="231" t="s">
        <v>513</v>
      </c>
      <c r="B32" s="2233" t="s">
        <v>514</v>
      </c>
      <c r="C32" s="2233"/>
      <c r="D32" s="2233"/>
      <c r="E32" s="2233"/>
      <c r="F32" s="2233"/>
      <c r="G32" s="230" t="s">
        <v>515</v>
      </c>
    </row>
    <row r="33" spans="1:7" ht="30" x14ac:dyDescent="0.25">
      <c r="B33" s="258" t="s">
        <v>486</v>
      </c>
      <c r="C33" s="258" t="s">
        <v>516</v>
      </c>
      <c r="D33" s="258"/>
      <c r="E33" s="258"/>
      <c r="F33" s="258"/>
    </row>
    <row r="34" spans="1:7" x14ac:dyDescent="0.25">
      <c r="B34" s="259" t="s">
        <v>517</v>
      </c>
      <c r="C34" s="260">
        <v>0.26700000000000002</v>
      </c>
      <c r="D34" s="261"/>
      <c r="E34" s="261"/>
      <c r="F34" s="262"/>
      <c r="G34" s="230" t="s">
        <v>518</v>
      </c>
    </row>
    <row r="35" spans="1:7" x14ac:dyDescent="0.25">
      <c r="B35" s="259" t="s">
        <v>519</v>
      </c>
      <c r="C35" s="260"/>
      <c r="D35" s="261"/>
      <c r="E35" s="261"/>
      <c r="F35" s="261"/>
    </row>
    <row r="36" spans="1:7" x14ac:dyDescent="0.25">
      <c r="B36" s="259" t="s">
        <v>520</v>
      </c>
      <c r="C36" s="260">
        <v>0.16800000000000001</v>
      </c>
      <c r="D36" s="261"/>
      <c r="E36" s="261"/>
      <c r="F36" s="262"/>
      <c r="G36" s="230" t="s">
        <v>521</v>
      </c>
    </row>
    <row r="37" spans="1:7" x14ac:dyDescent="0.25">
      <c r="B37" s="259" t="s">
        <v>522</v>
      </c>
      <c r="C37" s="260">
        <v>1.7999999999999999E-2</v>
      </c>
      <c r="D37" s="261"/>
      <c r="E37" s="261"/>
      <c r="F37" s="262"/>
    </row>
    <row r="38" spans="1:7" x14ac:dyDescent="0.25">
      <c r="B38" s="259" t="s">
        <v>523</v>
      </c>
      <c r="C38" s="260">
        <f>15.7%-C39</f>
        <v>7.6999999999999999E-2</v>
      </c>
      <c r="D38" s="261"/>
      <c r="E38" s="261"/>
      <c r="F38" s="262"/>
      <c r="G38" s="230" t="s">
        <v>524</v>
      </c>
    </row>
    <row r="39" spans="1:7" x14ac:dyDescent="0.25">
      <c r="B39" s="259" t="s">
        <v>525</v>
      </c>
      <c r="C39" s="260">
        <v>0.08</v>
      </c>
      <c r="D39" s="261"/>
      <c r="E39" s="261"/>
      <c r="F39" s="262"/>
    </row>
    <row r="40" spans="1:7" x14ac:dyDescent="0.25">
      <c r="B40" s="259" t="s">
        <v>526</v>
      </c>
      <c r="C40" s="260">
        <v>1.4E-2</v>
      </c>
      <c r="D40" s="261"/>
      <c r="E40" s="261"/>
      <c r="F40" s="262"/>
      <c r="G40" s="230" t="s">
        <v>527</v>
      </c>
    </row>
    <row r="41" spans="1:7" x14ac:dyDescent="0.25">
      <c r="B41" s="259" t="s">
        <v>528</v>
      </c>
      <c r="C41" s="260">
        <v>0.217</v>
      </c>
      <c r="D41" s="261"/>
      <c r="E41" s="261"/>
      <c r="F41" s="262"/>
      <c r="G41" s="230" t="s">
        <v>529</v>
      </c>
    </row>
    <row r="42" spans="1:7" x14ac:dyDescent="0.25">
      <c r="B42" s="259" t="s">
        <v>530</v>
      </c>
      <c r="C42" s="260">
        <v>0.13700000000000001</v>
      </c>
      <c r="D42" s="261"/>
      <c r="E42" s="261"/>
      <c r="F42" s="262"/>
      <c r="G42" s="230" t="s">
        <v>531</v>
      </c>
    </row>
    <row r="43" spans="1:7" x14ac:dyDescent="0.25">
      <c r="B43" s="259" t="s">
        <v>98</v>
      </c>
      <c r="C43" s="260">
        <v>2.1999999999999999E-2</v>
      </c>
      <c r="D43" s="261"/>
      <c r="E43" s="261"/>
      <c r="F43" s="262"/>
    </row>
    <row r="44" spans="1:7" x14ac:dyDescent="0.25">
      <c r="B44" s="259"/>
      <c r="C44" s="260"/>
      <c r="D44" s="261"/>
      <c r="E44" s="261"/>
      <c r="F44" s="262"/>
    </row>
    <row r="45" spans="1:7" x14ac:dyDescent="0.25">
      <c r="A45" s="231"/>
      <c r="B45" s="231"/>
      <c r="C45" s="263">
        <f>SUM(C34:C44)</f>
        <v>1</v>
      </c>
      <c r="D45" s="231"/>
      <c r="E45" s="231"/>
    </row>
  </sheetData>
  <sheetProtection algorithmName="SHA-512" hashValue="YKQGMnup+3KNYFzFXnBhYqwgad5BVAxn8fiEXug65u/h7GHfpDZYEVsw8dn15uBoyjd2F8xYfE7/KCwgGVaY4w==" saltValue="B5h/G/TRpgkBD9Alw86LDg==" spinCount="100000" sheet="1" objects="1" scenarios="1" selectLockedCells="1" selectUnlockedCells="1"/>
  <mergeCells count="6">
    <mergeCell ref="B2:C2"/>
    <mergeCell ref="D2:F2"/>
    <mergeCell ref="B17:C17"/>
    <mergeCell ref="D17:F17"/>
    <mergeCell ref="B32:C32"/>
    <mergeCell ref="D32:F32"/>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67"/>
  <sheetViews>
    <sheetView tabSelected="1" workbookViewId="0">
      <selection activeCell="E7" sqref="E7:J7"/>
    </sheetView>
  </sheetViews>
  <sheetFormatPr defaultColWidth="11.28515625" defaultRowHeight="15" x14ac:dyDescent="0.25"/>
  <cols>
    <col min="1" max="3" width="10.7109375" style="5" customWidth="1"/>
    <col min="4" max="4" width="12" style="5" customWidth="1"/>
    <col min="5" max="7" width="10.7109375" style="5" customWidth="1"/>
    <col min="8" max="10" width="13.7109375" style="5" customWidth="1"/>
    <col min="11" max="16384" width="11.28515625" style="5"/>
  </cols>
  <sheetData>
    <row r="1" spans="1:13" ht="12" customHeight="1" x14ac:dyDescent="0.25">
      <c r="A1" s="1"/>
      <c r="B1" s="2"/>
      <c r="C1" s="2"/>
      <c r="D1" s="2"/>
      <c r="E1" s="711"/>
      <c r="F1" s="711"/>
      <c r="G1" s="711"/>
      <c r="H1" s="713" t="s">
        <v>99</v>
      </c>
      <c r="I1" s="713"/>
      <c r="J1" s="714"/>
      <c r="L1" s="5" t="s">
        <v>1223</v>
      </c>
    </row>
    <row r="2" spans="1:13" ht="12" customHeight="1" x14ac:dyDescent="0.25">
      <c r="A2" s="6"/>
      <c r="B2" s="7"/>
      <c r="C2" s="7"/>
      <c r="D2" s="7"/>
      <c r="E2" s="712"/>
      <c r="F2" s="712"/>
      <c r="G2" s="712"/>
      <c r="H2" s="715"/>
      <c r="I2" s="715"/>
      <c r="J2" s="716"/>
    </row>
    <row r="3" spans="1:13" ht="12" customHeight="1" x14ac:dyDescent="0.25">
      <c r="A3" s="6"/>
      <c r="B3" s="7"/>
      <c r="C3" s="7"/>
      <c r="D3" s="7"/>
      <c r="E3" s="712"/>
      <c r="F3" s="712"/>
      <c r="G3" s="712"/>
      <c r="H3" s="715"/>
      <c r="I3" s="715"/>
      <c r="J3" s="716"/>
    </row>
    <row r="4" spans="1:13" ht="12" customHeight="1" x14ac:dyDescent="0.25">
      <c r="A4" s="6"/>
      <c r="B4" s="7"/>
      <c r="C4" s="7"/>
      <c r="D4" s="7"/>
      <c r="E4" s="712"/>
      <c r="F4" s="712"/>
      <c r="G4" s="712"/>
      <c r="H4" s="715"/>
      <c r="I4" s="715"/>
      <c r="J4" s="716"/>
    </row>
    <row r="5" spans="1:13" ht="13.9" customHeight="1" x14ac:dyDescent="0.25">
      <c r="A5" s="6"/>
      <c r="B5" s="7"/>
      <c r="C5" s="7"/>
      <c r="D5" s="7"/>
      <c r="E5" s="712"/>
      <c r="F5" s="712"/>
      <c r="G5" s="712"/>
      <c r="H5" s="717" t="str">
        <f>VersionNo.</f>
        <v>Version 2021.02</v>
      </c>
      <c r="I5" s="718"/>
      <c r="J5" s="719"/>
    </row>
    <row r="6" spans="1:13" ht="16.149999999999999" customHeight="1" x14ac:dyDescent="0.25">
      <c r="A6" s="720" t="s">
        <v>100</v>
      </c>
      <c r="B6" s="721"/>
      <c r="C6" s="721"/>
      <c r="D6" s="721"/>
      <c r="E6" s="721"/>
      <c r="F6" s="721"/>
      <c r="G6" s="721"/>
      <c r="H6" s="721"/>
      <c r="I6" s="721"/>
      <c r="J6" s="722"/>
    </row>
    <row r="7" spans="1:13" ht="16.899999999999999" customHeight="1" x14ac:dyDescent="0.25">
      <c r="A7" s="733" t="s">
        <v>1211</v>
      </c>
      <c r="B7" s="734"/>
      <c r="C7" s="734"/>
      <c r="D7" s="735"/>
      <c r="E7" s="723"/>
      <c r="F7" s="724"/>
      <c r="G7" s="724"/>
      <c r="H7" s="724"/>
      <c r="I7" s="724"/>
      <c r="J7" s="725"/>
      <c r="K7" s="331"/>
      <c r="L7" s="331"/>
      <c r="M7" s="331"/>
    </row>
    <row r="8" spans="1:13" ht="16.899999999999999" customHeight="1" x14ac:dyDescent="0.25">
      <c r="A8" s="736"/>
      <c r="B8" s="737"/>
      <c r="C8" s="737"/>
      <c r="D8" s="738"/>
      <c r="E8" s="726"/>
      <c r="F8" s="727"/>
      <c r="G8" s="727"/>
      <c r="H8" s="727"/>
      <c r="I8" s="727"/>
      <c r="J8" s="728"/>
      <c r="K8" s="331"/>
      <c r="L8" s="331"/>
      <c r="M8" s="331"/>
    </row>
    <row r="9" spans="1:13" ht="16.899999999999999" customHeight="1" x14ac:dyDescent="0.25">
      <c r="A9" s="739"/>
      <c r="B9" s="740"/>
      <c r="C9" s="740"/>
      <c r="D9" s="741"/>
      <c r="E9" s="742"/>
      <c r="F9" s="743"/>
      <c r="G9" s="743"/>
      <c r="H9" s="743"/>
      <c r="I9" s="743"/>
      <c r="J9" s="744"/>
      <c r="K9" s="331"/>
      <c r="L9" s="331"/>
      <c r="M9" s="331"/>
    </row>
    <row r="10" spans="1:13" ht="16.149999999999999" customHeight="1" x14ac:dyDescent="0.25">
      <c r="A10" s="729" t="s">
        <v>919</v>
      </c>
      <c r="B10" s="730"/>
      <c r="C10" s="730"/>
      <c r="D10" s="730"/>
      <c r="E10" s="763"/>
      <c r="F10" s="764"/>
      <c r="G10" s="765" t="str">
        <f>IF(PermitDate&gt;DATEVALUE("12-31-2020"),"HERS Index MUST BE calculated using hourly simulation","")</f>
        <v/>
      </c>
      <c r="H10" s="766"/>
      <c r="I10" s="766"/>
      <c r="J10" s="767"/>
      <c r="K10" s="331"/>
      <c r="L10" s="331"/>
      <c r="M10" s="331"/>
    </row>
    <row r="11" spans="1:13" ht="16.149999999999999" customHeight="1" x14ac:dyDescent="0.25">
      <c r="A11" s="729" t="s">
        <v>101</v>
      </c>
      <c r="B11" s="730"/>
      <c r="C11" s="730"/>
      <c r="D11" s="730"/>
      <c r="E11" s="745"/>
      <c r="F11" s="684"/>
      <c r="G11" s="684"/>
      <c r="H11" s="684"/>
      <c r="I11" s="684"/>
      <c r="J11" s="684"/>
      <c r="K11" s="331"/>
      <c r="L11" s="331"/>
      <c r="M11" s="331"/>
    </row>
    <row r="12" spans="1:13" ht="25.15" customHeight="1" x14ac:dyDescent="0.25">
      <c r="A12" s="729" t="s">
        <v>982</v>
      </c>
      <c r="B12" s="730"/>
      <c r="C12" s="730"/>
      <c r="D12" s="730"/>
      <c r="E12" s="755"/>
      <c r="F12" s="756"/>
      <c r="G12" s="756"/>
      <c r="H12" s="756"/>
      <c r="I12" s="757"/>
      <c r="J12" s="758"/>
      <c r="K12" s="331"/>
      <c r="L12" s="331"/>
      <c r="M12" s="331"/>
    </row>
    <row r="13" spans="1:13" ht="16.149999999999999" customHeight="1" x14ac:dyDescent="0.25">
      <c r="A13" s="729" t="s">
        <v>102</v>
      </c>
      <c r="B13" s="730"/>
      <c r="C13" s="730"/>
      <c r="D13" s="730"/>
      <c r="E13" s="731"/>
      <c r="F13" s="732"/>
      <c r="G13" s="746"/>
      <c r="H13" s="747"/>
      <c r="I13" s="748"/>
      <c r="J13" s="749"/>
      <c r="K13" s="331"/>
      <c r="L13" s="331"/>
      <c r="M13" s="331"/>
    </row>
    <row r="14" spans="1:13" ht="16.149999999999999" customHeight="1" x14ac:dyDescent="0.25">
      <c r="A14" s="729" t="s">
        <v>874</v>
      </c>
      <c r="B14" s="730"/>
      <c r="C14" s="730"/>
      <c r="D14" s="730"/>
      <c r="E14" s="731"/>
      <c r="F14" s="732"/>
      <c r="G14" s="750"/>
      <c r="H14" s="750"/>
      <c r="I14" s="750"/>
      <c r="J14" s="749"/>
      <c r="K14" s="331"/>
      <c r="L14" s="331"/>
      <c r="M14" s="331"/>
    </row>
    <row r="15" spans="1:13" ht="16.149999999999999" customHeight="1" x14ac:dyDescent="0.25">
      <c r="A15" s="753" t="s">
        <v>104</v>
      </c>
      <c r="B15" s="754"/>
      <c r="C15" s="754"/>
      <c r="D15" s="754"/>
      <c r="E15" s="768"/>
      <c r="F15" s="769"/>
      <c r="G15" s="750"/>
      <c r="H15" s="750"/>
      <c r="I15" s="750"/>
      <c r="J15" s="749"/>
      <c r="K15" s="331"/>
      <c r="L15" s="331"/>
      <c r="M15" s="331"/>
    </row>
    <row r="16" spans="1:13" ht="16.149999999999999" customHeight="1" x14ac:dyDescent="0.25">
      <c r="A16" s="759" t="s">
        <v>103</v>
      </c>
      <c r="B16" s="760"/>
      <c r="C16" s="760"/>
      <c r="D16" s="760"/>
      <c r="E16" s="761"/>
      <c r="F16" s="762"/>
      <c r="G16" s="751"/>
      <c r="H16" s="751"/>
      <c r="I16" s="751"/>
      <c r="J16" s="752"/>
      <c r="K16" s="331"/>
      <c r="L16" s="331"/>
      <c r="M16" s="331"/>
    </row>
    <row r="17" spans="1:16" ht="16.149999999999999" customHeight="1" x14ac:dyDescent="0.25">
      <c r="A17" s="720" t="s">
        <v>875</v>
      </c>
      <c r="B17" s="721"/>
      <c r="C17" s="721"/>
      <c r="D17" s="721"/>
      <c r="E17" s="721"/>
      <c r="F17" s="721"/>
      <c r="G17" s="721"/>
      <c r="H17" s="721"/>
      <c r="I17" s="721"/>
      <c r="J17" s="722"/>
      <c r="K17" s="331"/>
      <c r="L17" s="331"/>
      <c r="M17" s="331"/>
    </row>
    <row r="18" spans="1:16" ht="16.149999999999999" customHeight="1" x14ac:dyDescent="0.25">
      <c r="A18" s="687" t="s">
        <v>105</v>
      </c>
      <c r="B18" s="687"/>
      <c r="C18" s="687"/>
      <c r="D18" s="687"/>
      <c r="E18" s="770"/>
      <c r="F18" s="770"/>
      <c r="G18" s="770"/>
      <c r="H18" s="770"/>
      <c r="I18" s="770"/>
      <c r="J18" s="770"/>
      <c r="K18" s="332"/>
      <c r="L18" s="332"/>
      <c r="M18" s="332"/>
    </row>
    <row r="19" spans="1:16" ht="16.149999999999999" customHeight="1" x14ac:dyDescent="0.25">
      <c r="A19" s="683" t="s">
        <v>876</v>
      </c>
      <c r="B19" s="683"/>
      <c r="C19" s="683"/>
      <c r="D19" s="683"/>
      <c r="E19" s="330"/>
      <c r="F19" s="474"/>
      <c r="G19" s="474"/>
      <c r="H19" s="474"/>
      <c r="I19" s="474"/>
      <c r="J19" s="475"/>
      <c r="K19" s="670"/>
      <c r="L19" s="671"/>
      <c r="M19" s="671"/>
      <c r="N19" s="671"/>
      <c r="O19" s="671"/>
      <c r="P19" s="671"/>
    </row>
    <row r="20" spans="1:16" ht="16.149999999999999" customHeight="1" x14ac:dyDescent="0.25">
      <c r="A20" s="683" t="s">
        <v>980</v>
      </c>
      <c r="B20" s="683"/>
      <c r="C20" s="683"/>
      <c r="D20" s="683"/>
      <c r="E20" s="684"/>
      <c r="F20" s="684"/>
      <c r="G20" s="684"/>
      <c r="H20" s="684"/>
      <c r="I20" s="684"/>
      <c r="J20" s="684"/>
      <c r="K20" s="333"/>
      <c r="L20" s="332"/>
      <c r="M20" s="333"/>
    </row>
    <row r="21" spans="1:16" ht="16.149999999999999" customHeight="1" x14ac:dyDescent="0.25">
      <c r="A21" s="683" t="s">
        <v>106</v>
      </c>
      <c r="B21" s="683"/>
      <c r="C21" s="683"/>
      <c r="D21" s="683"/>
      <c r="E21" s="684"/>
      <c r="F21" s="684"/>
      <c r="G21" s="684"/>
      <c r="H21" s="684"/>
      <c r="I21" s="684"/>
      <c r="J21" s="684"/>
      <c r="K21" s="333"/>
      <c r="L21" s="333"/>
      <c r="M21" s="333"/>
    </row>
    <row r="22" spans="1:16" ht="16.149999999999999" customHeight="1" x14ac:dyDescent="0.25">
      <c r="A22" s="683"/>
      <c r="B22" s="683"/>
      <c r="C22" s="683"/>
      <c r="D22" s="683"/>
      <c r="E22" s="684"/>
      <c r="F22" s="684"/>
      <c r="G22" s="684"/>
      <c r="H22" s="684"/>
      <c r="I22" s="684"/>
      <c r="J22" s="684"/>
      <c r="K22" s="333"/>
      <c r="L22" s="333"/>
      <c r="M22" s="333"/>
    </row>
    <row r="23" spans="1:16" ht="16.149999999999999" customHeight="1" x14ac:dyDescent="0.25">
      <c r="A23" s="683" t="s">
        <v>107</v>
      </c>
      <c r="B23" s="683"/>
      <c r="C23" s="683"/>
      <c r="D23" s="683"/>
      <c r="E23" s="684"/>
      <c r="F23" s="684"/>
      <c r="G23" s="684"/>
      <c r="H23" s="684"/>
      <c r="I23" s="684"/>
      <c r="J23" s="684"/>
      <c r="K23" s="333"/>
      <c r="L23" s="332"/>
      <c r="M23" s="332"/>
    </row>
    <row r="24" spans="1:16" ht="16.149999999999999" customHeight="1" x14ac:dyDescent="0.25">
      <c r="A24" s="683" t="s">
        <v>108</v>
      </c>
      <c r="B24" s="683"/>
      <c r="C24" s="683"/>
      <c r="D24" s="683"/>
      <c r="E24" s="684"/>
      <c r="F24" s="684"/>
      <c r="G24" s="684"/>
      <c r="H24" s="684"/>
      <c r="I24" s="684"/>
      <c r="J24" s="684"/>
      <c r="K24" s="333"/>
      <c r="L24" s="332"/>
      <c r="M24" s="333"/>
    </row>
    <row r="25" spans="1:16" ht="16.149999999999999" customHeight="1" x14ac:dyDescent="0.25">
      <c r="A25" s="683" t="s">
        <v>109</v>
      </c>
      <c r="B25" s="683"/>
      <c r="C25" s="683"/>
      <c r="D25" s="683"/>
      <c r="E25" s="685"/>
      <c r="F25" s="686"/>
      <c r="G25" s="686"/>
      <c r="H25" s="686"/>
      <c r="I25" s="686"/>
      <c r="J25" s="686"/>
      <c r="K25" s="333"/>
      <c r="L25" s="332"/>
      <c r="M25" s="333"/>
    </row>
    <row r="26" spans="1:16" ht="16.149999999999999" customHeight="1" x14ac:dyDescent="0.25">
      <c r="A26" s="687" t="s">
        <v>877</v>
      </c>
      <c r="B26" s="687"/>
      <c r="C26" s="687"/>
      <c r="D26" s="687"/>
      <c r="E26" s="688" t="s">
        <v>983</v>
      </c>
      <c r="F26" s="689"/>
      <c r="G26" s="689"/>
      <c r="H26" s="690" t="s">
        <v>984</v>
      </c>
      <c r="I26" s="691"/>
      <c r="J26" s="692"/>
      <c r="K26" s="333"/>
      <c r="L26" s="332"/>
      <c r="M26" s="333"/>
    </row>
    <row r="27" spans="1:16" ht="16.149999999999999" customHeight="1" x14ac:dyDescent="0.25">
      <c r="A27" s="683" t="s">
        <v>598</v>
      </c>
      <c r="B27" s="683"/>
      <c r="C27" s="683"/>
      <c r="D27" s="683"/>
      <c r="E27" s="680"/>
      <c r="F27" s="708"/>
      <c r="G27" s="709"/>
      <c r="H27" s="680"/>
      <c r="I27" s="681"/>
      <c r="J27" s="682"/>
      <c r="K27" s="333"/>
      <c r="L27" s="332"/>
      <c r="M27" s="333"/>
    </row>
    <row r="28" spans="1:16" ht="16.149999999999999" customHeight="1" x14ac:dyDescent="0.25">
      <c r="A28" s="683" t="s">
        <v>878</v>
      </c>
      <c r="B28" s="683"/>
      <c r="C28" s="683"/>
      <c r="D28" s="683"/>
      <c r="E28" s="680"/>
      <c r="F28" s="708"/>
      <c r="G28" s="709"/>
      <c r="H28" s="680"/>
      <c r="I28" s="681"/>
      <c r="J28" s="682"/>
      <c r="K28" s="333"/>
      <c r="L28" s="332"/>
      <c r="M28" s="333"/>
    </row>
    <row r="29" spans="1:16" ht="16.149999999999999" customHeight="1" x14ac:dyDescent="0.25">
      <c r="A29" s="683" t="s">
        <v>108</v>
      </c>
      <c r="B29" s="683"/>
      <c r="C29" s="683"/>
      <c r="D29" s="683"/>
      <c r="E29" s="680"/>
      <c r="F29" s="708"/>
      <c r="G29" s="709"/>
      <c r="H29" s="680"/>
      <c r="I29" s="681"/>
      <c r="J29" s="682"/>
      <c r="K29" s="333"/>
      <c r="L29" s="332"/>
      <c r="M29" s="333"/>
    </row>
    <row r="30" spans="1:16" ht="16.149999999999999" customHeight="1" x14ac:dyDescent="0.25">
      <c r="A30" s="683" t="s">
        <v>109</v>
      </c>
      <c r="B30" s="683"/>
      <c r="C30" s="683"/>
      <c r="D30" s="683"/>
      <c r="E30" s="710"/>
      <c r="F30" s="681"/>
      <c r="G30" s="682"/>
      <c r="H30" s="680"/>
      <c r="I30" s="681"/>
      <c r="J30" s="682"/>
      <c r="K30" s="333"/>
      <c r="L30" s="333"/>
      <c r="M30" s="333"/>
    </row>
    <row r="31" spans="1:16" ht="16.149999999999999" customHeight="1" x14ac:dyDescent="0.25">
      <c r="A31" s="674" t="s">
        <v>110</v>
      </c>
      <c r="B31" s="674"/>
      <c r="C31" s="674"/>
      <c r="D31" s="674"/>
      <c r="E31" s="675" t="s">
        <v>999</v>
      </c>
      <c r="F31" s="676"/>
      <c r="G31" s="676"/>
      <c r="H31" s="677"/>
      <c r="I31" s="678"/>
      <c r="J31" s="679"/>
    </row>
    <row r="32" spans="1:16" ht="16.149999999999999" customHeight="1" x14ac:dyDescent="0.25">
      <c r="A32" s="661" t="s">
        <v>111</v>
      </c>
      <c r="B32" s="662"/>
      <c r="C32" s="662"/>
      <c r="D32" s="663"/>
      <c r="E32" s="660"/>
      <c r="F32" s="660"/>
      <c r="G32" s="660"/>
      <c r="H32" s="660"/>
      <c r="I32" s="660"/>
      <c r="J32" s="660"/>
    </row>
    <row r="33" spans="1:10" ht="16.149999999999999" customHeight="1" x14ac:dyDescent="0.25">
      <c r="A33" s="661" t="s">
        <v>112</v>
      </c>
      <c r="B33" s="662"/>
      <c r="C33" s="662"/>
      <c r="D33" s="663"/>
      <c r="E33" s="660"/>
      <c r="F33" s="660"/>
      <c r="G33" s="660"/>
      <c r="H33" s="660"/>
      <c r="I33" s="660"/>
      <c r="J33" s="660"/>
    </row>
    <row r="34" spans="1:10" ht="16.149999999999999" customHeight="1" x14ac:dyDescent="0.25">
      <c r="A34" s="661" t="s">
        <v>113</v>
      </c>
      <c r="B34" s="662"/>
      <c r="C34" s="662"/>
      <c r="D34" s="663"/>
      <c r="E34" s="660"/>
      <c r="F34" s="660"/>
      <c r="G34" s="660"/>
      <c r="H34" s="660"/>
      <c r="I34" s="660"/>
      <c r="J34" s="660"/>
    </row>
    <row r="35" spans="1:10" ht="16.149999999999999" customHeight="1" x14ac:dyDescent="0.25">
      <c r="A35" s="661" t="s">
        <v>114</v>
      </c>
      <c r="B35" s="662"/>
      <c r="C35" s="662"/>
      <c r="D35" s="663"/>
      <c r="E35" s="660"/>
      <c r="F35" s="660"/>
      <c r="G35" s="660"/>
      <c r="H35" s="660"/>
      <c r="I35" s="660"/>
      <c r="J35" s="660"/>
    </row>
    <row r="36" spans="1:10" ht="16.149999999999999" customHeight="1" x14ac:dyDescent="0.25">
      <c r="A36" s="661" t="s">
        <v>115</v>
      </c>
      <c r="B36" s="662"/>
      <c r="C36" s="662"/>
      <c r="D36" s="663"/>
      <c r="E36" s="685"/>
      <c r="F36" s="686"/>
      <c r="G36" s="686"/>
      <c r="H36" s="686"/>
      <c r="I36" s="686"/>
      <c r="J36" s="686"/>
    </row>
    <row r="37" spans="1:10" ht="16.149999999999999" customHeight="1" x14ac:dyDescent="0.25">
      <c r="A37" s="720" t="s">
        <v>1085</v>
      </c>
      <c r="B37" s="721"/>
      <c r="C37" s="721"/>
      <c r="D37" s="721"/>
      <c r="E37" s="721"/>
      <c r="F37" s="721"/>
      <c r="G37" s="721"/>
      <c r="H37" s="721"/>
      <c r="I37" s="721"/>
      <c r="J37" s="722"/>
    </row>
    <row r="38" spans="1:10" ht="15.75" x14ac:dyDescent="0.25">
      <c r="A38" s="665" t="s">
        <v>1086</v>
      </c>
      <c r="B38" s="666"/>
      <c r="C38" s="666"/>
      <c r="D38" s="664" t="s">
        <v>1087</v>
      </c>
      <c r="E38" s="664"/>
      <c r="F38" s="665" t="s">
        <v>1088</v>
      </c>
      <c r="G38" s="666"/>
      <c r="H38" s="666"/>
      <c r="I38" s="664" t="s">
        <v>1089</v>
      </c>
      <c r="J38" s="664"/>
    </row>
    <row r="39" spans="1:10" ht="8.1" customHeight="1" x14ac:dyDescent="0.25">
      <c r="A39" s="667"/>
      <c r="B39" s="668"/>
      <c r="C39" s="668"/>
      <c r="D39" s="668"/>
      <c r="E39" s="668"/>
      <c r="F39" s="668"/>
      <c r="G39" s="668"/>
      <c r="H39" s="668"/>
      <c r="I39" s="668"/>
      <c r="J39" s="669"/>
    </row>
    <row r="40" spans="1:10" ht="16.149999999999999" customHeight="1" x14ac:dyDescent="0.25">
      <c r="A40" s="699" t="s">
        <v>116</v>
      </c>
      <c r="B40" s="700"/>
      <c r="C40" s="700"/>
      <c r="D40" s="700"/>
      <c r="E40" s="700"/>
      <c r="F40" s="700"/>
      <c r="G40" s="700"/>
      <c r="H40" s="700"/>
      <c r="I40" s="700"/>
      <c r="J40" s="701"/>
    </row>
    <row r="41" spans="1:10" ht="31.9" customHeight="1" x14ac:dyDescent="0.25">
      <c r="A41" s="370">
        <v>1</v>
      </c>
      <c r="B41" s="696" t="s">
        <v>117</v>
      </c>
      <c r="C41" s="697"/>
      <c r="D41" s="697"/>
      <c r="E41" s="697"/>
      <c r="F41" s="697"/>
      <c r="G41" s="697"/>
      <c r="H41" s="697"/>
      <c r="I41" s="697"/>
      <c r="J41" s="698"/>
    </row>
    <row r="42" spans="1:10" ht="16.149999999999999" customHeight="1" x14ac:dyDescent="0.25">
      <c r="A42" s="370">
        <v>2</v>
      </c>
      <c r="B42" s="702" t="s">
        <v>118</v>
      </c>
      <c r="C42" s="697"/>
      <c r="D42" s="697"/>
      <c r="E42" s="697"/>
      <c r="F42" s="697"/>
      <c r="G42" s="697"/>
      <c r="H42" s="697"/>
      <c r="I42" s="697"/>
      <c r="J42" s="703"/>
    </row>
    <row r="43" spans="1:10" ht="16.149999999999999" customHeight="1" x14ac:dyDescent="0.25">
      <c r="A43" s="370">
        <v>3</v>
      </c>
      <c r="B43" s="696" t="s">
        <v>1068</v>
      </c>
      <c r="C43" s="697"/>
      <c r="D43" s="697"/>
      <c r="E43" s="697"/>
      <c r="F43" s="697"/>
      <c r="G43" s="697"/>
      <c r="H43" s="697"/>
      <c r="I43" s="698"/>
      <c r="J43" s="418" t="s">
        <v>1090</v>
      </c>
    </row>
    <row r="44" spans="1:10" ht="16.149999999999999" customHeight="1" x14ac:dyDescent="0.25">
      <c r="A44" s="370">
        <v>4</v>
      </c>
      <c r="B44" s="696" t="s">
        <v>1069</v>
      </c>
      <c r="C44" s="697"/>
      <c r="D44" s="697"/>
      <c r="E44" s="697"/>
      <c r="F44" s="697"/>
      <c r="G44" s="697"/>
      <c r="H44" s="697"/>
      <c r="I44" s="698"/>
      <c r="J44" s="418" t="s">
        <v>1090</v>
      </c>
    </row>
    <row r="45" spans="1:10" ht="33" customHeight="1" x14ac:dyDescent="0.25">
      <c r="A45" s="370">
        <v>5</v>
      </c>
      <c r="B45" s="696" t="s">
        <v>879</v>
      </c>
      <c r="C45" s="697"/>
      <c r="D45" s="697"/>
      <c r="E45" s="697"/>
      <c r="F45" s="697"/>
      <c r="G45" s="697"/>
      <c r="H45" s="697"/>
      <c r="I45" s="698"/>
      <c r="J45" s="418" t="s">
        <v>1090</v>
      </c>
    </row>
    <row r="46" spans="1:10" ht="16.149999999999999" customHeight="1" x14ac:dyDescent="0.25">
      <c r="A46" s="370">
        <v>6</v>
      </c>
      <c r="B46" s="696" t="s">
        <v>119</v>
      </c>
      <c r="C46" s="697"/>
      <c r="D46" s="697"/>
      <c r="E46" s="697"/>
      <c r="F46" s="697"/>
      <c r="G46" s="697"/>
      <c r="H46" s="697"/>
      <c r="I46" s="698"/>
      <c r="J46" s="418" t="s">
        <v>1090</v>
      </c>
    </row>
    <row r="47" spans="1:10" ht="16.149999999999999" customHeight="1" x14ac:dyDescent="0.25">
      <c r="A47" s="370">
        <v>7</v>
      </c>
      <c r="B47" s="696" t="s">
        <v>120</v>
      </c>
      <c r="C47" s="697"/>
      <c r="D47" s="697"/>
      <c r="E47" s="697"/>
      <c r="F47" s="697"/>
      <c r="G47" s="697"/>
      <c r="H47" s="697"/>
      <c r="I47" s="698"/>
      <c r="J47" s="418" t="s">
        <v>1090</v>
      </c>
    </row>
    <row r="48" spans="1:10" ht="16.149999999999999" customHeight="1" x14ac:dyDescent="0.25">
      <c r="A48" s="370">
        <v>8</v>
      </c>
      <c r="B48" s="696" t="s">
        <v>1212</v>
      </c>
      <c r="C48" s="697"/>
      <c r="D48" s="697"/>
      <c r="E48" s="697"/>
      <c r="F48" s="697"/>
      <c r="G48" s="697"/>
      <c r="H48" s="697"/>
      <c r="I48" s="697"/>
      <c r="J48" s="698"/>
    </row>
    <row r="49" spans="1:10" ht="16.149999999999999" customHeight="1" x14ac:dyDescent="0.25">
      <c r="A49" s="370">
        <v>9</v>
      </c>
      <c r="B49" s="696" t="s">
        <v>1034</v>
      </c>
      <c r="C49" s="697"/>
      <c r="D49" s="697"/>
      <c r="E49" s="697"/>
      <c r="F49" s="697"/>
      <c r="G49" s="697"/>
      <c r="H49" s="697"/>
      <c r="I49" s="697"/>
      <c r="J49" s="698"/>
    </row>
    <row r="50" spans="1:10" ht="16.149999999999999" customHeight="1" x14ac:dyDescent="0.25">
      <c r="A50" s="370">
        <v>10</v>
      </c>
      <c r="B50" s="696" t="s">
        <v>121</v>
      </c>
      <c r="C50" s="697"/>
      <c r="D50" s="697"/>
      <c r="E50" s="697"/>
      <c r="F50" s="697"/>
      <c r="G50" s="697"/>
      <c r="H50" s="697"/>
      <c r="I50" s="697"/>
      <c r="J50" s="698"/>
    </row>
    <row r="51" spans="1:10" ht="16.899999999999999" customHeight="1" x14ac:dyDescent="0.25">
      <c r="A51" s="370">
        <v>11</v>
      </c>
      <c r="B51" s="696" t="s">
        <v>880</v>
      </c>
      <c r="C51" s="697"/>
      <c r="D51" s="697"/>
      <c r="E51" s="697"/>
      <c r="F51" s="697"/>
      <c r="G51" s="697"/>
      <c r="H51" s="697"/>
      <c r="I51" s="697"/>
      <c r="J51" s="698"/>
    </row>
    <row r="52" spans="1:10" ht="15.4" customHeight="1" x14ac:dyDescent="0.25">
      <c r="A52" s="370">
        <v>12</v>
      </c>
      <c r="B52" s="702" t="s">
        <v>122</v>
      </c>
      <c r="C52" s="697"/>
      <c r="D52" s="697"/>
      <c r="E52" s="697"/>
      <c r="F52" s="697"/>
      <c r="G52" s="697"/>
      <c r="H52" s="697"/>
      <c r="I52" s="698"/>
      <c r="J52" s="419" t="s">
        <v>1090</v>
      </c>
    </row>
    <row r="53" spans="1:10" ht="31.9" customHeight="1" x14ac:dyDescent="0.25">
      <c r="A53" s="370">
        <v>13</v>
      </c>
      <c r="B53" s="696" t="s">
        <v>1213</v>
      </c>
      <c r="C53" s="697"/>
      <c r="D53" s="697"/>
      <c r="E53" s="697"/>
      <c r="F53" s="697"/>
      <c r="G53" s="697"/>
      <c r="H53" s="697"/>
      <c r="I53" s="697"/>
      <c r="J53" s="698"/>
    </row>
    <row r="54" spans="1:10" ht="39.75" customHeight="1" x14ac:dyDescent="0.25">
      <c r="A54" s="771" t="s">
        <v>123</v>
      </c>
      <c r="B54" s="772"/>
      <c r="C54" s="772"/>
      <c r="D54" s="772"/>
      <c r="E54" s="772"/>
      <c r="F54" s="772"/>
      <c r="G54" s="772"/>
      <c r="H54" s="772"/>
      <c r="I54" s="772"/>
      <c r="J54" s="773"/>
    </row>
    <row r="55" spans="1:10" ht="23.65" customHeight="1" x14ac:dyDescent="0.25">
      <c r="A55" s="774" t="s">
        <v>124</v>
      </c>
      <c r="B55" s="774"/>
      <c r="C55" s="774"/>
      <c r="D55" s="774"/>
      <c r="E55" s="774"/>
      <c r="F55" s="774"/>
      <c r="G55" s="774"/>
      <c r="H55" s="774"/>
      <c r="I55" s="774"/>
      <c r="J55" s="774"/>
    </row>
    <row r="56" spans="1:10" ht="14.65" customHeight="1" x14ac:dyDescent="0.25">
      <c r="A56" s="706" t="s">
        <v>125</v>
      </c>
      <c r="B56" s="707"/>
      <c r="C56" s="420" t="s">
        <v>1090</v>
      </c>
      <c r="D56" s="672" t="s">
        <v>126</v>
      </c>
      <c r="E56" s="673"/>
      <c r="F56" s="673"/>
      <c r="G56" s="673"/>
      <c r="H56" s="673"/>
      <c r="I56" s="673"/>
      <c r="J56" s="673"/>
    </row>
    <row r="57" spans="1:10" ht="29.1" customHeight="1" x14ac:dyDescent="0.25">
      <c r="A57" s="704" t="s">
        <v>127</v>
      </c>
      <c r="B57" s="705"/>
      <c r="C57" s="420" t="s">
        <v>1091</v>
      </c>
      <c r="D57" s="672" t="s">
        <v>128</v>
      </c>
      <c r="E57" s="673"/>
      <c r="F57" s="673"/>
      <c r="G57" s="673"/>
      <c r="H57" s="673"/>
      <c r="I57" s="673"/>
      <c r="J57" s="673"/>
    </row>
    <row r="58" spans="1:10" ht="29.1" customHeight="1" x14ac:dyDescent="0.25">
      <c r="A58" s="704" t="s">
        <v>1075</v>
      </c>
      <c r="B58" s="705"/>
      <c r="C58" s="418" t="s">
        <v>1090</v>
      </c>
      <c r="D58" s="672" t="s">
        <v>129</v>
      </c>
      <c r="E58" s="673"/>
      <c r="F58" s="673"/>
      <c r="G58" s="673"/>
      <c r="H58" s="673"/>
      <c r="I58" s="673"/>
      <c r="J58" s="673"/>
    </row>
    <row r="59" spans="1:10" ht="29.1" customHeight="1" x14ac:dyDescent="0.25">
      <c r="A59" s="704" t="s">
        <v>1076</v>
      </c>
      <c r="B59" s="705"/>
      <c r="C59" s="420" t="s">
        <v>1090</v>
      </c>
      <c r="D59" s="672" t="s">
        <v>985</v>
      </c>
      <c r="E59" s="673"/>
      <c r="F59" s="673"/>
      <c r="G59" s="673"/>
      <c r="H59" s="673"/>
      <c r="I59" s="673"/>
      <c r="J59" s="673"/>
    </row>
    <row r="60" spans="1:10" ht="43.35" customHeight="1" x14ac:dyDescent="0.25">
      <c r="A60" s="704" t="s">
        <v>130</v>
      </c>
      <c r="B60" s="705"/>
      <c r="C60" s="420" t="s">
        <v>1090</v>
      </c>
      <c r="D60" s="672" t="s">
        <v>131</v>
      </c>
      <c r="E60" s="673"/>
      <c r="F60" s="673"/>
      <c r="G60" s="673"/>
      <c r="H60" s="673"/>
      <c r="I60" s="673"/>
      <c r="J60" s="673"/>
    </row>
    <row r="61" spans="1:10" ht="31.15" customHeight="1" x14ac:dyDescent="0.25">
      <c r="A61" s="704" t="s">
        <v>132</v>
      </c>
      <c r="B61" s="705"/>
      <c r="C61" s="420" t="s">
        <v>1090</v>
      </c>
      <c r="D61" s="672" t="s">
        <v>133</v>
      </c>
      <c r="E61" s="673"/>
      <c r="F61" s="673"/>
      <c r="G61" s="673"/>
      <c r="H61" s="673"/>
      <c r="I61" s="673"/>
      <c r="J61" s="673"/>
    </row>
    <row r="62" spans="1:10" ht="29.1" customHeight="1" x14ac:dyDescent="0.25">
      <c r="A62" s="704" t="s">
        <v>134</v>
      </c>
      <c r="B62" s="705"/>
      <c r="C62" s="420" t="s">
        <v>1090</v>
      </c>
      <c r="D62" s="672" t="s">
        <v>135</v>
      </c>
      <c r="E62" s="673"/>
      <c r="F62" s="673"/>
      <c r="G62" s="673"/>
      <c r="H62" s="673"/>
      <c r="I62" s="673"/>
      <c r="J62" s="673"/>
    </row>
    <row r="63" spans="1:10" ht="28.5" customHeight="1" x14ac:dyDescent="0.25">
      <c r="A63" s="704" t="s">
        <v>136</v>
      </c>
      <c r="B63" s="705"/>
      <c r="C63" s="420" t="s">
        <v>1090</v>
      </c>
      <c r="D63" s="672" t="s">
        <v>881</v>
      </c>
      <c r="E63" s="673"/>
      <c r="F63" s="673"/>
      <c r="G63" s="673"/>
      <c r="H63" s="673"/>
      <c r="I63" s="673"/>
      <c r="J63" s="673"/>
    </row>
    <row r="64" spans="1:10" ht="45.75" customHeight="1" x14ac:dyDescent="0.25">
      <c r="A64" s="704" t="s">
        <v>137</v>
      </c>
      <c r="B64" s="705"/>
      <c r="C64" s="418" t="s">
        <v>1090</v>
      </c>
      <c r="D64" s="672" t="s">
        <v>138</v>
      </c>
      <c r="E64" s="673"/>
      <c r="F64" s="673"/>
      <c r="G64" s="673"/>
      <c r="H64" s="673"/>
      <c r="I64" s="673"/>
      <c r="J64" s="673"/>
    </row>
    <row r="65" spans="1:10" ht="34.5" customHeight="1" x14ac:dyDescent="0.25">
      <c r="A65" s="704" t="s">
        <v>981</v>
      </c>
      <c r="B65" s="705"/>
      <c r="C65" s="420" t="s">
        <v>1090</v>
      </c>
      <c r="D65" s="672" t="s">
        <v>1035</v>
      </c>
      <c r="E65" s="673"/>
      <c r="F65" s="673"/>
      <c r="G65" s="673"/>
      <c r="H65" s="673"/>
      <c r="I65" s="673"/>
      <c r="J65" s="673"/>
    </row>
    <row r="66" spans="1:10" ht="21" customHeight="1" x14ac:dyDescent="0.25">
      <c r="A66" s="706" t="s">
        <v>139</v>
      </c>
      <c r="B66" s="707"/>
      <c r="C66" s="420" t="s">
        <v>1090</v>
      </c>
      <c r="D66" s="672" t="s">
        <v>140</v>
      </c>
      <c r="E66" s="673"/>
      <c r="F66" s="673"/>
      <c r="G66" s="673"/>
      <c r="H66" s="673"/>
      <c r="I66" s="673"/>
      <c r="J66" s="673"/>
    </row>
    <row r="67" spans="1:10" ht="22.5" customHeight="1" x14ac:dyDescent="0.25">
      <c r="A67" s="693" t="s">
        <v>1077</v>
      </c>
      <c r="B67" s="694"/>
      <c r="C67" s="694"/>
      <c r="D67" s="694"/>
      <c r="E67" s="694"/>
      <c r="F67" s="694"/>
      <c r="G67" s="694"/>
      <c r="H67" s="694"/>
      <c r="I67" s="694"/>
      <c r="J67" s="695"/>
    </row>
  </sheetData>
  <sheetProtection algorithmName="SHA-512" hashValue="oPfdaGXH2BzmcMJesllA1MEXEaflxMeGT/Jt9KpNyDNT2VCP9oAUKRspPabfv3p4iBxGPao+ibnGngrrD7vTEQ==" saltValue="T8U9SRsthzSSNyc22/smjQ==" spinCount="100000" sheet="1" objects="1" scenarios="1" formatRows="0" selectLockedCells="1"/>
  <mergeCells count="114">
    <mergeCell ref="A36:D36"/>
    <mergeCell ref="E36:J36"/>
    <mergeCell ref="D62:J62"/>
    <mergeCell ref="D61:J61"/>
    <mergeCell ref="B53:J53"/>
    <mergeCell ref="A54:J54"/>
    <mergeCell ref="A55:J55"/>
    <mergeCell ref="D56:J56"/>
    <mergeCell ref="D57:J57"/>
    <mergeCell ref="D58:J58"/>
    <mergeCell ref="A37:J37"/>
    <mergeCell ref="A38:C38"/>
    <mergeCell ref="D38:E38"/>
    <mergeCell ref="B43:I43"/>
    <mergeCell ref="B44:I44"/>
    <mergeCell ref="B45:I45"/>
    <mergeCell ref="B46:I46"/>
    <mergeCell ref="B47:I47"/>
    <mergeCell ref="B52:I52"/>
    <mergeCell ref="A56:B56"/>
    <mergeCell ref="A57:B57"/>
    <mergeCell ref="A58:B58"/>
    <mergeCell ref="A59:B59"/>
    <mergeCell ref="A60:B60"/>
    <mergeCell ref="A23:D23"/>
    <mergeCell ref="E15:F15"/>
    <mergeCell ref="E22:J22"/>
    <mergeCell ref="E23:J23"/>
    <mergeCell ref="A17:J17"/>
    <mergeCell ref="A18:D18"/>
    <mergeCell ref="E18:J18"/>
    <mergeCell ref="A19:D19"/>
    <mergeCell ref="A20:D20"/>
    <mergeCell ref="E20:J20"/>
    <mergeCell ref="A21:D22"/>
    <mergeCell ref="E21:J21"/>
    <mergeCell ref="E1:G5"/>
    <mergeCell ref="H1:J4"/>
    <mergeCell ref="H5:J5"/>
    <mergeCell ref="A6:J6"/>
    <mergeCell ref="E7:J7"/>
    <mergeCell ref="E8:J8"/>
    <mergeCell ref="A13:D13"/>
    <mergeCell ref="E13:F13"/>
    <mergeCell ref="A12:D12"/>
    <mergeCell ref="A7:D9"/>
    <mergeCell ref="E9:J9"/>
    <mergeCell ref="A10:D10"/>
    <mergeCell ref="A11:D11"/>
    <mergeCell ref="E11:J11"/>
    <mergeCell ref="G13:J16"/>
    <mergeCell ref="A15:D15"/>
    <mergeCell ref="A14:D14"/>
    <mergeCell ref="E12:H12"/>
    <mergeCell ref="I12:J12"/>
    <mergeCell ref="E14:F14"/>
    <mergeCell ref="A16:D16"/>
    <mergeCell ref="E16:F16"/>
    <mergeCell ref="E10:F10"/>
    <mergeCell ref="G10:J10"/>
    <mergeCell ref="A27:D27"/>
    <mergeCell ref="A28:D28"/>
    <mergeCell ref="A29:D29"/>
    <mergeCell ref="E27:G27"/>
    <mergeCell ref="E28:G28"/>
    <mergeCell ref="E29:G29"/>
    <mergeCell ref="A32:D32"/>
    <mergeCell ref="E32:J32"/>
    <mergeCell ref="H28:J28"/>
    <mergeCell ref="E30:G30"/>
    <mergeCell ref="H27:J27"/>
    <mergeCell ref="A67:J67"/>
    <mergeCell ref="B48:J48"/>
    <mergeCell ref="B49:J49"/>
    <mergeCell ref="B50:J50"/>
    <mergeCell ref="B51:J51"/>
    <mergeCell ref="A40:J40"/>
    <mergeCell ref="B41:J41"/>
    <mergeCell ref="B42:J42"/>
    <mergeCell ref="D63:J63"/>
    <mergeCell ref="D64:J64"/>
    <mergeCell ref="D65:J65"/>
    <mergeCell ref="A63:B63"/>
    <mergeCell ref="A64:B64"/>
    <mergeCell ref="A65:B65"/>
    <mergeCell ref="A66:B66"/>
    <mergeCell ref="A61:B61"/>
    <mergeCell ref="A62:B62"/>
    <mergeCell ref="D60:J60"/>
    <mergeCell ref="D59:J59"/>
    <mergeCell ref="E34:J34"/>
    <mergeCell ref="A35:D35"/>
    <mergeCell ref="E35:J35"/>
    <mergeCell ref="I38:J38"/>
    <mergeCell ref="F38:H38"/>
    <mergeCell ref="A39:J39"/>
    <mergeCell ref="K19:P19"/>
    <mergeCell ref="D66:J66"/>
    <mergeCell ref="A31:D31"/>
    <mergeCell ref="E31:H31"/>
    <mergeCell ref="I31:J31"/>
    <mergeCell ref="H29:J29"/>
    <mergeCell ref="H30:J30"/>
    <mergeCell ref="A34:D34"/>
    <mergeCell ref="A24:D24"/>
    <mergeCell ref="E24:J24"/>
    <mergeCell ref="A25:D25"/>
    <mergeCell ref="E25:J25"/>
    <mergeCell ref="A26:D26"/>
    <mergeCell ref="E26:G26"/>
    <mergeCell ref="H26:J26"/>
    <mergeCell ref="A33:D33"/>
    <mergeCell ref="E33:J33"/>
    <mergeCell ref="A30:D30"/>
  </mergeCells>
  <conditionalFormatting sqref="E8:J8">
    <cfRule type="containsText" dxfId="130" priority="1" operator="containsText" text="Not Met">
      <formula>NOT(ISERROR(SEARCH("Not Met",E8)))</formula>
    </cfRule>
  </conditionalFormatting>
  <conditionalFormatting sqref="E7:J7">
    <cfRule type="containsText" dxfId="129" priority="2" operator="containsText" text="Not Met">
      <formula>NOT(ISERROR(SEARCH("Not Met",E7)))</formula>
    </cfRule>
  </conditionalFormatting>
  <dataValidations count="10">
    <dataValidation type="list" allowBlank="1" showInputMessage="1" showErrorMessage="1" sqref="I31:J31" xr:uid="{00000000-0002-0000-0100-000000000000}">
      <formula1>MailCertTo</formula1>
    </dataValidation>
    <dataValidation type="whole" operator="greaterThan" allowBlank="1" showInputMessage="1" showErrorMessage="1" error="Number of bedrooms must be 1 or more" prompt="Input the number of bedrooms" sqref="E15:F15" xr:uid="{00000000-0002-0000-0100-000001000000}">
      <formula1>0</formula1>
    </dataValidation>
    <dataValidation type="whole" operator="lessThanOrEqual" allowBlank="1" showInputMessage="1" showErrorMessage="1" error="This HERS index cannot be greater than HERS index without energy production." prompt="Input the HERS index of the as-built home including any onsite energy generation such as PV, solar thermal or wind." sqref="L22:M22" xr:uid="{00000000-0002-0000-0100-000002000000}">
      <formula1>L21</formula1>
    </dataValidation>
    <dataValidation type="whole" showInputMessage="1" showErrorMessage="1" prompt="Input the HERS index WITHOUT active onsite energy generation such as PV, solar thermal or wind." sqref="L21" xr:uid="{00000000-0002-0000-0100-000003000000}">
      <formula1>30</formula1>
      <formula2>125</formula2>
    </dataValidation>
    <dataValidation type="whole" allowBlank="1" showInputMessage="1" showErrorMessage="1" prompt="Input conditioned floor area of home " sqref="E13" xr:uid="{00000000-0002-0000-0100-000004000000}">
      <formula1>0</formula1>
      <formula2>30000</formula2>
    </dataValidation>
    <dataValidation type="list" allowBlank="1" showInputMessage="1" showErrorMessage="1" sqref="E19" xr:uid="{00000000-0002-0000-0100-000005000000}">
      <formula1>YesOrNo</formula1>
    </dataValidation>
    <dataValidation allowBlank="1" showInputMessage="1" showErrorMessage="1" prompt="Input number of stories of the home_x000a_" sqref="E14:F14" xr:uid="{00000000-0002-0000-0100-000006000000}"/>
    <dataValidation type="date" operator="greaterThan" allowBlank="1" showInputMessage="1" showErrorMessage="1" error="Must enter the actual permit date and the date must be after 2017." prompt="Input date of building permit" sqref="E10" xr:uid="{00000000-0002-0000-0100-000007000000}">
      <formula1>43100</formula1>
    </dataValidation>
    <dataValidation type="whole" allowBlank="1" showInputMessage="1" showErrorMessage="1" prompt="Input Climate Zone:  3, 4, 5, 6 or 7" sqref="E16:F16" xr:uid="{00000000-0002-0000-0100-000008000000}">
      <formula1>3</formula1>
      <formula2>7</formula2>
    </dataValidation>
    <dataValidation type="whole" operator="lessThanOrEqual" allowBlank="1" showInputMessage="1" showErrorMessage="1" error="This HERS index cannot be greater than the HERS index without energy generation._x000a_" prompt="Input the HERS index of the as-built home including any onsite energy generation such as PV, solar thermal or wind." sqref="K22" xr:uid="{00000000-0002-0000-0100-000009000000}">
      <formula1>K21</formula1>
    </dataValidation>
  </dataValidations>
  <hyperlinks>
    <hyperlink ref="D38:E38" location="'3b Code Plus Verification'!K1" display="Go to '3b Code Plus Verification' tab." xr:uid="{00000000-0004-0000-0100-000000000000}"/>
    <hyperlink ref="I38:J38" location="'3a Scoring &amp; Verification'!K2" display="Go to '3a Scoring &amp; Verification' tab." xr:uid="{00000000-0004-0000-0100-000001000000}"/>
    <hyperlink ref="J43" location="'3a Scoring &amp; Verification'!K2" display="Go to this tab" xr:uid="{00000000-0004-0000-0100-000002000000}"/>
    <hyperlink ref="J44" location="'3b Code Plus Verification'!K1" display="Go to this tab" xr:uid="{00000000-0004-0000-0100-000003000000}"/>
    <hyperlink ref="J45" location="'6 Thermal Enclosure Checklist'!D2" display="Go to this tab" xr:uid="{00000000-0004-0000-0100-000004000000}"/>
    <hyperlink ref="J46" location="'4b Indoor Water Testing'!C7" display="Go to this tab" xr:uid="{00000000-0004-0000-0100-000005000000}"/>
    <hyperlink ref="J47" location="'4a WEiR Index'!F12" display="Go to this tab" xr:uid="{00000000-0004-0000-0100-000006000000}"/>
    <hyperlink ref="J52" location="'5 HVAC Accountability Form'!E3" display="Go to this tab" xr:uid="{00000000-0004-0000-0100-000007000000}"/>
    <hyperlink ref="C56" location="'1 BGNM Program Overview'!A9" display="Go to this tab" xr:uid="{00000000-0004-0000-0100-000008000000}"/>
    <hyperlink ref="C57" location="'2 Project Information'!E7" display="Go to top" xr:uid="{00000000-0004-0000-0100-000009000000}"/>
    <hyperlink ref="C58" location="'3a Scoring &amp; Verification'!K2" display="Go to this tab" xr:uid="{00000000-0004-0000-0100-00000A000000}"/>
    <hyperlink ref="C59:C66" location="'3a Scoring &amp; Verification'!J9" display="Go to this tab" xr:uid="{00000000-0004-0000-0100-00000B000000}"/>
    <hyperlink ref="C59" location="'3b Code Plus Verification'!K1" display="Go to this tab" xr:uid="{00000000-0004-0000-0100-00000C000000}"/>
    <hyperlink ref="C60" location="'4a WEiR Index'!F12" display="Go to this tab" xr:uid="{00000000-0004-0000-0100-00000D000000}"/>
    <hyperlink ref="C61" location="'4b Indoor Water Testing'!C7" display="Go to this tab" xr:uid="{00000000-0004-0000-0100-00000E000000}"/>
    <hyperlink ref="C62" location="'5 HVAC Accountability Form'!E3" display="Go to this tab" xr:uid="{00000000-0004-0000-0100-00000F000000}"/>
    <hyperlink ref="C63" location="'6 Thermal Enclosure Checklist'!D7" display="Go to this tab" xr:uid="{00000000-0004-0000-0100-000010000000}"/>
    <hyperlink ref="C64" location="'7 NM Climate Zones'!A10" display="Go to this tab" xr:uid="{00000000-0004-0000-0100-000011000000}"/>
    <hyperlink ref="C65" location="'8 IECC Insulation Requirements'!I1" display="Go to this tab" xr:uid="{00000000-0004-0000-0100-000012000000}"/>
    <hyperlink ref="C66" location="Errata!H1" display="Go to this tab" xr:uid="{00000000-0004-0000-0100-000013000000}"/>
  </hyperlinks>
  <pageMargins left="0.7" right="0.7" top="0.75" bottom="0.75" header="0.3" footer="0.3"/>
  <pageSetup scale="77" fitToHeight="2" orientation="portrait" r:id="rId1"/>
  <headerFooter>
    <oddHeader>&amp;L&amp;F&amp;R&amp;A</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K425"/>
  <sheetViews>
    <sheetView workbookViewId="0">
      <pane ySplit="1" topLeftCell="A5" activePane="bottomLeft" state="frozen"/>
      <selection pane="bottomLeft" activeCell="M305" sqref="M305:N305"/>
    </sheetView>
  </sheetViews>
  <sheetFormatPr defaultColWidth="11.28515625" defaultRowHeight="15" x14ac:dyDescent="0.25"/>
  <cols>
    <col min="1" max="1" width="10.7109375" style="5" customWidth="1"/>
    <col min="2" max="2" width="3" style="5" customWidth="1"/>
    <col min="3" max="3" width="24" style="5" customWidth="1"/>
    <col min="4" max="11" width="7" style="5" customWidth="1"/>
    <col min="12" max="12" width="15.28515625" style="5" customWidth="1"/>
    <col min="13" max="13" width="16.28515625" style="5" customWidth="1"/>
    <col min="14" max="15" width="15.7109375" style="5" customWidth="1"/>
    <col min="16" max="19" width="7.28515625" style="5" customWidth="1"/>
    <col min="20" max="21" width="50.5703125" style="4" customWidth="1"/>
    <col min="22" max="22" width="9.7109375" style="4" customWidth="1"/>
    <col min="23" max="28" width="11.28515625" style="4"/>
    <col min="29" max="16384" width="11.28515625" style="5"/>
  </cols>
  <sheetData>
    <row r="1" spans="1:37" ht="15" customHeight="1" x14ac:dyDescent="0.25">
      <c r="A1" s="1230" t="s">
        <v>141</v>
      </c>
      <c r="B1" s="1231"/>
      <c r="C1" s="1232" t="s">
        <v>142</v>
      </c>
      <c r="D1" s="1232"/>
      <c r="E1" s="1232"/>
      <c r="F1" s="1232"/>
      <c r="G1" s="1232"/>
      <c r="H1" s="1232"/>
      <c r="I1" s="1232"/>
      <c r="J1" s="1232"/>
      <c r="K1" s="1232"/>
      <c r="L1" s="47" t="s">
        <v>143</v>
      </c>
      <c r="M1" s="47" t="s">
        <v>144</v>
      </c>
      <c r="N1" s="1231" t="s">
        <v>145</v>
      </c>
      <c r="O1" s="1231"/>
      <c r="P1" s="1231"/>
      <c r="Q1" s="1231"/>
      <c r="R1" s="1231"/>
      <c r="S1" s="1233"/>
      <c r="T1" s="523" t="s">
        <v>1223</v>
      </c>
      <c r="U1" s="524"/>
    </row>
    <row r="2" spans="1:37" ht="15" customHeight="1" x14ac:dyDescent="0.25">
      <c r="A2" s="1244"/>
      <c r="B2" s="1245"/>
      <c r="C2" s="1246"/>
      <c r="D2" s="1251" t="s">
        <v>146</v>
      </c>
      <c r="E2" s="1252"/>
      <c r="F2" s="1252"/>
      <c r="G2" s="1253"/>
      <c r="H2" s="1256" t="s">
        <v>147</v>
      </c>
      <c r="I2" s="1257"/>
      <c r="J2" s="1257"/>
      <c r="K2" s="1258" t="str">
        <f>IF('2 Project Information'!E7="","",'2 Project Information'!E7)</f>
        <v/>
      </c>
      <c r="L2" s="1259"/>
      <c r="M2" s="1259"/>
      <c r="N2" s="1260"/>
      <c r="O2" s="1261" t="s">
        <v>148</v>
      </c>
      <c r="P2" s="1262"/>
      <c r="Q2" s="1262"/>
      <c r="R2" s="1262"/>
      <c r="S2" s="1262"/>
      <c r="T2" s="1238" t="s">
        <v>1309</v>
      </c>
      <c r="U2" s="1238" t="s">
        <v>1309</v>
      </c>
      <c r="V2" s="48"/>
    </row>
    <row r="3" spans="1:37" ht="15" customHeight="1" x14ac:dyDescent="0.25">
      <c r="A3" s="1247"/>
      <c r="B3" s="1248"/>
      <c r="C3" s="1249"/>
      <c r="D3" s="1254"/>
      <c r="E3" s="1254"/>
      <c r="F3" s="1254"/>
      <c r="G3" s="1255"/>
      <c r="H3" s="1263" t="s">
        <v>149</v>
      </c>
      <c r="I3" s="1264"/>
      <c r="J3" s="1264"/>
      <c r="K3" s="1266" t="str">
        <f>IF('2 Project Information'!E8="","",'2 Project Information'!E8)</f>
        <v/>
      </c>
      <c r="L3" s="1267"/>
      <c r="M3" s="1267"/>
      <c r="N3" s="1268"/>
      <c r="O3" s="1269" t="s">
        <v>150</v>
      </c>
      <c r="P3" s="1270"/>
      <c r="Q3" s="1270"/>
      <c r="R3" s="1271" t="str">
        <f>IF(CZ="","",CZ)</f>
        <v/>
      </c>
      <c r="S3" s="1272"/>
      <c r="T3" s="1239"/>
      <c r="U3" s="1239"/>
      <c r="V3" s="48"/>
    </row>
    <row r="4" spans="1:37" ht="15" customHeight="1" x14ac:dyDescent="0.25">
      <c r="A4" s="1247"/>
      <c r="B4" s="1248"/>
      <c r="C4" s="1249"/>
      <c r="D4" s="1254"/>
      <c r="E4" s="1254"/>
      <c r="F4" s="1254"/>
      <c r="G4" s="1255"/>
      <c r="H4" s="1265"/>
      <c r="I4" s="1264"/>
      <c r="J4" s="1264"/>
      <c r="K4" s="1273" t="str">
        <f>IF('2 Project Information'!E9="","",'2 Project Information'!E9)</f>
        <v/>
      </c>
      <c r="L4" s="1274"/>
      <c r="M4" s="1274"/>
      <c r="N4" s="1275"/>
      <c r="O4" s="1276" t="s">
        <v>151</v>
      </c>
      <c r="P4" s="1277"/>
      <c r="Q4" s="1277"/>
      <c r="R4" s="1278" t="str">
        <f>IF(CFA="","",CFA)</f>
        <v/>
      </c>
      <c r="S4" s="1279"/>
      <c r="T4" s="1239"/>
      <c r="U4" s="1239"/>
      <c r="V4" s="48"/>
    </row>
    <row r="5" spans="1:37" ht="15" customHeight="1" x14ac:dyDescent="0.25">
      <c r="A5" s="902"/>
      <c r="B5" s="1250"/>
      <c r="C5" s="903"/>
      <c r="D5" s="1443" t="str">
        <f>VersionNo.</f>
        <v>Version 2021.02</v>
      </c>
      <c r="E5" s="1443"/>
      <c r="F5" s="1443"/>
      <c r="G5" s="1443"/>
      <c r="H5" s="1443"/>
      <c r="I5" s="1443"/>
      <c r="J5" s="1443"/>
      <c r="K5" s="1443"/>
      <c r="L5" s="1443"/>
      <c r="M5" s="1443"/>
      <c r="N5" s="1444"/>
      <c r="O5" s="1234" t="s">
        <v>152</v>
      </c>
      <c r="P5" s="1235"/>
      <c r="Q5" s="1235"/>
      <c r="R5" s="1236" t="str">
        <f>IF(Bedrooms="","",Bedrooms)</f>
        <v/>
      </c>
      <c r="S5" s="1237"/>
      <c r="T5" s="1239"/>
      <c r="U5" s="1239"/>
      <c r="V5" s="48"/>
    </row>
    <row r="6" spans="1:37" ht="15" customHeight="1" x14ac:dyDescent="0.25">
      <c r="A6" s="813"/>
      <c r="B6" s="1447"/>
      <c r="C6" s="1447"/>
      <c r="D6" s="1445"/>
      <c r="E6" s="1445"/>
      <c r="F6" s="1445"/>
      <c r="G6" s="1445"/>
      <c r="H6" s="1445"/>
      <c r="I6" s="1445"/>
      <c r="J6" s="1445"/>
      <c r="K6" s="1445"/>
      <c r="L6" s="1445"/>
      <c r="M6" s="1445"/>
      <c r="N6" s="1446"/>
      <c r="O6" s="1441" t="s">
        <v>918</v>
      </c>
      <c r="P6" s="1442"/>
      <c r="Q6" s="1442"/>
      <c r="R6" s="1467" t="str">
        <f>IF(PermitDate="","",PermitDate)</f>
        <v/>
      </c>
      <c r="S6" s="1468"/>
      <c r="T6" s="1240"/>
      <c r="U6" s="1240"/>
      <c r="V6" s="48"/>
    </row>
    <row r="7" spans="1:37" s="359" customFormat="1" ht="5.0999999999999996" customHeight="1" x14ac:dyDescent="0.25">
      <c r="A7" s="461"/>
      <c r="B7" s="355"/>
      <c r="C7" s="355"/>
      <c r="D7" s="356"/>
      <c r="E7" s="356"/>
      <c r="F7" s="356"/>
      <c r="G7" s="356"/>
      <c r="H7" s="356"/>
      <c r="I7" s="356"/>
      <c r="J7" s="356"/>
      <c r="K7" s="356"/>
      <c r="L7" s="356"/>
      <c r="M7" s="356"/>
      <c r="N7" s="356"/>
      <c r="O7" s="486"/>
      <c r="P7" s="486"/>
      <c r="Q7" s="486"/>
      <c r="R7" s="487"/>
      <c r="S7" s="487"/>
      <c r="T7" s="526"/>
      <c r="U7" s="526"/>
      <c r="V7" s="357"/>
      <c r="Y7" s="358"/>
      <c r="Z7" s="358"/>
      <c r="AA7" s="358"/>
      <c r="AB7" s="358"/>
    </row>
    <row r="8" spans="1:37" ht="18" customHeight="1" x14ac:dyDescent="0.25">
      <c r="A8" s="1284" t="s">
        <v>153</v>
      </c>
      <c r="B8" s="1285"/>
      <c r="C8" s="1285"/>
      <c r="D8" s="1285"/>
      <c r="E8" s="1285"/>
      <c r="F8" s="1285"/>
      <c r="G8" s="1285"/>
      <c r="H8" s="1285"/>
      <c r="I8" s="1285"/>
      <c r="J8" s="1285"/>
      <c r="K8" s="1285"/>
      <c r="L8" s="1285"/>
      <c r="M8" s="1285"/>
      <c r="N8" s="1285"/>
      <c r="O8" s="1285"/>
      <c r="P8" s="1285"/>
      <c r="Q8" s="1285"/>
      <c r="R8" s="1285"/>
      <c r="S8" s="1285"/>
      <c r="T8" s="523"/>
      <c r="U8" s="523"/>
      <c r="V8" s="48"/>
      <c r="W8" s="427"/>
      <c r="X8" s="427"/>
      <c r="Y8" s="427"/>
      <c r="Z8" s="427"/>
      <c r="AA8" s="427"/>
      <c r="AB8" s="427"/>
      <c r="AC8" s="427"/>
      <c r="AD8" s="427"/>
      <c r="AE8" s="427"/>
      <c r="AF8" s="427"/>
      <c r="AG8" s="427"/>
      <c r="AH8" s="427"/>
      <c r="AI8" s="427"/>
      <c r="AJ8" s="427"/>
      <c r="AK8" s="427"/>
    </row>
    <row r="9" spans="1:37" ht="15" customHeight="1" thickBot="1" x14ac:dyDescent="0.3">
      <c r="A9" s="1241" t="s">
        <v>154</v>
      </c>
      <c r="B9" s="1241"/>
      <c r="C9" s="1241"/>
      <c r="D9" s="1241"/>
      <c r="E9" s="1241"/>
      <c r="F9" s="1241"/>
      <c r="G9" s="1241"/>
      <c r="H9" s="1241"/>
      <c r="I9" s="1241"/>
      <c r="J9" s="1241"/>
      <c r="K9" s="1241"/>
      <c r="L9" s="1241"/>
      <c r="M9" s="1241"/>
      <c r="N9" s="1241"/>
      <c r="O9" s="1241"/>
      <c r="P9" s="1241"/>
      <c r="Q9" s="1241"/>
      <c r="R9" s="1241"/>
      <c r="S9" s="1186"/>
      <c r="T9" s="523"/>
      <c r="U9" s="523"/>
      <c r="V9" s="48"/>
      <c r="W9" s="427"/>
      <c r="X9" s="427"/>
      <c r="Y9" s="427"/>
      <c r="Z9" s="427"/>
      <c r="AA9" s="427"/>
      <c r="AB9" s="427"/>
      <c r="AC9" s="427"/>
      <c r="AD9" s="427"/>
      <c r="AE9" s="427"/>
      <c r="AF9" s="427"/>
      <c r="AG9" s="427"/>
      <c r="AH9" s="427"/>
      <c r="AI9" s="427"/>
      <c r="AJ9" s="427"/>
      <c r="AK9" s="427"/>
    </row>
    <row r="10" spans="1:37" ht="15" customHeight="1" thickTop="1" x14ac:dyDescent="0.25">
      <c r="A10" s="350"/>
      <c r="B10" s="351"/>
      <c r="C10" s="1242" t="s">
        <v>896</v>
      </c>
      <c r="D10" s="1243"/>
      <c r="E10" s="1243"/>
      <c r="F10" s="1243"/>
      <c r="G10" s="1243"/>
      <c r="H10" s="1243"/>
      <c r="I10" s="1243"/>
      <c r="J10" s="1243"/>
      <c r="K10" s="1286" t="s">
        <v>894</v>
      </c>
      <c r="L10" s="1287"/>
      <c r="M10" s="1287"/>
      <c r="N10" s="1287"/>
      <c r="O10" s="1287"/>
      <c r="P10" s="1287"/>
      <c r="Q10" s="1287"/>
      <c r="R10" s="1287"/>
      <c r="S10" s="1287"/>
      <c r="T10" s="523"/>
      <c r="U10" s="523"/>
      <c r="V10" s="48"/>
      <c r="W10" s="427"/>
      <c r="X10" s="427"/>
      <c r="Y10" s="427"/>
      <c r="Z10" s="427"/>
      <c r="AA10" s="427"/>
      <c r="AB10" s="427"/>
      <c r="AC10" s="427"/>
      <c r="AD10" s="427"/>
      <c r="AE10" s="427"/>
      <c r="AF10" s="427"/>
      <c r="AG10" s="427"/>
      <c r="AH10" s="427"/>
      <c r="AI10" s="427"/>
      <c r="AJ10" s="427"/>
      <c r="AK10" s="427"/>
    </row>
    <row r="11" spans="1:37" ht="15" customHeight="1" x14ac:dyDescent="0.25">
      <c r="A11" s="1296" t="s">
        <v>155</v>
      </c>
      <c r="B11" s="1297"/>
      <c r="C11" s="1300" t="s">
        <v>895</v>
      </c>
      <c r="D11" s="1300"/>
      <c r="E11" s="1300"/>
      <c r="F11" s="49" t="s">
        <v>23</v>
      </c>
      <c r="G11" s="49" t="s">
        <v>26</v>
      </c>
      <c r="H11" s="49" t="s">
        <v>27</v>
      </c>
      <c r="I11" s="49" t="s">
        <v>28</v>
      </c>
      <c r="J11" s="49" t="s">
        <v>29</v>
      </c>
      <c r="K11" s="1288"/>
      <c r="L11" s="1289"/>
      <c r="M11" s="1289"/>
      <c r="N11" s="1289"/>
      <c r="O11" s="1289"/>
      <c r="P11" s="1289"/>
      <c r="Q11" s="1289"/>
      <c r="R11" s="1289"/>
      <c r="S11" s="1289"/>
      <c r="T11" s="523"/>
      <c r="U11" s="523"/>
      <c r="V11" s="48"/>
      <c r="W11" s="427"/>
      <c r="X11" s="427"/>
      <c r="Y11" s="427"/>
      <c r="Z11" s="427"/>
      <c r="AA11" s="427"/>
      <c r="AB11" s="427"/>
      <c r="AC11" s="427"/>
      <c r="AD11" s="427"/>
      <c r="AE11" s="427"/>
      <c r="AF11" s="427"/>
      <c r="AG11" s="427"/>
      <c r="AH11" s="427"/>
      <c r="AI11" s="427"/>
      <c r="AJ11" s="427"/>
      <c r="AK11" s="427"/>
    </row>
    <row r="12" spans="1:37" ht="15" customHeight="1" x14ac:dyDescent="0.25">
      <c r="A12" s="1296"/>
      <c r="B12" s="1297"/>
      <c r="C12" s="1301" t="s">
        <v>868</v>
      </c>
      <c r="D12" s="1302"/>
      <c r="E12" s="1303"/>
      <c r="F12" s="348">
        <v>75</v>
      </c>
      <c r="G12" s="348">
        <v>75</v>
      </c>
      <c r="H12" s="348">
        <v>75</v>
      </c>
      <c r="I12" s="348">
        <v>75</v>
      </c>
      <c r="J12" s="348">
        <v>75</v>
      </c>
      <c r="K12" s="1288"/>
      <c r="L12" s="1289"/>
      <c r="M12" s="1289"/>
      <c r="N12" s="1289"/>
      <c r="O12" s="1289"/>
      <c r="P12" s="1289"/>
      <c r="Q12" s="1289"/>
      <c r="R12" s="1289"/>
      <c r="S12" s="1289"/>
      <c r="T12" s="523"/>
      <c r="U12" s="523"/>
      <c r="V12" s="48"/>
      <c r="W12" s="427"/>
      <c r="X12" s="427"/>
      <c r="Y12" s="427"/>
      <c r="Z12" s="427"/>
      <c r="AA12" s="427"/>
      <c r="AB12" s="427"/>
      <c r="AC12" s="427"/>
      <c r="AD12" s="427"/>
      <c r="AE12" s="427"/>
      <c r="AF12" s="427"/>
      <c r="AG12" s="427"/>
      <c r="AH12" s="427"/>
      <c r="AI12" s="427"/>
      <c r="AJ12" s="427"/>
      <c r="AK12" s="427"/>
    </row>
    <row r="13" spans="1:37" ht="15" customHeight="1" x14ac:dyDescent="0.25">
      <c r="A13" s="1296"/>
      <c r="B13" s="1297"/>
      <c r="C13" s="1301" t="s">
        <v>156</v>
      </c>
      <c r="D13" s="1302"/>
      <c r="E13" s="1303"/>
      <c r="F13" s="348">
        <v>57</v>
      </c>
      <c r="G13" s="348">
        <v>60</v>
      </c>
      <c r="H13" s="348">
        <v>60</v>
      </c>
      <c r="I13" s="348">
        <v>60</v>
      </c>
      <c r="J13" s="348">
        <v>60</v>
      </c>
      <c r="K13" s="1288"/>
      <c r="L13" s="1289"/>
      <c r="M13" s="1289"/>
      <c r="N13" s="1289"/>
      <c r="O13" s="1289"/>
      <c r="P13" s="1289"/>
      <c r="Q13" s="1289"/>
      <c r="R13" s="1289"/>
      <c r="S13" s="1289"/>
      <c r="T13" s="523"/>
      <c r="U13" s="523"/>
      <c r="V13" s="48"/>
      <c r="W13" s="427"/>
      <c r="X13" s="427"/>
      <c r="Y13" s="427"/>
      <c r="Z13" s="427"/>
      <c r="AA13" s="427"/>
      <c r="AB13" s="427"/>
      <c r="AC13" s="427"/>
      <c r="AD13" s="427"/>
      <c r="AE13" s="427"/>
      <c r="AF13" s="427"/>
      <c r="AG13" s="427"/>
      <c r="AH13" s="427"/>
      <c r="AI13" s="427"/>
      <c r="AJ13" s="427"/>
      <c r="AK13" s="427"/>
    </row>
    <row r="14" spans="1:37" ht="15" customHeight="1" x14ac:dyDescent="0.25">
      <c r="A14" s="1296"/>
      <c r="B14" s="1297"/>
      <c r="C14" s="1301" t="s">
        <v>157</v>
      </c>
      <c r="D14" s="1302"/>
      <c r="E14" s="1303"/>
      <c r="F14" s="348">
        <v>51</v>
      </c>
      <c r="G14" s="348">
        <v>54</v>
      </c>
      <c r="H14" s="348">
        <v>55</v>
      </c>
      <c r="I14" s="348">
        <v>54</v>
      </c>
      <c r="J14" s="348">
        <v>53</v>
      </c>
      <c r="K14" s="1288"/>
      <c r="L14" s="1289"/>
      <c r="M14" s="1289"/>
      <c r="N14" s="1289"/>
      <c r="O14" s="1289"/>
      <c r="P14" s="1289"/>
      <c r="Q14" s="1289"/>
      <c r="R14" s="1289"/>
      <c r="S14" s="1289"/>
      <c r="T14" s="523"/>
      <c r="U14" s="523"/>
      <c r="V14" s="48"/>
      <c r="W14" s="427"/>
      <c r="X14" s="427"/>
      <c r="Y14" s="427"/>
      <c r="Z14" s="427"/>
      <c r="AA14" s="427"/>
      <c r="AB14" s="427"/>
      <c r="AC14" s="427"/>
      <c r="AD14" s="427"/>
      <c r="AE14" s="427"/>
      <c r="AF14" s="427"/>
      <c r="AG14" s="427"/>
      <c r="AH14" s="427"/>
      <c r="AI14" s="427"/>
      <c r="AJ14" s="427"/>
      <c r="AK14" s="427"/>
    </row>
    <row r="15" spans="1:37" ht="15" customHeight="1" thickBot="1" x14ac:dyDescent="0.3">
      <c r="A15" s="1298"/>
      <c r="B15" s="1299"/>
      <c r="C15" s="1292" t="s">
        <v>158</v>
      </c>
      <c r="D15" s="1293"/>
      <c r="E15" s="1294"/>
      <c r="F15" s="349">
        <v>41</v>
      </c>
      <c r="G15" s="349">
        <v>43</v>
      </c>
      <c r="H15" s="349">
        <v>44</v>
      </c>
      <c r="I15" s="349">
        <v>43</v>
      </c>
      <c r="J15" s="349">
        <v>42</v>
      </c>
      <c r="K15" s="1290"/>
      <c r="L15" s="1291"/>
      <c r="M15" s="1291"/>
      <c r="N15" s="1291"/>
      <c r="O15" s="1291"/>
      <c r="P15" s="1291"/>
      <c r="Q15" s="1291"/>
      <c r="R15" s="1291"/>
      <c r="S15" s="1291"/>
      <c r="T15" s="523"/>
      <c r="U15" s="523"/>
      <c r="V15" s="48"/>
      <c r="W15" s="427"/>
      <c r="X15" s="427"/>
      <c r="Y15" s="427"/>
      <c r="Z15" s="427"/>
      <c r="AA15" s="427"/>
      <c r="AB15" s="427"/>
      <c r="AC15" s="427"/>
      <c r="AD15" s="427"/>
      <c r="AE15" s="427"/>
      <c r="AF15" s="427"/>
      <c r="AG15" s="427"/>
      <c r="AH15" s="427"/>
      <c r="AI15" s="427"/>
      <c r="AJ15" s="427"/>
      <c r="AK15" s="427"/>
    </row>
    <row r="16" spans="1:37" ht="15" customHeight="1" thickTop="1" x14ac:dyDescent="0.25">
      <c r="A16" s="1295" t="s">
        <v>159</v>
      </c>
      <c r="B16" s="1049"/>
      <c r="C16" s="1454" t="s">
        <v>1256</v>
      </c>
      <c r="D16" s="1455"/>
      <c r="E16" s="1455"/>
      <c r="F16" s="1455"/>
      <c r="G16" s="1455"/>
      <c r="H16" s="1455"/>
      <c r="I16" s="1455"/>
      <c r="J16" s="1455"/>
      <c r="K16" s="1456"/>
      <c r="L16" s="489"/>
      <c r="M16" s="1448" t="s">
        <v>1261</v>
      </c>
      <c r="N16" s="1449"/>
      <c r="O16" s="1449"/>
      <c r="P16" s="1449"/>
      <c r="Q16" s="1449"/>
      <c r="R16" s="1449"/>
      <c r="S16" s="1449"/>
      <c r="T16" s="523"/>
      <c r="U16" s="523"/>
      <c r="W16" s="427"/>
      <c r="X16" s="427"/>
      <c r="Y16" s="427"/>
      <c r="Z16" s="427"/>
      <c r="AA16" s="427"/>
      <c r="AB16" s="427"/>
      <c r="AC16" s="427"/>
      <c r="AD16" s="427"/>
      <c r="AE16" s="427"/>
      <c r="AF16" s="427"/>
      <c r="AG16" s="427"/>
      <c r="AH16" s="427"/>
      <c r="AI16" s="427"/>
      <c r="AJ16" s="427"/>
      <c r="AK16" s="427"/>
    </row>
    <row r="17" spans="1:37" ht="15" customHeight="1" x14ac:dyDescent="0.25">
      <c r="A17" s="1295"/>
      <c r="B17" s="1049"/>
      <c r="C17" s="1457" t="s">
        <v>1257</v>
      </c>
      <c r="D17" s="1458"/>
      <c r="E17" s="1458"/>
      <c r="F17" s="1458"/>
      <c r="G17" s="1458"/>
      <c r="H17" s="1458"/>
      <c r="I17" s="1458"/>
      <c r="J17" s="1459"/>
      <c r="K17" s="1460"/>
      <c r="L17" s="490"/>
      <c r="M17" s="1450"/>
      <c r="N17" s="1451"/>
      <c r="O17" s="1451"/>
      <c r="P17" s="1451"/>
      <c r="Q17" s="1451"/>
      <c r="R17" s="1451"/>
      <c r="S17" s="1451"/>
      <c r="T17" s="523"/>
      <c r="U17" s="523"/>
      <c r="W17" s="427"/>
      <c r="X17" s="427"/>
      <c r="Y17" s="427"/>
      <c r="Z17" s="427"/>
      <c r="AA17" s="427"/>
      <c r="AB17" s="427"/>
      <c r="AC17" s="427"/>
      <c r="AD17" s="427"/>
      <c r="AE17" s="427"/>
      <c r="AF17" s="427"/>
      <c r="AG17" s="427"/>
      <c r="AH17" s="427"/>
      <c r="AI17" s="427"/>
      <c r="AJ17" s="427"/>
      <c r="AK17" s="427"/>
    </row>
    <row r="18" spans="1:37" ht="15" customHeight="1" x14ac:dyDescent="0.25">
      <c r="A18" s="902"/>
      <c r="B18" s="903"/>
      <c r="C18" s="1461" t="s">
        <v>1273</v>
      </c>
      <c r="D18" s="1462"/>
      <c r="E18" s="1462"/>
      <c r="F18" s="1462"/>
      <c r="G18" s="1462"/>
      <c r="H18" s="1462"/>
      <c r="I18" s="1462"/>
      <c r="J18" s="1462"/>
      <c r="K18" s="1463"/>
      <c r="L18" s="491" t="str">
        <f>H356</f>
        <v>HERS Index Issue?</v>
      </c>
      <c r="M18" s="1452"/>
      <c r="N18" s="1453"/>
      <c r="O18" s="1453"/>
      <c r="P18" s="1453"/>
      <c r="Q18" s="1453"/>
      <c r="R18" s="1453"/>
      <c r="S18" s="1453"/>
      <c r="T18" s="527"/>
      <c r="U18" s="527"/>
      <c r="W18" s="427"/>
      <c r="X18" s="427"/>
      <c r="Y18" s="427"/>
      <c r="Z18" s="427"/>
      <c r="AA18" s="427"/>
      <c r="AB18" s="427"/>
      <c r="AC18" s="427"/>
      <c r="AD18" s="427"/>
      <c r="AE18" s="427"/>
      <c r="AF18" s="427"/>
      <c r="AG18" s="427"/>
      <c r="AH18" s="427"/>
      <c r="AI18" s="427"/>
      <c r="AJ18" s="427"/>
      <c r="AK18" s="427"/>
    </row>
    <row r="19" spans="1:37" x14ac:dyDescent="0.25">
      <c r="A19" s="1047" t="s">
        <v>160</v>
      </c>
      <c r="B19" s="901"/>
      <c r="C19" s="1304" t="s">
        <v>921</v>
      </c>
      <c r="D19" s="1305"/>
      <c r="E19" s="1305"/>
      <c r="F19" s="1305"/>
      <c r="G19" s="1305"/>
      <c r="H19" s="1305"/>
      <c r="I19" s="1305"/>
      <c r="J19" s="1305"/>
      <c r="K19" s="1306"/>
      <c r="L19" s="1193" t="s">
        <v>920</v>
      </c>
      <c r="M19" s="1206"/>
      <c r="N19" s="1310" t="s">
        <v>1217</v>
      </c>
      <c r="O19" s="1311"/>
      <c r="P19" s="1311"/>
      <c r="Q19" s="1311"/>
      <c r="R19" s="1311"/>
      <c r="S19" s="1311"/>
      <c r="T19" s="523"/>
      <c r="U19" s="523"/>
      <c r="W19" s="427"/>
      <c r="X19" s="427"/>
      <c r="Y19" s="427"/>
      <c r="Z19" s="427"/>
      <c r="AA19" s="427"/>
      <c r="AB19" s="427"/>
      <c r="AC19" s="427"/>
      <c r="AD19" s="427"/>
      <c r="AE19" s="427"/>
      <c r="AF19" s="427"/>
      <c r="AG19" s="427"/>
      <c r="AH19" s="427"/>
      <c r="AI19" s="427"/>
      <c r="AJ19" s="427"/>
      <c r="AK19" s="427"/>
    </row>
    <row r="20" spans="1:37" x14ac:dyDescent="0.25">
      <c r="A20" s="1048"/>
      <c r="B20" s="1049"/>
      <c r="C20" s="1307"/>
      <c r="D20" s="1308"/>
      <c r="E20" s="1308"/>
      <c r="F20" s="1308"/>
      <c r="G20" s="1308"/>
      <c r="H20" s="1308"/>
      <c r="I20" s="1308"/>
      <c r="J20" s="1308"/>
      <c r="K20" s="1309"/>
      <c r="L20" s="1193"/>
      <c r="M20" s="1206"/>
      <c r="N20" s="1312"/>
      <c r="O20" s="1313"/>
      <c r="P20" s="1313"/>
      <c r="Q20" s="1313"/>
      <c r="R20" s="1313"/>
      <c r="S20" s="1313"/>
      <c r="T20" s="523"/>
      <c r="U20" s="523"/>
      <c r="W20" s="427"/>
      <c r="X20" s="427"/>
      <c r="Y20" s="427"/>
      <c r="Z20" s="427"/>
      <c r="AA20" s="427"/>
      <c r="AB20" s="427"/>
      <c r="AC20" s="427"/>
      <c r="AD20" s="427"/>
      <c r="AE20" s="427"/>
      <c r="AF20" s="427"/>
      <c r="AG20" s="427"/>
      <c r="AH20" s="427"/>
      <c r="AI20" s="427"/>
      <c r="AJ20" s="427"/>
      <c r="AK20" s="427"/>
    </row>
    <row r="21" spans="1:37" ht="15.4" customHeight="1" x14ac:dyDescent="0.25">
      <c r="A21" s="1048"/>
      <c r="B21" s="1049"/>
      <c r="C21" s="1307"/>
      <c r="D21" s="1308"/>
      <c r="E21" s="1308"/>
      <c r="F21" s="1308"/>
      <c r="G21" s="1308"/>
      <c r="H21" s="1308"/>
      <c r="I21" s="1308"/>
      <c r="J21" s="1308"/>
      <c r="K21" s="1309"/>
      <c r="L21" s="1193"/>
      <c r="M21" s="1206"/>
      <c r="N21" s="1312"/>
      <c r="O21" s="1313"/>
      <c r="P21" s="1313"/>
      <c r="Q21" s="1313"/>
      <c r="R21" s="1313"/>
      <c r="S21" s="1313"/>
      <c r="T21" s="523"/>
      <c r="U21" s="523"/>
      <c r="W21" s="427"/>
      <c r="X21" s="427"/>
      <c r="Y21" s="427"/>
      <c r="Z21" s="462"/>
      <c r="AA21" s="463"/>
      <c r="AB21" s="427"/>
      <c r="AC21" s="427"/>
      <c r="AD21" s="427"/>
      <c r="AE21" s="427"/>
      <c r="AF21" s="427"/>
      <c r="AG21" s="427"/>
      <c r="AH21" s="427"/>
      <c r="AI21" s="427"/>
      <c r="AJ21" s="427"/>
      <c r="AK21" s="427"/>
    </row>
    <row r="22" spans="1:37" ht="30" x14ac:dyDescent="0.25">
      <c r="A22" s="902"/>
      <c r="B22" s="903"/>
      <c r="C22" s="1204" t="s">
        <v>161</v>
      </c>
      <c r="D22" s="1205"/>
      <c r="E22" s="1205"/>
      <c r="F22" s="346" t="s">
        <v>23</v>
      </c>
      <c r="G22" s="346" t="s">
        <v>26</v>
      </c>
      <c r="H22" s="346" t="s">
        <v>27</v>
      </c>
      <c r="I22" s="346" t="s">
        <v>28</v>
      </c>
      <c r="J22" s="346" t="s">
        <v>29</v>
      </c>
      <c r="K22" s="347"/>
      <c r="L22" s="360" t="s">
        <v>162</v>
      </c>
      <c r="M22" s="361" t="str">
        <f>IF(CZ="","",ROUND(IF(CZ=3,E394,IF(CZ=4,E399,IF(CZ=5,E404,IF(CZ=6,E409,IF(CZ=7,E414,"CZ ???"))))),1))</f>
        <v/>
      </c>
      <c r="N22" s="1314"/>
      <c r="O22" s="1315"/>
      <c r="P22" s="1315"/>
      <c r="Q22" s="1315"/>
      <c r="R22" s="1315"/>
      <c r="S22" s="1315"/>
      <c r="T22" s="523"/>
      <c r="U22" s="523"/>
      <c r="W22" s="427"/>
      <c r="X22" s="427"/>
      <c r="Y22" s="427"/>
      <c r="Z22" s="427"/>
      <c r="AA22" s="427"/>
      <c r="AB22" s="427"/>
      <c r="AC22" s="427"/>
      <c r="AD22" s="427"/>
      <c r="AE22" s="427"/>
      <c r="AF22" s="427"/>
      <c r="AG22" s="427"/>
      <c r="AH22" s="427"/>
      <c r="AI22" s="427"/>
      <c r="AJ22" s="427"/>
      <c r="AK22" s="427"/>
    </row>
    <row r="23" spans="1:37" x14ac:dyDescent="0.25">
      <c r="A23" s="1044" t="s">
        <v>927</v>
      </c>
      <c r="B23" s="1044"/>
      <c r="C23" s="1044"/>
      <c r="D23" s="1044"/>
      <c r="E23" s="1044"/>
      <c r="F23" s="1044"/>
      <c r="G23" s="1044"/>
      <c r="H23" s="1044"/>
      <c r="I23" s="1044"/>
      <c r="J23" s="1044"/>
      <c r="K23" s="1044"/>
      <c r="L23" s="1044"/>
      <c r="M23" s="1044"/>
      <c r="N23" s="1044"/>
      <c r="O23" s="1044"/>
      <c r="P23" s="1044"/>
      <c r="Q23" s="1044"/>
      <c r="R23" s="1044"/>
      <c r="S23" s="1045"/>
      <c r="T23" s="523"/>
      <c r="U23" s="523"/>
      <c r="W23" s="427"/>
      <c r="X23" s="427"/>
      <c r="Y23" s="427"/>
      <c r="Z23" s="427"/>
      <c r="AA23" s="427"/>
      <c r="AB23" s="427"/>
      <c r="AC23" s="427"/>
      <c r="AD23" s="427"/>
      <c r="AE23" s="427"/>
      <c r="AF23" s="427"/>
      <c r="AG23" s="427"/>
      <c r="AH23" s="427"/>
      <c r="AI23" s="427"/>
      <c r="AJ23" s="427"/>
      <c r="AK23" s="427"/>
    </row>
    <row r="24" spans="1:37" ht="30.4" customHeight="1" x14ac:dyDescent="0.25">
      <c r="A24" s="1047" t="s">
        <v>163</v>
      </c>
      <c r="B24" s="901"/>
      <c r="C24" s="1207" t="s">
        <v>1265</v>
      </c>
      <c r="D24" s="1208"/>
      <c r="E24" s="1208"/>
      <c r="F24" s="1208"/>
      <c r="G24" s="1208"/>
      <c r="H24" s="1208"/>
      <c r="I24" s="1208"/>
      <c r="J24" s="1208"/>
      <c r="K24" s="1208"/>
      <c r="L24" s="1465"/>
      <c r="M24" s="1466"/>
      <c r="N24" s="1207" t="s">
        <v>1264</v>
      </c>
      <c r="O24" s="1208"/>
      <c r="P24" s="1208"/>
      <c r="Q24" s="1208"/>
      <c r="R24" s="1208"/>
      <c r="S24" s="1208"/>
      <c r="T24" s="523"/>
      <c r="U24" s="523"/>
      <c r="W24" s="427"/>
      <c r="X24" s="427"/>
      <c r="Y24" s="427"/>
      <c r="Z24" s="427"/>
      <c r="AA24" s="427"/>
      <c r="AB24" s="427"/>
      <c r="AC24" s="427"/>
      <c r="AD24" s="427"/>
      <c r="AE24" s="427"/>
      <c r="AF24" s="427"/>
      <c r="AG24" s="427"/>
      <c r="AH24" s="427"/>
      <c r="AI24" s="427"/>
      <c r="AJ24" s="427"/>
      <c r="AK24" s="427"/>
    </row>
    <row r="25" spans="1:37" ht="18" customHeight="1" x14ac:dyDescent="0.25">
      <c r="A25" s="1048"/>
      <c r="B25" s="1049"/>
      <c r="C25" s="1464" t="s">
        <v>965</v>
      </c>
      <c r="D25" s="1464"/>
      <c r="E25" s="1464"/>
      <c r="F25" s="1464"/>
      <c r="G25" s="1464"/>
      <c r="H25" s="1464"/>
      <c r="I25" s="1464"/>
      <c r="J25" s="1464"/>
      <c r="K25" s="1464"/>
      <c r="L25" s="1229"/>
      <c r="M25" s="495" t="str">
        <f>IF(PermitDate=0,"PERMIT DATE?",IF(PermitDate&lt;DATE(2021,3,1),"2009 IECC",IF(PermitDate&gt;DATE(2021,2,28),"2018 IECC","Permit Date ?")))</f>
        <v>PERMIT DATE?</v>
      </c>
      <c r="N25" s="1209"/>
      <c r="O25" s="1210"/>
      <c r="P25" s="1210"/>
      <c r="Q25" s="1210"/>
      <c r="R25" s="1210"/>
      <c r="S25" s="1210"/>
      <c r="T25" s="523"/>
      <c r="U25" s="523"/>
      <c r="W25" s="427"/>
      <c r="X25" s="427"/>
      <c r="Y25" s="427"/>
      <c r="Z25" s="427"/>
      <c r="AA25" s="427"/>
      <c r="AB25" s="427"/>
      <c r="AC25" s="427"/>
      <c r="AD25" s="427"/>
      <c r="AE25" s="427"/>
      <c r="AF25" s="427"/>
      <c r="AG25" s="427"/>
      <c r="AH25" s="427"/>
      <c r="AI25" s="427"/>
      <c r="AJ25" s="427"/>
      <c r="AK25" s="427"/>
    </row>
    <row r="26" spans="1:37" ht="18" customHeight="1" x14ac:dyDescent="0.25">
      <c r="A26" s="1048"/>
      <c r="B26" s="1049"/>
      <c r="C26" s="1227" t="s">
        <v>1262</v>
      </c>
      <c r="D26" s="1228"/>
      <c r="E26" s="1228"/>
      <c r="F26" s="1228"/>
      <c r="G26" s="1228"/>
      <c r="H26" s="1228"/>
      <c r="I26" s="1228"/>
      <c r="J26" s="1228"/>
      <c r="K26" s="1228"/>
      <c r="L26" s="1229"/>
      <c r="M26" s="492"/>
      <c r="N26" s="1209"/>
      <c r="O26" s="1210"/>
      <c r="P26" s="1210"/>
      <c r="Q26" s="1210"/>
      <c r="R26" s="1210"/>
      <c r="S26" s="1210"/>
      <c r="T26" s="523"/>
      <c r="U26" s="523"/>
      <c r="W26" s="427"/>
      <c r="X26" s="427"/>
      <c r="Y26" s="427"/>
      <c r="Z26" s="427"/>
      <c r="AA26" s="427"/>
      <c r="AB26" s="427"/>
      <c r="AC26" s="427"/>
      <c r="AD26" s="427"/>
      <c r="AE26" s="427"/>
      <c r="AF26" s="427"/>
      <c r="AG26" s="427"/>
      <c r="AH26" s="427"/>
      <c r="AI26" s="427"/>
      <c r="AJ26" s="427"/>
      <c r="AK26" s="427"/>
    </row>
    <row r="27" spans="1:37" ht="18" customHeight="1" x14ac:dyDescent="0.25">
      <c r="A27" s="1048"/>
      <c r="B27" s="1049"/>
      <c r="C27" s="1227" t="s">
        <v>1263</v>
      </c>
      <c r="D27" s="1228"/>
      <c r="E27" s="1228"/>
      <c r="F27" s="1228"/>
      <c r="G27" s="1228"/>
      <c r="H27" s="1228"/>
      <c r="I27" s="1228"/>
      <c r="J27" s="1228"/>
      <c r="K27" s="1228"/>
      <c r="L27" s="1229"/>
      <c r="M27" s="492"/>
      <c r="N27" s="1209"/>
      <c r="O27" s="1210"/>
      <c r="P27" s="1210"/>
      <c r="Q27" s="1210"/>
      <c r="R27" s="1210"/>
      <c r="S27" s="1210"/>
      <c r="T27" s="523"/>
      <c r="U27" s="523"/>
      <c r="W27" s="427"/>
      <c r="X27" s="427"/>
      <c r="Y27" s="427"/>
      <c r="Z27" s="427"/>
      <c r="AA27" s="427"/>
      <c r="AB27" s="427"/>
      <c r="AC27" s="427"/>
      <c r="AD27" s="427"/>
      <c r="AE27" s="427"/>
      <c r="AF27" s="427"/>
      <c r="AG27" s="427"/>
      <c r="AH27" s="427"/>
      <c r="AI27" s="427"/>
      <c r="AJ27" s="427"/>
      <c r="AK27" s="427"/>
    </row>
    <row r="28" spans="1:37" ht="18" customHeight="1" x14ac:dyDescent="0.25">
      <c r="A28" s="902"/>
      <c r="B28" s="903"/>
      <c r="C28" s="1046" t="s">
        <v>979</v>
      </c>
      <c r="D28" s="1046"/>
      <c r="E28" s="1046"/>
      <c r="F28" s="1046"/>
      <c r="G28" s="1046"/>
      <c r="H28" s="1046"/>
      <c r="I28" s="1046"/>
      <c r="J28" s="1046"/>
      <c r="K28" s="1046"/>
      <c r="L28" s="56" t="s">
        <v>165</v>
      </c>
      <c r="M28" s="494" t="str">
        <f>IF(OR(M26="",M27=""),"NEED INPUTS ABOVE",IF(M26&gt;=M27,"PASSED",IF(M26&lt;M27,"FAILED OVERALL UA")))</f>
        <v>NEED INPUTS ABOVE</v>
      </c>
      <c r="N28" s="1211"/>
      <c r="O28" s="1212"/>
      <c r="P28" s="1212"/>
      <c r="Q28" s="1212"/>
      <c r="R28" s="1212"/>
      <c r="S28" s="1212"/>
      <c r="T28" s="523"/>
      <c r="U28" s="523"/>
      <c r="W28" s="427"/>
      <c r="X28" s="427"/>
      <c r="Y28" s="427"/>
      <c r="Z28" s="427"/>
      <c r="AA28" s="427"/>
      <c r="AB28" s="427"/>
      <c r="AC28" s="427"/>
      <c r="AD28" s="427"/>
      <c r="AE28" s="427"/>
      <c r="AF28" s="427"/>
      <c r="AG28" s="427"/>
      <c r="AH28" s="427"/>
      <c r="AI28" s="427"/>
      <c r="AJ28" s="427"/>
      <c r="AK28" s="427"/>
    </row>
    <row r="29" spans="1:37" ht="30" customHeight="1" x14ac:dyDescent="0.25">
      <c r="A29" s="1050" t="s">
        <v>167</v>
      </c>
      <c r="B29" s="1051"/>
      <c r="C29" s="1052" t="s">
        <v>1266</v>
      </c>
      <c r="D29" s="1053"/>
      <c r="E29" s="1053"/>
      <c r="F29" s="1053"/>
      <c r="G29" s="1053"/>
      <c r="H29" s="1053"/>
      <c r="I29" s="1053"/>
      <c r="J29" s="1053"/>
      <c r="K29" s="1053"/>
      <c r="L29" s="56" t="s">
        <v>165</v>
      </c>
      <c r="M29" s="493"/>
      <c r="N29" s="1095"/>
      <c r="O29" s="1095"/>
      <c r="P29" s="1095"/>
      <c r="Q29" s="1095"/>
      <c r="R29" s="1095"/>
      <c r="S29" s="1096"/>
      <c r="T29" s="527"/>
      <c r="U29" s="527"/>
      <c r="W29" s="427"/>
      <c r="X29" s="427"/>
      <c r="Y29" s="427"/>
      <c r="Z29" s="427"/>
      <c r="AA29" s="427"/>
      <c r="AB29" s="427"/>
      <c r="AC29" s="427"/>
      <c r="AD29" s="427"/>
      <c r="AE29" s="427"/>
      <c r="AF29" s="427"/>
      <c r="AG29" s="427"/>
      <c r="AH29" s="427"/>
      <c r="AI29" s="427"/>
      <c r="AJ29" s="427"/>
      <c r="AK29" s="427"/>
    </row>
    <row r="30" spans="1:37" ht="15" customHeight="1" x14ac:dyDescent="0.25">
      <c r="A30" s="1050" t="s">
        <v>1224</v>
      </c>
      <c r="B30" s="1051"/>
      <c r="C30" s="1052" t="s">
        <v>1274</v>
      </c>
      <c r="D30" s="1053"/>
      <c r="E30" s="1053"/>
      <c r="F30" s="1053"/>
      <c r="G30" s="1053"/>
      <c r="H30" s="1053"/>
      <c r="I30" s="1053"/>
      <c r="J30" s="1053"/>
      <c r="K30" s="1053"/>
      <c r="L30" s="813"/>
      <c r="M30" s="814"/>
      <c r="N30" s="806" t="s">
        <v>1275</v>
      </c>
      <c r="O30" s="807"/>
      <c r="P30" s="807"/>
      <c r="Q30" s="807"/>
      <c r="R30" s="807"/>
      <c r="S30" s="807"/>
      <c r="T30" s="527"/>
      <c r="U30" s="527"/>
      <c r="W30" s="427"/>
      <c r="X30" s="427"/>
      <c r="Y30" s="427"/>
      <c r="Z30" s="427"/>
      <c r="AA30" s="427"/>
      <c r="AB30" s="427"/>
      <c r="AC30" s="427"/>
      <c r="AD30" s="427"/>
      <c r="AE30" s="427"/>
      <c r="AF30" s="427"/>
      <c r="AG30" s="427"/>
      <c r="AH30" s="427"/>
      <c r="AI30" s="427"/>
      <c r="AJ30" s="427"/>
      <c r="AK30" s="427"/>
    </row>
    <row r="31" spans="1:37" ht="73.5" customHeight="1" x14ac:dyDescent="0.25">
      <c r="A31" s="1050" t="s">
        <v>1226</v>
      </c>
      <c r="B31" s="1051"/>
      <c r="C31" s="1213" t="s">
        <v>1267</v>
      </c>
      <c r="D31" s="1214"/>
      <c r="E31" s="1214"/>
      <c r="F31" s="1214"/>
      <c r="G31" s="1214"/>
      <c r="H31" s="1214"/>
      <c r="I31" s="1214"/>
      <c r="J31" s="1214"/>
      <c r="K31" s="1214"/>
      <c r="L31" s="1219" t="s">
        <v>1225</v>
      </c>
      <c r="M31" s="1220"/>
      <c r="N31" s="808"/>
      <c r="O31" s="809"/>
      <c r="P31" s="809"/>
      <c r="Q31" s="809"/>
      <c r="R31" s="809"/>
      <c r="S31" s="810"/>
      <c r="T31" s="527"/>
      <c r="U31" s="527"/>
      <c r="W31" s="427"/>
      <c r="X31" s="427"/>
      <c r="Y31" s="427"/>
      <c r="Z31" s="427"/>
      <c r="AA31" s="427"/>
      <c r="AB31" s="427"/>
      <c r="AC31" s="427"/>
      <c r="AD31" s="427"/>
      <c r="AE31" s="427"/>
      <c r="AF31" s="427"/>
      <c r="AG31" s="427"/>
      <c r="AH31" s="427"/>
      <c r="AI31" s="427"/>
      <c r="AJ31" s="427"/>
      <c r="AK31" s="427"/>
    </row>
    <row r="32" spans="1:37" ht="45" customHeight="1" x14ac:dyDescent="0.25">
      <c r="A32" s="1050" t="s">
        <v>1227</v>
      </c>
      <c r="B32" s="1051"/>
      <c r="C32" s="1213" t="s">
        <v>1268</v>
      </c>
      <c r="D32" s="1214"/>
      <c r="E32" s="1214"/>
      <c r="F32" s="1214"/>
      <c r="G32" s="1214"/>
      <c r="H32" s="1214"/>
      <c r="I32" s="1214"/>
      <c r="J32" s="1214"/>
      <c r="K32" s="1214"/>
      <c r="L32" s="1219" t="s">
        <v>1225</v>
      </c>
      <c r="M32" s="1220"/>
      <c r="N32" s="808"/>
      <c r="O32" s="809"/>
      <c r="P32" s="809"/>
      <c r="Q32" s="809"/>
      <c r="R32" s="809"/>
      <c r="S32" s="810"/>
      <c r="T32" s="527"/>
      <c r="U32" s="527"/>
      <c r="W32" s="427"/>
      <c r="X32" s="427"/>
      <c r="Y32" s="427"/>
      <c r="Z32" s="427"/>
      <c r="AA32" s="427"/>
      <c r="AB32" s="427"/>
      <c r="AC32" s="427"/>
      <c r="AD32" s="427"/>
      <c r="AE32" s="427"/>
      <c r="AF32" s="427"/>
      <c r="AG32" s="427"/>
      <c r="AH32" s="427"/>
      <c r="AI32" s="427"/>
      <c r="AJ32" s="427"/>
      <c r="AK32" s="427"/>
    </row>
    <row r="33" spans="1:37" ht="45" customHeight="1" x14ac:dyDescent="0.25">
      <c r="A33" s="1050" t="s">
        <v>1228</v>
      </c>
      <c r="B33" s="1051"/>
      <c r="C33" s="1213" t="s">
        <v>1229</v>
      </c>
      <c r="D33" s="1214"/>
      <c r="E33" s="1214"/>
      <c r="F33" s="1214"/>
      <c r="G33" s="1214"/>
      <c r="H33" s="1214"/>
      <c r="I33" s="1214"/>
      <c r="J33" s="1214"/>
      <c r="K33" s="1214"/>
      <c r="L33" s="1219" t="s">
        <v>1225</v>
      </c>
      <c r="M33" s="1220"/>
      <c r="N33" s="808"/>
      <c r="O33" s="809"/>
      <c r="P33" s="809"/>
      <c r="Q33" s="809"/>
      <c r="R33" s="809"/>
      <c r="S33" s="810"/>
      <c r="T33" s="527"/>
      <c r="U33" s="527"/>
      <c r="W33" s="427"/>
      <c r="X33" s="427"/>
      <c r="Y33" s="427"/>
      <c r="Z33" s="427"/>
      <c r="AA33" s="427"/>
      <c r="AB33" s="427"/>
      <c r="AC33" s="427"/>
      <c r="AD33" s="427"/>
      <c r="AE33" s="427"/>
      <c r="AF33" s="427"/>
      <c r="AG33" s="427"/>
      <c r="AH33" s="427"/>
      <c r="AI33" s="427"/>
      <c r="AJ33" s="427"/>
      <c r="AK33" s="427"/>
    </row>
    <row r="34" spans="1:37" ht="29.65" customHeight="1" x14ac:dyDescent="0.25">
      <c r="A34" s="1050" t="s">
        <v>1230</v>
      </c>
      <c r="B34" s="1051"/>
      <c r="C34" s="1213" t="s">
        <v>1231</v>
      </c>
      <c r="D34" s="1214"/>
      <c r="E34" s="1214"/>
      <c r="F34" s="1214"/>
      <c r="G34" s="1214"/>
      <c r="H34" s="1214"/>
      <c r="I34" s="1214"/>
      <c r="J34" s="1214"/>
      <c r="K34" s="1214"/>
      <c r="L34" s="1219" t="s">
        <v>1225</v>
      </c>
      <c r="M34" s="1220"/>
      <c r="N34" s="808"/>
      <c r="O34" s="809"/>
      <c r="P34" s="809"/>
      <c r="Q34" s="809"/>
      <c r="R34" s="809"/>
      <c r="S34" s="810"/>
      <c r="T34" s="527"/>
      <c r="U34" s="527"/>
      <c r="W34" s="427"/>
      <c r="X34" s="427"/>
      <c r="Y34" s="427"/>
      <c r="Z34" s="427"/>
      <c r="AA34" s="427"/>
      <c r="AB34" s="427"/>
      <c r="AC34" s="427"/>
      <c r="AD34" s="427"/>
      <c r="AE34" s="427"/>
      <c r="AF34" s="427"/>
      <c r="AG34" s="427"/>
      <c r="AH34" s="427"/>
      <c r="AI34" s="427"/>
      <c r="AJ34" s="427"/>
      <c r="AK34" s="427"/>
    </row>
    <row r="35" spans="1:37" ht="29.25" customHeight="1" x14ac:dyDescent="0.25">
      <c r="A35" s="1050" t="s">
        <v>1232</v>
      </c>
      <c r="B35" s="1051"/>
      <c r="C35" s="1213" t="s">
        <v>1233</v>
      </c>
      <c r="D35" s="1214"/>
      <c r="E35" s="1214"/>
      <c r="F35" s="1214"/>
      <c r="G35" s="1214"/>
      <c r="H35" s="1214"/>
      <c r="I35" s="1214"/>
      <c r="J35" s="1214"/>
      <c r="K35" s="1214"/>
      <c r="L35" s="1219" t="s">
        <v>1225</v>
      </c>
      <c r="M35" s="1220"/>
      <c r="N35" s="808"/>
      <c r="O35" s="809"/>
      <c r="P35" s="809"/>
      <c r="Q35" s="809"/>
      <c r="R35" s="809"/>
      <c r="S35" s="810"/>
      <c r="T35" s="527"/>
      <c r="U35" s="527"/>
      <c r="W35" s="427"/>
      <c r="X35" s="427"/>
      <c r="Y35" s="427"/>
      <c r="Z35" s="427"/>
      <c r="AA35" s="427"/>
      <c r="AB35" s="427"/>
      <c r="AC35" s="427"/>
      <c r="AD35" s="427"/>
      <c r="AE35" s="427"/>
      <c r="AF35" s="427"/>
      <c r="AG35" s="427"/>
      <c r="AH35" s="427"/>
      <c r="AI35" s="427"/>
      <c r="AJ35" s="427"/>
      <c r="AK35" s="427"/>
    </row>
    <row r="36" spans="1:37" ht="31.9" customHeight="1" x14ac:dyDescent="0.25">
      <c r="A36" s="1050" t="s">
        <v>1232</v>
      </c>
      <c r="B36" s="1051"/>
      <c r="C36" s="1213" t="s">
        <v>1234</v>
      </c>
      <c r="D36" s="1214"/>
      <c r="E36" s="1214"/>
      <c r="F36" s="1214"/>
      <c r="G36" s="1214"/>
      <c r="H36" s="1214"/>
      <c r="I36" s="1214"/>
      <c r="J36" s="1214"/>
      <c r="K36" s="1214"/>
      <c r="L36" s="1219" t="s">
        <v>1225</v>
      </c>
      <c r="M36" s="1220"/>
      <c r="N36" s="811"/>
      <c r="O36" s="812"/>
      <c r="P36" s="812"/>
      <c r="Q36" s="812"/>
      <c r="R36" s="812"/>
      <c r="S36" s="812"/>
      <c r="T36" s="527"/>
      <c r="U36" s="527"/>
      <c r="W36" s="427"/>
      <c r="X36" s="427"/>
      <c r="Y36" s="427"/>
      <c r="Z36" s="427"/>
      <c r="AA36" s="427"/>
      <c r="AB36" s="427"/>
      <c r="AC36" s="427"/>
      <c r="AD36" s="427"/>
      <c r="AE36" s="427"/>
      <c r="AF36" s="427"/>
      <c r="AG36" s="427"/>
      <c r="AH36" s="427"/>
      <c r="AI36" s="427"/>
      <c r="AJ36" s="427"/>
      <c r="AK36" s="427"/>
    </row>
    <row r="37" spans="1:37" ht="16.5" hidden="1" customHeight="1" x14ac:dyDescent="0.25">
      <c r="A37" s="1050" t="s">
        <v>167</v>
      </c>
      <c r="B37" s="1051"/>
      <c r="C37" s="1052" t="s">
        <v>928</v>
      </c>
      <c r="D37" s="1053"/>
      <c r="E37" s="1053"/>
      <c r="F37" s="1053"/>
      <c r="G37" s="1053"/>
      <c r="H37" s="1053"/>
      <c r="I37" s="1053"/>
      <c r="J37" s="1053"/>
      <c r="K37" s="1053"/>
      <c r="L37" s="352"/>
      <c r="M37" s="352"/>
      <c r="N37" s="1053"/>
      <c r="O37" s="1053"/>
      <c r="P37" s="1053"/>
      <c r="Q37" s="1053"/>
      <c r="R37" s="1053"/>
      <c r="S37" s="1282"/>
      <c r="T37" s="523"/>
      <c r="U37" s="523"/>
      <c r="V37" s="48"/>
      <c r="W37" s="427"/>
      <c r="X37" s="427"/>
      <c r="Y37" s="427"/>
      <c r="Z37" s="427"/>
      <c r="AA37" s="427"/>
      <c r="AB37" s="427"/>
      <c r="AC37" s="427"/>
      <c r="AD37" s="427"/>
      <c r="AE37" s="427"/>
      <c r="AF37" s="427"/>
      <c r="AG37" s="427"/>
      <c r="AH37" s="427"/>
      <c r="AI37" s="427"/>
      <c r="AJ37" s="427"/>
      <c r="AK37" s="427"/>
    </row>
    <row r="38" spans="1:37" ht="53.65" customHeight="1" x14ac:dyDescent="0.25">
      <c r="A38" s="1215" t="str">
        <f>IF(H356="Code Plus","If certification level is expected to be Code Plus, Verifier may either complete the verification using this tab or proceed to the 'Code Plus' tab for certification which is a more stream-lined version of Verification for Code Plus certifications.","If certification level is expected to be better than Code Plus, Verifier should complete the remainder of this certification scoring sheet.")</f>
        <v>If certification level is expected to be better than Code Plus, Verifier should complete the remainder of this certification scoring sheet.</v>
      </c>
      <c r="B38" s="1216"/>
      <c r="C38" s="1216"/>
      <c r="D38" s="1216"/>
      <c r="E38" s="1216"/>
      <c r="F38" s="1216"/>
      <c r="G38" s="1216"/>
      <c r="H38" s="1216"/>
      <c r="I38" s="1216"/>
      <c r="J38" s="1216"/>
      <c r="K38" s="1216"/>
      <c r="L38" s="1216"/>
      <c r="M38" s="1216"/>
      <c r="N38" s="1216"/>
      <c r="O38" s="1216"/>
      <c r="P38" s="1216"/>
      <c r="Q38" s="1217" t="s">
        <v>1131</v>
      </c>
      <c r="R38" s="1218"/>
      <c r="S38" s="1218"/>
      <c r="T38" s="527"/>
      <c r="U38" s="527"/>
      <c r="W38" s="427"/>
      <c r="X38" s="427"/>
      <c r="Y38" s="427"/>
      <c r="Z38" s="427"/>
      <c r="AA38" s="427"/>
      <c r="AB38" s="427"/>
      <c r="AC38" s="427"/>
      <c r="AD38" s="427"/>
      <c r="AE38" s="427"/>
      <c r="AF38" s="427"/>
      <c r="AG38" s="427"/>
      <c r="AH38" s="427"/>
      <c r="AI38" s="427"/>
      <c r="AJ38" s="427"/>
      <c r="AK38" s="427"/>
    </row>
    <row r="39" spans="1:37" x14ac:dyDescent="0.25">
      <c r="A39" s="1044" t="s">
        <v>929</v>
      </c>
      <c r="B39" s="1044"/>
      <c r="C39" s="1044"/>
      <c r="D39" s="1044"/>
      <c r="E39" s="1044"/>
      <c r="F39" s="1044"/>
      <c r="G39" s="1044"/>
      <c r="H39" s="1044"/>
      <c r="I39" s="1044"/>
      <c r="J39" s="1044"/>
      <c r="K39" s="1044"/>
      <c r="L39" s="1044"/>
      <c r="M39" s="1044"/>
      <c r="N39" s="1044"/>
      <c r="O39" s="1044"/>
      <c r="P39" s="1044"/>
      <c r="Q39" s="1044"/>
      <c r="R39" s="1044"/>
      <c r="S39" s="1045"/>
      <c r="T39" s="523"/>
      <c r="U39" s="523"/>
      <c r="V39" s="48"/>
      <c r="W39" s="427"/>
      <c r="X39" s="427"/>
      <c r="Y39" s="427"/>
      <c r="Z39" s="427"/>
      <c r="AA39" s="427"/>
      <c r="AB39" s="427"/>
      <c r="AC39" s="427"/>
      <c r="AD39" s="427"/>
      <c r="AE39" s="427"/>
      <c r="AF39" s="427"/>
      <c r="AG39" s="427"/>
      <c r="AH39" s="427"/>
      <c r="AI39" s="427"/>
      <c r="AJ39" s="427"/>
      <c r="AK39" s="427"/>
    </row>
    <row r="40" spans="1:37" ht="47.25" customHeight="1" x14ac:dyDescent="0.25">
      <c r="A40" s="1047" t="s">
        <v>179</v>
      </c>
      <c r="B40" s="1222"/>
      <c r="C40" s="836" t="s">
        <v>164</v>
      </c>
      <c r="D40" s="836"/>
      <c r="E40" s="836"/>
      <c r="F40" s="836"/>
      <c r="G40" s="836"/>
      <c r="H40" s="836"/>
      <c r="I40" s="836"/>
      <c r="J40" s="836"/>
      <c r="K40" s="836"/>
      <c r="L40" s="56" t="s">
        <v>165</v>
      </c>
      <c r="M40" s="57"/>
      <c r="N40" s="1184" t="s">
        <v>1242</v>
      </c>
      <c r="O40" s="1184"/>
      <c r="P40" s="1184"/>
      <c r="Q40" s="1184"/>
      <c r="R40" s="1184"/>
      <c r="S40" s="1185"/>
      <c r="T40" s="523"/>
      <c r="U40" s="523"/>
      <c r="V40" s="58"/>
      <c r="W40" s="427"/>
      <c r="X40" s="427"/>
      <c r="Y40" s="427"/>
      <c r="Z40" s="427"/>
      <c r="AA40" s="427"/>
      <c r="AB40" s="427"/>
      <c r="AC40" s="427"/>
      <c r="AD40" s="427"/>
      <c r="AE40" s="427"/>
      <c r="AF40" s="427"/>
      <c r="AG40" s="427"/>
      <c r="AH40" s="427"/>
      <c r="AI40" s="427"/>
      <c r="AJ40" s="427"/>
      <c r="AK40" s="427"/>
    </row>
    <row r="41" spans="1:37" ht="29.25" customHeight="1" x14ac:dyDescent="0.25">
      <c r="A41" s="1221"/>
      <c r="B41" s="1223"/>
      <c r="C41" s="1224" t="s">
        <v>1243</v>
      </c>
      <c r="D41" s="1225"/>
      <c r="E41" s="1225"/>
      <c r="F41" s="1225"/>
      <c r="G41" s="1225"/>
      <c r="H41" s="1225"/>
      <c r="I41" s="1225"/>
      <c r="J41" s="1225"/>
      <c r="K41" s="1226"/>
      <c r="L41" s="56" t="s">
        <v>165</v>
      </c>
      <c r="M41" s="57"/>
      <c r="N41" s="1189"/>
      <c r="O41" s="1190"/>
      <c r="P41" s="1190"/>
      <c r="Q41" s="1190"/>
      <c r="R41" s="1190"/>
      <c r="S41" s="1191"/>
      <c r="T41" s="523"/>
      <c r="U41" s="523"/>
      <c r="V41" s="58"/>
      <c r="W41" s="427"/>
      <c r="X41" s="427"/>
      <c r="Y41" s="427"/>
      <c r="Z41" s="427"/>
      <c r="AA41" s="427"/>
      <c r="AB41" s="427"/>
      <c r="AC41" s="427"/>
      <c r="AD41" s="427"/>
      <c r="AE41" s="427"/>
      <c r="AF41" s="427"/>
      <c r="AG41" s="427"/>
      <c r="AH41" s="427"/>
      <c r="AI41" s="427"/>
      <c r="AJ41" s="427"/>
      <c r="AK41" s="427"/>
    </row>
    <row r="42" spans="1:37" ht="43.15" customHeight="1" x14ac:dyDescent="0.25">
      <c r="A42" s="441" t="s">
        <v>930</v>
      </c>
      <c r="B42" s="51"/>
      <c r="C42" s="836" t="s">
        <v>168</v>
      </c>
      <c r="D42" s="836"/>
      <c r="E42" s="836"/>
      <c r="F42" s="836"/>
      <c r="G42" s="836"/>
      <c r="H42" s="836"/>
      <c r="I42" s="836"/>
      <c r="J42" s="836"/>
      <c r="K42" s="836"/>
      <c r="L42" s="442"/>
      <c r="M42" s="362" t="s">
        <v>169</v>
      </c>
      <c r="N42" s="1184" t="s">
        <v>166</v>
      </c>
      <c r="O42" s="1184"/>
      <c r="P42" s="1184"/>
      <c r="Q42" s="1184"/>
      <c r="R42" s="1184"/>
      <c r="S42" s="1185"/>
      <c r="T42" s="523"/>
      <c r="U42" s="523"/>
      <c r="V42" s="48"/>
      <c r="W42" s="427"/>
      <c r="X42" s="427"/>
      <c r="Y42" s="427"/>
      <c r="Z42" s="427"/>
      <c r="AA42" s="427"/>
      <c r="AB42" s="427"/>
      <c r="AC42" s="427"/>
      <c r="AD42" s="427"/>
      <c r="AE42" s="427"/>
      <c r="AF42" s="427"/>
      <c r="AG42" s="427"/>
      <c r="AH42" s="427"/>
      <c r="AI42" s="427"/>
      <c r="AJ42" s="427"/>
      <c r="AK42" s="427"/>
    </row>
    <row r="43" spans="1:37" ht="43.9" customHeight="1" x14ac:dyDescent="0.25">
      <c r="A43" s="440"/>
      <c r="B43" s="52"/>
      <c r="C43" s="1188" t="s">
        <v>170</v>
      </c>
      <c r="D43" s="1188"/>
      <c r="E43" s="1188"/>
      <c r="F43" s="1188"/>
      <c r="G43" s="1188"/>
      <c r="H43" s="1188"/>
      <c r="I43" s="1188"/>
      <c r="J43" s="1188"/>
      <c r="K43" s="1188"/>
      <c r="L43" s="442" t="s">
        <v>165</v>
      </c>
      <c r="M43" s="443"/>
      <c r="N43" s="1184" t="s">
        <v>166</v>
      </c>
      <c r="O43" s="1184"/>
      <c r="P43" s="1184"/>
      <c r="Q43" s="1184"/>
      <c r="R43" s="1184"/>
      <c r="S43" s="1185"/>
      <c r="T43" s="523"/>
      <c r="U43" s="523"/>
      <c r="V43" s="48"/>
      <c r="W43" s="427"/>
      <c r="X43" s="427"/>
      <c r="Y43" s="427"/>
      <c r="Z43" s="427"/>
      <c r="AA43" s="427"/>
      <c r="AB43" s="427"/>
      <c r="AC43" s="427"/>
      <c r="AD43" s="427"/>
      <c r="AE43" s="427"/>
      <c r="AF43" s="427"/>
      <c r="AG43" s="427"/>
      <c r="AH43" s="427"/>
      <c r="AI43" s="427"/>
      <c r="AJ43" s="427"/>
      <c r="AK43" s="427"/>
    </row>
    <row r="44" spans="1:37" ht="46.5" customHeight="1" x14ac:dyDescent="0.25">
      <c r="A44" s="440"/>
      <c r="B44" s="52"/>
      <c r="C44" s="1188" t="s">
        <v>171</v>
      </c>
      <c r="D44" s="1188"/>
      <c r="E44" s="1188"/>
      <c r="F44" s="1188"/>
      <c r="G44" s="1188"/>
      <c r="H44" s="1188"/>
      <c r="I44" s="1188"/>
      <c r="J44" s="1188"/>
      <c r="K44" s="1188"/>
      <c r="L44" s="442" t="s">
        <v>165</v>
      </c>
      <c r="M44" s="443"/>
      <c r="N44" s="1184" t="s">
        <v>166</v>
      </c>
      <c r="O44" s="1184"/>
      <c r="P44" s="1184"/>
      <c r="Q44" s="1184"/>
      <c r="R44" s="1184"/>
      <c r="S44" s="1185"/>
      <c r="T44" s="527"/>
      <c r="U44" s="527"/>
      <c r="V44" s="61"/>
      <c r="W44" s="427"/>
      <c r="X44" s="427"/>
      <c r="Y44" s="427"/>
      <c r="Z44" s="427"/>
      <c r="AA44" s="427"/>
      <c r="AB44" s="427"/>
      <c r="AC44" s="427"/>
      <c r="AD44" s="427"/>
      <c r="AE44" s="427"/>
      <c r="AF44" s="427"/>
      <c r="AG44" s="427"/>
      <c r="AH44" s="427"/>
      <c r="AI44" s="427"/>
      <c r="AJ44" s="427"/>
      <c r="AK44" s="427"/>
    </row>
    <row r="45" spans="1:37" ht="57.75" customHeight="1" x14ac:dyDescent="0.25">
      <c r="A45" s="440"/>
      <c r="B45" s="52"/>
      <c r="C45" s="1188" t="s">
        <v>172</v>
      </c>
      <c r="D45" s="1188"/>
      <c r="E45" s="1188"/>
      <c r="F45" s="1188"/>
      <c r="G45" s="1188"/>
      <c r="H45" s="1188"/>
      <c r="I45" s="1188"/>
      <c r="J45" s="1188"/>
      <c r="K45" s="1188"/>
      <c r="L45" s="442" t="s">
        <v>165</v>
      </c>
      <c r="M45" s="443"/>
      <c r="N45" s="1184" t="s">
        <v>1276</v>
      </c>
      <c r="O45" s="1184"/>
      <c r="P45" s="1184"/>
      <c r="Q45" s="1184"/>
      <c r="R45" s="1184"/>
      <c r="S45" s="1185"/>
      <c r="T45" s="527"/>
      <c r="U45" s="527"/>
      <c r="V45" s="48"/>
      <c r="W45" s="427"/>
      <c r="X45" s="427"/>
      <c r="Y45" s="427"/>
      <c r="Z45" s="427"/>
      <c r="AA45" s="427"/>
      <c r="AB45" s="427"/>
      <c r="AC45" s="427"/>
      <c r="AD45" s="427"/>
      <c r="AE45" s="427"/>
      <c r="AF45" s="427"/>
      <c r="AG45" s="427"/>
      <c r="AH45" s="427"/>
      <c r="AI45" s="427"/>
      <c r="AJ45" s="427"/>
      <c r="AK45" s="427"/>
    </row>
    <row r="46" spans="1:37" ht="33" hidden="1" customHeight="1" x14ac:dyDescent="0.25">
      <c r="A46" s="440"/>
      <c r="B46" s="52"/>
      <c r="C46" s="1203" t="s">
        <v>173</v>
      </c>
      <c r="D46" s="1203"/>
      <c r="E46" s="1203"/>
      <c r="F46" s="1203"/>
      <c r="G46" s="1203"/>
      <c r="H46" s="1203"/>
      <c r="I46" s="1203"/>
      <c r="J46" s="1203"/>
      <c r="K46" s="1203"/>
      <c r="L46" s="442" t="s">
        <v>165</v>
      </c>
      <c r="M46" s="443"/>
      <c r="N46" s="1184" t="s">
        <v>166</v>
      </c>
      <c r="O46" s="1184"/>
      <c r="P46" s="1184"/>
      <c r="Q46" s="1184"/>
      <c r="R46" s="1184"/>
      <c r="S46" s="1185"/>
      <c r="T46" s="528" t="s">
        <v>174</v>
      </c>
      <c r="U46" s="528"/>
      <c r="V46" s="48"/>
      <c r="W46" s="427"/>
      <c r="X46" s="427"/>
      <c r="Y46" s="427"/>
      <c r="Z46" s="427"/>
      <c r="AA46" s="427"/>
      <c r="AB46" s="427"/>
      <c r="AC46" s="427"/>
      <c r="AD46" s="427"/>
      <c r="AE46" s="427"/>
      <c r="AF46" s="427"/>
      <c r="AG46" s="427"/>
      <c r="AH46" s="427"/>
      <c r="AI46" s="427"/>
      <c r="AJ46" s="427"/>
      <c r="AK46" s="427"/>
    </row>
    <row r="47" spans="1:37" ht="45.75" customHeight="1" x14ac:dyDescent="0.25">
      <c r="A47" s="440"/>
      <c r="B47" s="52"/>
      <c r="C47" s="1188" t="s">
        <v>988</v>
      </c>
      <c r="D47" s="1188"/>
      <c r="E47" s="1188"/>
      <c r="F47" s="1188"/>
      <c r="G47" s="1188"/>
      <c r="H47" s="1188"/>
      <c r="I47" s="1188"/>
      <c r="J47" s="1188"/>
      <c r="K47" s="1188"/>
      <c r="L47" s="442">
        <v>1</v>
      </c>
      <c r="M47" s="443"/>
      <c r="N47" s="1184" t="s">
        <v>1132</v>
      </c>
      <c r="O47" s="1184"/>
      <c r="P47" s="1184"/>
      <c r="Q47" s="1184"/>
      <c r="R47" s="1184"/>
      <c r="S47" s="1185"/>
      <c r="T47" s="527"/>
      <c r="U47" s="527"/>
      <c r="V47" s="48"/>
      <c r="W47" s="427"/>
      <c r="X47" s="427"/>
      <c r="Y47" s="427"/>
      <c r="Z47" s="427"/>
      <c r="AA47" s="427"/>
      <c r="AB47" s="427"/>
      <c r="AC47" s="427"/>
      <c r="AD47" s="427"/>
      <c r="AE47" s="427"/>
      <c r="AF47" s="427"/>
      <c r="AG47" s="427"/>
      <c r="AH47" s="427"/>
      <c r="AI47" s="427"/>
      <c r="AJ47" s="427"/>
      <c r="AK47" s="427"/>
    </row>
    <row r="48" spans="1:37" ht="73.900000000000006" customHeight="1" x14ac:dyDescent="0.25">
      <c r="A48" s="440"/>
      <c r="B48" s="52"/>
      <c r="C48" s="1188" t="s">
        <v>1279</v>
      </c>
      <c r="D48" s="1188"/>
      <c r="E48" s="1188"/>
      <c r="F48" s="1188"/>
      <c r="G48" s="1188"/>
      <c r="H48" s="1188"/>
      <c r="I48" s="1188"/>
      <c r="J48" s="1188"/>
      <c r="K48" s="1188"/>
      <c r="L48" s="442">
        <v>2</v>
      </c>
      <c r="M48" s="443"/>
      <c r="N48" s="1201" t="s">
        <v>1278</v>
      </c>
      <c r="O48" s="1201"/>
      <c r="P48" s="1201"/>
      <c r="Q48" s="1201"/>
      <c r="R48" s="1201"/>
      <c r="S48" s="1202"/>
      <c r="T48" s="523"/>
      <c r="U48" s="523"/>
      <c r="V48" s="48"/>
      <c r="W48" s="427"/>
      <c r="X48" s="427"/>
      <c r="Y48" s="427"/>
      <c r="Z48" s="427"/>
      <c r="AA48" s="427"/>
      <c r="AB48" s="427"/>
      <c r="AC48" s="427"/>
      <c r="AD48" s="427"/>
      <c r="AE48" s="427"/>
      <c r="AF48" s="427"/>
      <c r="AG48" s="427"/>
      <c r="AH48" s="427"/>
      <c r="AI48" s="427"/>
      <c r="AJ48" s="427"/>
      <c r="AK48" s="427"/>
    </row>
    <row r="49" spans="1:37" ht="31.5" customHeight="1" x14ac:dyDescent="0.25">
      <c r="A49" s="440"/>
      <c r="B49" s="52"/>
      <c r="C49" s="1188" t="s">
        <v>1189</v>
      </c>
      <c r="D49" s="1188"/>
      <c r="E49" s="1188"/>
      <c r="F49" s="1188"/>
      <c r="G49" s="1188"/>
      <c r="H49" s="1188"/>
      <c r="I49" s="1188"/>
      <c r="J49" s="1188"/>
      <c r="K49" s="1188"/>
      <c r="L49" s="442">
        <v>3</v>
      </c>
      <c r="M49" s="443"/>
      <c r="N49" s="1184" t="s">
        <v>166</v>
      </c>
      <c r="O49" s="1184"/>
      <c r="P49" s="1184"/>
      <c r="Q49" s="1184"/>
      <c r="R49" s="1184"/>
      <c r="S49" s="1185"/>
      <c r="T49" s="527"/>
      <c r="U49" s="527"/>
      <c r="V49" s="48"/>
      <c r="W49" s="427"/>
      <c r="X49" s="427"/>
      <c r="Y49" s="427"/>
      <c r="Z49" s="427"/>
      <c r="AA49" s="427"/>
      <c r="AB49" s="427"/>
      <c r="AC49" s="427"/>
      <c r="AD49" s="427"/>
      <c r="AE49" s="427"/>
      <c r="AF49" s="427"/>
      <c r="AG49" s="427"/>
      <c r="AH49" s="427"/>
      <c r="AI49" s="427"/>
      <c r="AJ49" s="427"/>
      <c r="AK49" s="427"/>
    </row>
    <row r="50" spans="1:37" ht="44.25" customHeight="1" x14ac:dyDescent="0.25">
      <c r="A50" s="441" t="s">
        <v>931</v>
      </c>
      <c r="B50" s="51"/>
      <c r="C50" s="836" t="s">
        <v>175</v>
      </c>
      <c r="D50" s="836"/>
      <c r="E50" s="836"/>
      <c r="F50" s="836"/>
      <c r="G50" s="836"/>
      <c r="H50" s="836"/>
      <c r="I50" s="836"/>
      <c r="J50" s="836"/>
      <c r="K50" s="836"/>
      <c r="L50" s="442"/>
      <c r="M50" s="362" t="s">
        <v>169</v>
      </c>
      <c r="N50" s="1184" t="s">
        <v>166</v>
      </c>
      <c r="O50" s="1184"/>
      <c r="P50" s="1184"/>
      <c r="Q50" s="1184"/>
      <c r="R50" s="1184"/>
      <c r="S50" s="1185"/>
      <c r="T50" s="523"/>
      <c r="U50" s="523"/>
      <c r="V50" s="48"/>
      <c r="W50" s="427"/>
      <c r="X50" s="427"/>
      <c r="Y50" s="427"/>
      <c r="Z50" s="427"/>
      <c r="AA50" s="427"/>
      <c r="AB50" s="427"/>
      <c r="AC50" s="427"/>
      <c r="AD50" s="427"/>
      <c r="AE50" s="427"/>
      <c r="AF50" s="427"/>
      <c r="AG50" s="427"/>
      <c r="AH50" s="427"/>
      <c r="AI50" s="427"/>
      <c r="AJ50" s="427"/>
      <c r="AK50" s="427"/>
    </row>
    <row r="51" spans="1:37" ht="30" customHeight="1" x14ac:dyDescent="0.25">
      <c r="A51" s="440"/>
      <c r="B51" s="52"/>
      <c r="C51" s="1188" t="s">
        <v>176</v>
      </c>
      <c r="D51" s="1188"/>
      <c r="E51" s="1188"/>
      <c r="F51" s="1188"/>
      <c r="G51" s="1188"/>
      <c r="H51" s="1188"/>
      <c r="I51" s="1188"/>
      <c r="J51" s="1188"/>
      <c r="K51" s="1188"/>
      <c r="L51" s="442" t="s">
        <v>165</v>
      </c>
      <c r="M51" s="443"/>
      <c r="N51" s="1184" t="s">
        <v>166</v>
      </c>
      <c r="O51" s="1184"/>
      <c r="P51" s="1184"/>
      <c r="Q51" s="1184"/>
      <c r="R51" s="1184"/>
      <c r="S51" s="1185"/>
      <c r="T51" s="523"/>
      <c r="U51" s="523"/>
      <c r="V51" s="48"/>
      <c r="W51" s="427"/>
      <c r="X51" s="427"/>
      <c r="Y51" s="427"/>
      <c r="Z51" s="427"/>
      <c r="AA51" s="427"/>
      <c r="AB51" s="427"/>
      <c r="AC51" s="427"/>
      <c r="AD51" s="427"/>
      <c r="AE51" s="427"/>
      <c r="AF51" s="427"/>
      <c r="AG51" s="427"/>
      <c r="AH51" s="427"/>
      <c r="AI51" s="427"/>
      <c r="AJ51" s="427"/>
      <c r="AK51" s="427"/>
    </row>
    <row r="52" spans="1:37" ht="30" customHeight="1" x14ac:dyDescent="0.25">
      <c r="A52" s="440"/>
      <c r="B52" s="52"/>
      <c r="C52" s="1188" t="s">
        <v>177</v>
      </c>
      <c r="D52" s="1188"/>
      <c r="E52" s="1188"/>
      <c r="F52" s="1188"/>
      <c r="G52" s="1188"/>
      <c r="H52" s="1188"/>
      <c r="I52" s="1188"/>
      <c r="J52" s="1188"/>
      <c r="K52" s="1188"/>
      <c r="L52" s="442" t="s">
        <v>165</v>
      </c>
      <c r="M52" s="443"/>
      <c r="N52" s="1184" t="s">
        <v>166</v>
      </c>
      <c r="O52" s="1184"/>
      <c r="P52" s="1184"/>
      <c r="Q52" s="1184"/>
      <c r="R52" s="1184"/>
      <c r="S52" s="1185"/>
      <c r="T52" s="523"/>
      <c r="U52" s="523"/>
      <c r="V52" s="48"/>
      <c r="W52" s="427"/>
      <c r="X52" s="427"/>
      <c r="Y52" s="427"/>
      <c r="Z52" s="427"/>
      <c r="AA52" s="427"/>
      <c r="AB52" s="427"/>
      <c r="AC52" s="427"/>
      <c r="AD52" s="427"/>
      <c r="AE52" s="427"/>
      <c r="AF52" s="427"/>
      <c r="AG52" s="427"/>
      <c r="AH52" s="427"/>
      <c r="AI52" s="427"/>
      <c r="AJ52" s="427"/>
      <c r="AK52" s="427"/>
    </row>
    <row r="53" spans="1:37" ht="36.75" customHeight="1" x14ac:dyDescent="0.25">
      <c r="A53" s="440"/>
      <c r="B53" s="52"/>
      <c r="C53" s="1188" t="s">
        <v>1250</v>
      </c>
      <c r="D53" s="1188"/>
      <c r="E53" s="1188"/>
      <c r="F53" s="1188"/>
      <c r="G53" s="1188"/>
      <c r="H53" s="1188"/>
      <c r="I53" s="1188"/>
      <c r="J53" s="1188"/>
      <c r="K53" s="1188"/>
      <c r="L53" s="442">
        <v>0.5</v>
      </c>
      <c r="M53" s="443"/>
      <c r="N53" s="1184" t="s">
        <v>166</v>
      </c>
      <c r="O53" s="1184"/>
      <c r="P53" s="1184"/>
      <c r="Q53" s="1184"/>
      <c r="R53" s="1184"/>
      <c r="S53" s="1185"/>
      <c r="T53" s="523"/>
      <c r="U53" s="523"/>
      <c r="V53" s="48"/>
      <c r="W53" s="427"/>
      <c r="X53" s="427"/>
      <c r="Y53" s="427"/>
      <c r="Z53" s="427"/>
      <c r="AA53" s="427"/>
      <c r="AB53" s="427"/>
      <c r="AC53" s="427"/>
      <c r="AD53" s="427"/>
      <c r="AE53" s="427"/>
      <c r="AF53" s="427"/>
      <c r="AG53" s="427"/>
      <c r="AH53" s="427"/>
      <c r="AI53" s="427"/>
      <c r="AJ53" s="427"/>
      <c r="AK53" s="427"/>
    </row>
    <row r="54" spans="1:37" ht="16.899999999999999" customHeight="1" x14ac:dyDescent="0.25">
      <c r="A54" s="440"/>
      <c r="B54" s="52"/>
      <c r="C54" s="1188" t="s">
        <v>1287</v>
      </c>
      <c r="D54" s="1188"/>
      <c r="E54" s="1188"/>
      <c r="F54" s="1188"/>
      <c r="G54" s="1188"/>
      <c r="H54" s="1188"/>
      <c r="I54" s="1188"/>
      <c r="J54" s="1188"/>
      <c r="K54" s="1188"/>
      <c r="L54" s="1193">
        <v>0.5</v>
      </c>
      <c r="M54" s="1195"/>
      <c r="N54" s="1184" t="s">
        <v>166</v>
      </c>
      <c r="O54" s="1184"/>
      <c r="P54" s="1184"/>
      <c r="Q54" s="1184"/>
      <c r="R54" s="1184"/>
      <c r="S54" s="1185"/>
      <c r="T54" s="523"/>
      <c r="U54" s="523"/>
      <c r="V54" s="48"/>
      <c r="W54" s="427"/>
      <c r="X54" s="427"/>
      <c r="Y54" s="427"/>
      <c r="Z54" s="427"/>
      <c r="AA54" s="427"/>
      <c r="AB54" s="427"/>
      <c r="AC54" s="427"/>
      <c r="AD54" s="427"/>
      <c r="AE54" s="427"/>
      <c r="AF54" s="427"/>
      <c r="AG54" s="427"/>
      <c r="AH54" s="427"/>
      <c r="AI54" s="427"/>
      <c r="AJ54" s="427"/>
      <c r="AK54" s="427"/>
    </row>
    <row r="55" spans="1:37" ht="21.4" customHeight="1" x14ac:dyDescent="0.25">
      <c r="A55" s="440"/>
      <c r="B55" s="52"/>
      <c r="C55" s="1192"/>
      <c r="D55" s="1192"/>
      <c r="E55" s="1192"/>
      <c r="F55" s="1192"/>
      <c r="G55" s="1192"/>
      <c r="H55" s="1192"/>
      <c r="I55" s="1192"/>
      <c r="J55" s="1192"/>
      <c r="K55" s="1192"/>
      <c r="L55" s="1194"/>
      <c r="M55" s="1196"/>
      <c r="N55" s="1189"/>
      <c r="O55" s="1190"/>
      <c r="P55" s="1190"/>
      <c r="Q55" s="1190"/>
      <c r="R55" s="1190"/>
      <c r="S55" s="1191"/>
      <c r="T55" s="523"/>
      <c r="U55" s="523"/>
      <c r="V55" s="48"/>
      <c r="W55" s="427"/>
      <c r="X55" s="427"/>
      <c r="Y55" s="427"/>
      <c r="Z55" s="427"/>
      <c r="AA55" s="427"/>
      <c r="AB55" s="427"/>
      <c r="AC55" s="427"/>
      <c r="AD55" s="427"/>
      <c r="AE55" s="427"/>
      <c r="AF55" s="427"/>
      <c r="AG55" s="427"/>
      <c r="AH55" s="427"/>
      <c r="AI55" s="427"/>
      <c r="AJ55" s="427"/>
      <c r="AK55" s="427"/>
    </row>
    <row r="56" spans="1:37" ht="76.5" customHeight="1" x14ac:dyDescent="0.25">
      <c r="A56" s="54" t="s">
        <v>935</v>
      </c>
      <c r="B56" s="55"/>
      <c r="C56" s="837" t="s">
        <v>178</v>
      </c>
      <c r="D56" s="837"/>
      <c r="E56" s="837"/>
      <c r="F56" s="837"/>
      <c r="G56" s="837"/>
      <c r="H56" s="837"/>
      <c r="I56" s="837"/>
      <c r="J56" s="837"/>
      <c r="K56" s="837"/>
      <c r="L56" s="56">
        <v>1</v>
      </c>
      <c r="M56" s="62"/>
      <c r="N56" s="1184" t="s">
        <v>1137</v>
      </c>
      <c r="O56" s="1184"/>
      <c r="P56" s="1184"/>
      <c r="Q56" s="1184"/>
      <c r="R56" s="1184"/>
      <c r="S56" s="1185"/>
      <c r="T56" s="523"/>
      <c r="U56" s="523"/>
      <c r="V56" s="48"/>
      <c r="W56" s="427"/>
      <c r="X56" s="427"/>
      <c r="Y56" s="427"/>
      <c r="Z56" s="427"/>
      <c r="AA56" s="427"/>
      <c r="AB56" s="427"/>
      <c r="AC56" s="427"/>
      <c r="AD56" s="427"/>
      <c r="AE56" s="427"/>
      <c r="AF56" s="427"/>
      <c r="AG56" s="427"/>
      <c r="AH56" s="427"/>
      <c r="AI56" s="427"/>
      <c r="AJ56" s="427"/>
      <c r="AK56" s="427"/>
    </row>
    <row r="57" spans="1:37" ht="33.4" customHeight="1" x14ac:dyDescent="0.25">
      <c r="A57" s="54" t="s">
        <v>989</v>
      </c>
      <c r="B57" s="55"/>
      <c r="C57" s="837" t="s">
        <v>990</v>
      </c>
      <c r="D57" s="837"/>
      <c r="E57" s="837"/>
      <c r="F57" s="837"/>
      <c r="G57" s="837"/>
      <c r="H57" s="837"/>
      <c r="I57" s="837"/>
      <c r="J57" s="837"/>
      <c r="K57" s="837"/>
      <c r="L57" s="442" t="s">
        <v>165</v>
      </c>
      <c r="M57" s="62"/>
      <c r="N57" s="1095"/>
      <c r="O57" s="1095"/>
      <c r="P57" s="1095"/>
      <c r="Q57" s="1095"/>
      <c r="R57" s="1095"/>
      <c r="S57" s="1096"/>
      <c r="T57" s="523"/>
      <c r="U57" s="523"/>
      <c r="V57" s="48"/>
      <c r="W57" s="427"/>
      <c r="X57" s="427"/>
      <c r="Y57" s="427"/>
      <c r="Z57" s="427"/>
      <c r="AA57" s="427"/>
      <c r="AB57" s="427"/>
      <c r="AC57" s="427"/>
      <c r="AD57" s="427"/>
      <c r="AE57" s="427"/>
      <c r="AF57" s="427"/>
      <c r="AG57" s="427"/>
      <c r="AH57" s="427"/>
      <c r="AI57" s="427"/>
      <c r="AJ57" s="427"/>
      <c r="AK57" s="427"/>
    </row>
    <row r="58" spans="1:37" ht="62.65" customHeight="1" x14ac:dyDescent="0.25">
      <c r="A58" s="440" t="s">
        <v>1124</v>
      </c>
      <c r="B58" s="52"/>
      <c r="C58" s="1105" t="s">
        <v>1306</v>
      </c>
      <c r="D58" s="1105"/>
      <c r="E58" s="1105"/>
      <c r="F58" s="1105"/>
      <c r="G58" s="1105"/>
      <c r="H58" s="1105"/>
      <c r="I58" s="1105"/>
      <c r="J58" s="1105"/>
      <c r="K58" s="1105"/>
      <c r="L58" s="801"/>
      <c r="M58" s="802"/>
      <c r="N58" s="1197"/>
      <c r="O58" s="1197"/>
      <c r="P58" s="1197"/>
      <c r="Q58" s="1197"/>
      <c r="R58" s="1197"/>
      <c r="S58" s="1198"/>
      <c r="T58" s="527"/>
      <c r="U58" s="527"/>
      <c r="V58" s="48"/>
      <c r="W58" s="427"/>
      <c r="X58" s="427"/>
      <c r="Y58" s="427"/>
      <c r="Z58" s="427"/>
      <c r="AA58" s="427"/>
      <c r="AB58" s="427"/>
      <c r="AC58" s="427"/>
      <c r="AD58" s="427"/>
      <c r="AE58" s="427"/>
      <c r="AF58" s="427"/>
      <c r="AG58" s="427"/>
      <c r="AH58" s="427"/>
      <c r="AI58" s="427"/>
      <c r="AJ58" s="427"/>
      <c r="AK58" s="427"/>
    </row>
    <row r="59" spans="1:37" ht="20.100000000000001" customHeight="1" x14ac:dyDescent="0.25">
      <c r="A59" s="440"/>
      <c r="B59" s="50"/>
      <c r="C59" s="775" t="s">
        <v>1103</v>
      </c>
      <c r="D59" s="776"/>
      <c r="E59" s="776"/>
      <c r="F59" s="776"/>
      <c r="G59" s="776"/>
      <c r="H59" s="777"/>
      <c r="I59" s="1199"/>
      <c r="J59" s="1200"/>
      <c r="K59" s="709"/>
      <c r="L59" s="781" t="s">
        <v>165</v>
      </c>
      <c r="M59" s="784" t="str">
        <f>IF(OR(I59="Not Required",N59="Duct leakage test PASSES."),"Duct leakage test PASSES!","ISSUE WITH DUCT LEAKAGE TEST!")</f>
        <v>ISSUE WITH DUCT LEAKAGE TEST!</v>
      </c>
      <c r="N59" s="785" t="str">
        <f>IF(I59="Not Required","Duct leakage test is not required.  Verifier must describe in the Notes column above that the ducts and air handler are within the thermal enclosure envelope.",IF(I59="","Must enter duct leakage testing conditions.",IF(AND(ISNUMBER(CFA),ISNUMBER(I60),I59="With air handler",I60&lt;=4%*CFA),"Duct leakage test PASSES.",IF(AND(ISNUMBER(CFA),ISNUMBER(I60),I59="Without air handler",I60&lt;=3%*CFA),"Duct leakage test PASSES.","MANDATORY DUCT LEAKAGE TEST RESULT HAS NOT BEEN SATISFIED"))))</f>
        <v>Must enter duct leakage testing conditions.</v>
      </c>
      <c r="O59" s="786"/>
      <c r="P59" s="786"/>
      <c r="Q59" s="786"/>
      <c r="R59" s="786"/>
      <c r="S59" s="786"/>
      <c r="T59" s="523"/>
      <c r="U59" s="523"/>
      <c r="V59" s="48"/>
      <c r="W59" s="427"/>
      <c r="X59" s="427"/>
      <c r="Y59" s="427"/>
      <c r="Z59" s="427"/>
      <c r="AA59" s="427"/>
      <c r="AB59" s="427"/>
      <c r="AC59" s="427"/>
      <c r="AD59" s="427"/>
      <c r="AE59" s="427"/>
      <c r="AF59" s="427"/>
      <c r="AG59" s="427"/>
      <c r="AH59" s="427"/>
      <c r="AI59" s="427"/>
      <c r="AJ59" s="427"/>
      <c r="AK59" s="427"/>
    </row>
    <row r="60" spans="1:37" ht="20.100000000000001" customHeight="1" x14ac:dyDescent="0.25">
      <c r="A60" s="440"/>
      <c r="B60" s="50"/>
      <c r="C60" s="775" t="s">
        <v>1314</v>
      </c>
      <c r="D60" s="776"/>
      <c r="E60" s="776"/>
      <c r="F60" s="776"/>
      <c r="G60" s="776"/>
      <c r="H60" s="777"/>
      <c r="I60" s="957"/>
      <c r="J60" s="958"/>
      <c r="K60" s="959"/>
      <c r="L60" s="782"/>
      <c r="M60" s="782"/>
      <c r="N60" s="782"/>
      <c r="O60" s="782"/>
      <c r="P60" s="782"/>
      <c r="Q60" s="782"/>
      <c r="R60" s="782"/>
      <c r="S60" s="782"/>
      <c r="T60" s="523"/>
      <c r="U60" s="523"/>
      <c r="V60" s="48"/>
      <c r="W60" s="427"/>
      <c r="X60" s="427"/>
      <c r="Y60" s="427"/>
      <c r="Z60" s="427"/>
      <c r="AA60" s="427"/>
      <c r="AB60" s="427"/>
      <c r="AC60" s="427"/>
      <c r="AD60" s="427"/>
      <c r="AE60" s="427"/>
      <c r="AF60" s="427"/>
      <c r="AG60" s="427"/>
      <c r="AH60" s="427"/>
      <c r="AI60" s="427"/>
      <c r="AJ60" s="427"/>
      <c r="AK60" s="427"/>
    </row>
    <row r="61" spans="1:37" ht="20.100000000000001" customHeight="1" x14ac:dyDescent="0.25">
      <c r="A61" s="522"/>
      <c r="B61" s="50"/>
      <c r="C61" s="775" t="s">
        <v>1316</v>
      </c>
      <c r="D61" s="776"/>
      <c r="E61" s="776"/>
      <c r="F61" s="776"/>
      <c r="G61" s="776"/>
      <c r="H61" s="777"/>
      <c r="I61" s="778" t="e">
        <f>I60/(CFA/100)</f>
        <v>#DIV/0!</v>
      </c>
      <c r="J61" s="779"/>
      <c r="K61" s="780"/>
      <c r="L61" s="783"/>
      <c r="M61" s="783"/>
      <c r="N61" s="783"/>
      <c r="O61" s="783"/>
      <c r="P61" s="783"/>
      <c r="Q61" s="783"/>
      <c r="R61" s="783"/>
      <c r="S61" s="783"/>
      <c r="T61" s="523"/>
      <c r="U61" s="523"/>
      <c r="V61" s="48"/>
      <c r="W61" s="427"/>
      <c r="X61" s="427"/>
      <c r="Y61" s="427"/>
      <c r="Z61" s="427"/>
      <c r="AA61" s="427"/>
      <c r="AB61" s="427"/>
      <c r="AC61" s="427"/>
      <c r="AD61" s="427"/>
      <c r="AE61" s="427"/>
      <c r="AF61" s="427"/>
      <c r="AG61" s="427"/>
      <c r="AH61" s="427"/>
      <c r="AI61" s="427"/>
      <c r="AJ61" s="427"/>
      <c r="AK61" s="427"/>
    </row>
    <row r="62" spans="1:37" x14ac:dyDescent="0.25">
      <c r="A62" s="1186" t="s">
        <v>936</v>
      </c>
      <c r="B62" s="1187"/>
      <c r="C62" s="1187"/>
      <c r="D62" s="1187"/>
      <c r="E62" s="1187"/>
      <c r="F62" s="1187"/>
      <c r="G62" s="1187"/>
      <c r="H62" s="1187"/>
      <c r="I62" s="1187"/>
      <c r="J62" s="1187"/>
      <c r="K62" s="1187"/>
      <c r="L62" s="1187"/>
      <c r="M62" s="1187"/>
      <c r="N62" s="1187"/>
      <c r="O62" s="1187"/>
      <c r="P62" s="1187"/>
      <c r="Q62" s="1187"/>
      <c r="R62" s="1187"/>
      <c r="S62" s="1187"/>
      <c r="T62" s="523"/>
      <c r="U62" s="523"/>
      <c r="V62" s="48"/>
      <c r="W62" s="427"/>
      <c r="X62" s="427"/>
      <c r="Y62" s="427"/>
      <c r="Z62" s="427"/>
      <c r="AA62" s="427"/>
      <c r="AB62" s="427"/>
      <c r="AC62" s="427"/>
      <c r="AD62" s="427"/>
      <c r="AE62" s="427"/>
      <c r="AF62" s="427"/>
      <c r="AG62" s="427"/>
      <c r="AH62" s="427"/>
      <c r="AI62" s="427"/>
      <c r="AJ62" s="427"/>
      <c r="AK62" s="427"/>
    </row>
    <row r="63" spans="1:37" ht="73.900000000000006" customHeight="1" x14ac:dyDescent="0.25">
      <c r="A63" s="54" t="s">
        <v>180</v>
      </c>
      <c r="B63" s="55"/>
      <c r="C63" s="1081" t="s">
        <v>992</v>
      </c>
      <c r="D63" s="1082"/>
      <c r="E63" s="1082"/>
      <c r="F63" s="1082"/>
      <c r="G63" s="1082"/>
      <c r="H63" s="1082"/>
      <c r="I63" s="1082"/>
      <c r="J63" s="1082"/>
      <c r="K63" s="1083"/>
      <c r="L63" s="63">
        <v>2</v>
      </c>
      <c r="M63" s="443"/>
      <c r="N63" s="1103" t="s">
        <v>993</v>
      </c>
      <c r="O63" s="1283"/>
      <c r="P63" s="1283"/>
      <c r="Q63" s="1283"/>
      <c r="R63" s="1283"/>
      <c r="S63" s="1283"/>
      <c r="T63" s="527"/>
      <c r="U63" s="527"/>
      <c r="V63" s="48"/>
      <c r="W63" s="427"/>
      <c r="X63" s="427"/>
      <c r="Y63" s="427"/>
      <c r="Z63" s="427"/>
      <c r="AA63" s="427"/>
      <c r="AB63" s="427"/>
      <c r="AC63" s="427"/>
      <c r="AD63" s="427"/>
      <c r="AE63" s="427"/>
      <c r="AF63" s="427"/>
      <c r="AG63" s="427"/>
      <c r="AH63" s="427"/>
      <c r="AI63" s="427"/>
      <c r="AJ63" s="427"/>
      <c r="AK63" s="427"/>
    </row>
    <row r="64" spans="1:37" x14ac:dyDescent="0.25">
      <c r="A64" s="1280" t="s">
        <v>938</v>
      </c>
      <c r="B64" s="1281"/>
      <c r="C64" s="1281"/>
      <c r="D64" s="1281"/>
      <c r="E64" s="1281"/>
      <c r="F64" s="1281"/>
      <c r="G64" s="1281"/>
      <c r="H64" s="1281"/>
      <c r="I64" s="1281"/>
      <c r="J64" s="1281"/>
      <c r="K64" s="1281"/>
      <c r="L64" s="1281"/>
      <c r="M64" s="1281"/>
      <c r="N64" s="1281"/>
      <c r="O64" s="1281"/>
      <c r="P64" s="1281"/>
      <c r="Q64" s="1281"/>
      <c r="R64" s="1281"/>
      <c r="S64" s="1281"/>
      <c r="T64" s="523"/>
      <c r="U64" s="523"/>
      <c r="V64" s="48"/>
      <c r="W64" s="427"/>
      <c r="X64" s="427"/>
      <c r="Y64" s="427"/>
      <c r="Z64" s="427"/>
      <c r="AA64" s="427"/>
      <c r="AB64" s="427"/>
      <c r="AC64" s="427"/>
      <c r="AD64" s="427"/>
      <c r="AE64" s="427"/>
      <c r="AF64" s="427"/>
      <c r="AG64" s="427"/>
      <c r="AH64" s="427"/>
      <c r="AI64" s="427"/>
      <c r="AJ64" s="427"/>
      <c r="AK64" s="427"/>
    </row>
    <row r="65" spans="1:37" ht="56.65" customHeight="1" x14ac:dyDescent="0.25">
      <c r="A65" s="64" t="s">
        <v>186</v>
      </c>
      <c r="B65" s="65"/>
      <c r="C65" s="883" t="s">
        <v>1109</v>
      </c>
      <c r="D65" s="884"/>
      <c r="E65" s="884"/>
      <c r="F65" s="884"/>
      <c r="G65" s="884"/>
      <c r="H65" s="884"/>
      <c r="I65" s="884"/>
      <c r="J65" s="884"/>
      <c r="K65" s="885"/>
      <c r="L65" s="56" t="s">
        <v>165</v>
      </c>
      <c r="M65" s="62"/>
      <c r="N65" s="945" t="s">
        <v>1129</v>
      </c>
      <c r="O65" s="1283"/>
      <c r="P65" s="1283"/>
      <c r="Q65" s="1283"/>
      <c r="R65" s="1283"/>
      <c r="S65" s="1283"/>
      <c r="T65" s="523"/>
      <c r="U65" s="523"/>
      <c r="V65" s="48"/>
      <c r="W65" s="427"/>
      <c r="X65" s="427"/>
      <c r="Y65" s="427"/>
      <c r="Z65" s="427"/>
      <c r="AA65" s="427"/>
      <c r="AB65" s="427"/>
      <c r="AC65" s="427"/>
      <c r="AD65" s="427"/>
      <c r="AE65" s="427"/>
      <c r="AF65" s="427"/>
      <c r="AG65" s="427"/>
      <c r="AH65" s="427"/>
      <c r="AI65" s="427"/>
      <c r="AJ65" s="427"/>
      <c r="AK65" s="427"/>
    </row>
    <row r="66" spans="1:37" ht="62.1" customHeight="1" x14ac:dyDescent="0.25">
      <c r="A66" s="1334" t="s">
        <v>190</v>
      </c>
      <c r="B66" s="66"/>
      <c r="C66" s="1335" t="s">
        <v>940</v>
      </c>
      <c r="D66" s="1336"/>
      <c r="E66" s="1336"/>
      <c r="F66" s="1336"/>
      <c r="G66" s="1336"/>
      <c r="H66" s="1336"/>
      <c r="I66" s="1336"/>
      <c r="J66" s="1336"/>
      <c r="K66" s="1337"/>
      <c r="L66" s="442" t="s">
        <v>181</v>
      </c>
      <c r="M66" s="67" t="str">
        <f>IF(PermitDate="","Permit Date?",IF(PermitDate&lt;DATE(2021,3,1),E420,E423))</f>
        <v>Permit Date?</v>
      </c>
      <c r="N66" s="1338" t="s">
        <v>948</v>
      </c>
      <c r="O66" s="1339"/>
      <c r="P66" s="1339"/>
      <c r="Q66" s="1339"/>
      <c r="R66" s="1339"/>
      <c r="S66" s="1339"/>
      <c r="T66" s="529"/>
      <c r="U66" s="529"/>
      <c r="V66" s="48"/>
      <c r="W66" s="427"/>
      <c r="X66" s="427"/>
      <c r="Y66" s="427"/>
      <c r="Z66" s="427"/>
      <c r="AA66" s="427"/>
      <c r="AB66" s="427"/>
      <c r="AC66" s="427"/>
      <c r="AD66" s="427"/>
      <c r="AE66" s="427"/>
      <c r="AF66" s="427"/>
      <c r="AG66" s="427"/>
      <c r="AH66" s="427"/>
      <c r="AI66" s="427"/>
      <c r="AJ66" s="427"/>
      <c r="AK66" s="427"/>
    </row>
    <row r="67" spans="1:37" ht="17.100000000000001" customHeight="1" x14ac:dyDescent="0.25">
      <c r="A67" s="1054"/>
      <c r="B67" s="68"/>
      <c r="C67" s="1174" t="s">
        <v>941</v>
      </c>
      <c r="D67" s="1175"/>
      <c r="E67" s="1175"/>
      <c r="F67" s="1175"/>
      <c r="G67" s="1175"/>
      <c r="H67" s="1175"/>
      <c r="I67" s="1175"/>
      <c r="J67" s="1175"/>
      <c r="K67" s="1176"/>
      <c r="L67" s="1346" t="s">
        <v>946</v>
      </c>
      <c r="M67" s="1344" t="s">
        <v>947</v>
      </c>
      <c r="N67" s="1340"/>
      <c r="O67" s="1341"/>
      <c r="P67" s="1341"/>
      <c r="Q67" s="1341"/>
      <c r="R67" s="1341"/>
      <c r="S67" s="1341"/>
      <c r="T67" s="529"/>
      <c r="U67" s="529"/>
      <c r="V67" s="48"/>
      <c r="W67" s="427"/>
      <c r="X67" s="427"/>
      <c r="Y67" s="427"/>
      <c r="Z67" s="427"/>
      <c r="AA67" s="427"/>
      <c r="AB67" s="427"/>
      <c r="AC67" s="427"/>
      <c r="AD67" s="427"/>
      <c r="AE67" s="427"/>
      <c r="AF67" s="427"/>
      <c r="AG67" s="427"/>
      <c r="AH67" s="427"/>
      <c r="AI67" s="427"/>
      <c r="AJ67" s="427"/>
      <c r="AK67" s="427"/>
    </row>
    <row r="68" spans="1:37" ht="17.100000000000001" customHeight="1" x14ac:dyDescent="0.25">
      <c r="A68" s="1054"/>
      <c r="B68" s="68"/>
      <c r="C68" s="1172" t="s">
        <v>184</v>
      </c>
      <c r="D68" s="1172"/>
      <c r="E68" s="1173"/>
      <c r="F68" s="1173"/>
      <c r="G68" s="1173"/>
      <c r="H68" s="1173"/>
      <c r="I68" s="1177" t="s">
        <v>185</v>
      </c>
      <c r="J68" s="1177"/>
      <c r="K68" s="1178"/>
      <c r="L68" s="1347"/>
      <c r="M68" s="1345"/>
      <c r="N68" s="1340"/>
      <c r="O68" s="1341"/>
      <c r="P68" s="1341"/>
      <c r="Q68" s="1341"/>
      <c r="R68" s="1341"/>
      <c r="S68" s="1341"/>
      <c r="T68" s="529"/>
      <c r="U68" s="529"/>
      <c r="V68" s="48"/>
      <c r="W68" s="427"/>
      <c r="X68" s="427"/>
      <c r="Y68" s="427"/>
      <c r="Z68" s="427"/>
      <c r="AA68" s="427"/>
      <c r="AB68" s="427"/>
      <c r="AC68" s="427"/>
      <c r="AD68" s="427"/>
      <c r="AE68" s="427"/>
      <c r="AF68" s="427"/>
      <c r="AG68" s="427"/>
      <c r="AH68" s="427"/>
      <c r="AI68" s="427"/>
      <c r="AJ68" s="427"/>
      <c r="AK68" s="427"/>
    </row>
    <row r="69" spans="1:37" ht="17.100000000000001" customHeight="1" x14ac:dyDescent="0.25">
      <c r="A69" s="1054"/>
      <c r="B69" s="68"/>
      <c r="C69" s="1172" t="s">
        <v>182</v>
      </c>
      <c r="D69" s="1172"/>
      <c r="E69" s="1173"/>
      <c r="F69" s="1173"/>
      <c r="G69" s="1173"/>
      <c r="H69" s="1173"/>
      <c r="I69" s="1177" t="s">
        <v>183</v>
      </c>
      <c r="J69" s="1177"/>
      <c r="K69" s="1178"/>
      <c r="L69" s="1348"/>
      <c r="M69" s="472"/>
      <c r="N69" s="1342"/>
      <c r="O69" s="1343"/>
      <c r="P69" s="1343"/>
      <c r="Q69" s="1343"/>
      <c r="R69" s="1343"/>
      <c r="S69" s="1343"/>
      <c r="T69" s="529"/>
      <c r="U69" s="529"/>
      <c r="V69" s="48"/>
      <c r="W69" s="427"/>
      <c r="X69" s="427"/>
      <c r="Y69" s="427"/>
      <c r="Z69" s="427"/>
      <c r="AA69" s="427"/>
      <c r="AB69" s="427"/>
      <c r="AC69" s="427"/>
      <c r="AD69" s="427"/>
      <c r="AE69" s="427"/>
      <c r="AF69" s="427"/>
      <c r="AG69" s="427"/>
      <c r="AH69" s="427"/>
      <c r="AI69" s="427"/>
      <c r="AJ69" s="427"/>
      <c r="AK69" s="427"/>
    </row>
    <row r="70" spans="1:37" ht="17.100000000000001" customHeight="1" x14ac:dyDescent="0.25">
      <c r="A70" s="438"/>
      <c r="B70" s="68"/>
      <c r="C70" s="1174" t="s">
        <v>942</v>
      </c>
      <c r="D70" s="1175"/>
      <c r="E70" s="1175"/>
      <c r="F70" s="1175"/>
      <c r="G70" s="1175"/>
      <c r="H70" s="1175"/>
      <c r="I70" s="1175"/>
      <c r="J70" s="1175"/>
      <c r="K70" s="1176"/>
      <c r="L70" s="1181"/>
      <c r="M70" s="1181"/>
      <c r="N70" s="1164"/>
      <c r="O70" s="1165"/>
      <c r="P70" s="1165"/>
      <c r="Q70" s="1165"/>
      <c r="R70" s="1165"/>
      <c r="S70" s="1165"/>
      <c r="T70" s="523"/>
      <c r="U70" s="523"/>
      <c r="V70" s="48"/>
      <c r="W70" s="427"/>
      <c r="X70" s="427"/>
      <c r="Y70" s="427"/>
      <c r="Z70" s="427"/>
      <c r="AA70" s="427"/>
      <c r="AB70" s="427"/>
      <c r="AC70" s="427"/>
      <c r="AD70" s="427"/>
      <c r="AE70" s="427"/>
      <c r="AF70" s="427"/>
      <c r="AG70" s="427"/>
      <c r="AH70" s="427"/>
      <c r="AI70" s="427"/>
      <c r="AJ70" s="427"/>
      <c r="AK70" s="427"/>
    </row>
    <row r="71" spans="1:37" ht="17.100000000000001" customHeight="1" x14ac:dyDescent="0.25">
      <c r="A71" s="438"/>
      <c r="B71" s="68"/>
      <c r="C71" s="1172" t="s">
        <v>184</v>
      </c>
      <c r="D71" s="1172"/>
      <c r="E71" s="1173"/>
      <c r="F71" s="1173"/>
      <c r="G71" s="1173"/>
      <c r="H71" s="1173"/>
      <c r="I71" s="1177" t="s">
        <v>185</v>
      </c>
      <c r="J71" s="1177"/>
      <c r="K71" s="1178"/>
      <c r="L71" s="1182"/>
      <c r="M71" s="1182"/>
      <c r="N71" s="1166"/>
      <c r="O71" s="1167"/>
      <c r="P71" s="1167"/>
      <c r="Q71" s="1167"/>
      <c r="R71" s="1167"/>
      <c r="S71" s="1167"/>
      <c r="T71" s="523"/>
      <c r="U71" s="523"/>
      <c r="V71" s="48"/>
      <c r="W71" s="427"/>
      <c r="X71" s="427"/>
      <c r="Y71" s="427"/>
      <c r="Z71" s="427"/>
      <c r="AA71" s="427"/>
      <c r="AB71" s="427"/>
      <c r="AC71" s="427"/>
      <c r="AD71" s="427"/>
      <c r="AE71" s="427"/>
      <c r="AF71" s="427"/>
      <c r="AG71" s="427"/>
      <c r="AH71" s="427"/>
      <c r="AI71" s="427"/>
      <c r="AJ71" s="427"/>
      <c r="AK71" s="427"/>
    </row>
    <row r="72" spans="1:37" ht="17.100000000000001" customHeight="1" x14ac:dyDescent="0.25">
      <c r="A72" s="438"/>
      <c r="B72" s="68"/>
      <c r="C72" s="1172" t="s">
        <v>943</v>
      </c>
      <c r="D72" s="1172"/>
      <c r="E72" s="1173"/>
      <c r="F72" s="1173"/>
      <c r="G72" s="1173"/>
      <c r="H72" s="1173"/>
      <c r="I72" s="1177" t="s">
        <v>183</v>
      </c>
      <c r="J72" s="1177"/>
      <c r="K72" s="1178"/>
      <c r="L72" s="1182"/>
      <c r="M72" s="1182"/>
      <c r="N72" s="1166"/>
      <c r="O72" s="1167"/>
      <c r="P72" s="1167"/>
      <c r="Q72" s="1167"/>
      <c r="R72" s="1167"/>
      <c r="S72" s="1167"/>
      <c r="T72" s="523"/>
      <c r="U72" s="523"/>
      <c r="V72" s="48"/>
      <c r="W72" s="427"/>
      <c r="X72" s="427"/>
      <c r="Y72" s="427"/>
      <c r="Z72" s="427"/>
      <c r="AA72" s="427"/>
      <c r="AB72" s="427"/>
      <c r="AC72" s="427"/>
      <c r="AD72" s="427"/>
      <c r="AE72" s="427"/>
      <c r="AF72" s="427"/>
      <c r="AG72" s="427"/>
      <c r="AH72" s="427"/>
      <c r="AI72" s="427"/>
      <c r="AJ72" s="427"/>
      <c r="AK72" s="427"/>
    </row>
    <row r="73" spans="1:37" ht="17.100000000000001" customHeight="1" x14ac:dyDescent="0.25">
      <c r="A73" s="438"/>
      <c r="B73" s="68"/>
      <c r="C73" s="1172" t="s">
        <v>944</v>
      </c>
      <c r="D73" s="1172"/>
      <c r="E73" s="1173"/>
      <c r="F73" s="1173"/>
      <c r="G73" s="1173"/>
      <c r="H73" s="1173"/>
      <c r="I73" s="1179" t="s">
        <v>945</v>
      </c>
      <c r="J73" s="1179"/>
      <c r="K73" s="1180"/>
      <c r="L73" s="1183"/>
      <c r="M73" s="1183"/>
      <c r="N73" s="1168"/>
      <c r="O73" s="1169"/>
      <c r="P73" s="1169"/>
      <c r="Q73" s="1169"/>
      <c r="R73" s="1169"/>
      <c r="S73" s="1169"/>
      <c r="T73" s="523"/>
      <c r="U73" s="523"/>
      <c r="V73" s="48"/>
      <c r="W73" s="427"/>
      <c r="X73" s="427"/>
      <c r="Y73" s="427"/>
      <c r="Z73" s="427"/>
      <c r="AA73" s="427"/>
      <c r="AB73" s="427"/>
      <c r="AC73" s="427"/>
      <c r="AD73" s="427"/>
      <c r="AE73" s="427"/>
      <c r="AF73" s="427"/>
      <c r="AG73" s="427"/>
      <c r="AH73" s="427"/>
      <c r="AI73" s="427"/>
      <c r="AJ73" s="427"/>
      <c r="AK73" s="427"/>
    </row>
    <row r="74" spans="1:37" ht="61.9" customHeight="1" x14ac:dyDescent="0.25">
      <c r="A74" s="1054" t="s">
        <v>210</v>
      </c>
      <c r="B74" s="1055"/>
      <c r="C74" s="1318" t="s">
        <v>1277</v>
      </c>
      <c r="D74" s="1318"/>
      <c r="E74" s="1318"/>
      <c r="F74" s="1318"/>
      <c r="G74" s="1318"/>
      <c r="H74" s="1318"/>
      <c r="I74" s="1318"/>
      <c r="J74" s="1318"/>
      <c r="K74" s="1318"/>
      <c r="L74" s="1057">
        <v>1</v>
      </c>
      <c r="M74" s="994"/>
      <c r="N74" s="1063"/>
      <c r="O74" s="1064"/>
      <c r="P74" s="1064"/>
      <c r="Q74" s="1064"/>
      <c r="R74" s="1064"/>
      <c r="S74" s="1064"/>
      <c r="T74" s="523"/>
      <c r="U74" s="523"/>
      <c r="V74" s="48"/>
      <c r="W74" s="427"/>
      <c r="X74" s="427"/>
      <c r="Y74" s="427"/>
      <c r="Z74" s="427"/>
      <c r="AA74" s="427"/>
      <c r="AB74" s="427"/>
      <c r="AC74" s="427"/>
      <c r="AD74" s="427"/>
      <c r="AE74" s="427"/>
      <c r="AF74" s="427"/>
      <c r="AG74" s="427"/>
      <c r="AH74" s="427"/>
      <c r="AI74" s="427"/>
      <c r="AJ74" s="427"/>
      <c r="AK74" s="427"/>
    </row>
    <row r="75" spans="1:37" ht="15.75" customHeight="1" x14ac:dyDescent="0.25">
      <c r="A75" s="1056"/>
      <c r="B75" s="1055"/>
      <c r="C75" s="1059" t="s">
        <v>973</v>
      </c>
      <c r="D75" s="1060"/>
      <c r="E75" s="1060"/>
      <c r="F75" s="1060"/>
      <c r="G75" s="1060"/>
      <c r="H75" s="1060"/>
      <c r="I75" s="1061"/>
      <c r="J75" s="1062"/>
      <c r="K75" s="1062"/>
      <c r="L75" s="1058"/>
      <c r="M75" s="996"/>
      <c r="N75" s="1065"/>
      <c r="O75" s="1066"/>
      <c r="P75" s="1066"/>
      <c r="Q75" s="1066"/>
      <c r="R75" s="1066"/>
      <c r="S75" s="1067"/>
      <c r="T75" s="523"/>
      <c r="U75" s="523"/>
      <c r="V75" s="48"/>
      <c r="W75" s="427"/>
      <c r="X75" s="427"/>
      <c r="Y75" s="427"/>
      <c r="Z75" s="427"/>
      <c r="AA75" s="427"/>
      <c r="AB75" s="427"/>
      <c r="AC75" s="427"/>
      <c r="AD75" s="427"/>
      <c r="AE75" s="427"/>
      <c r="AF75" s="427"/>
      <c r="AG75" s="427"/>
      <c r="AH75" s="427"/>
      <c r="AI75" s="427"/>
      <c r="AJ75" s="427"/>
      <c r="AK75" s="427"/>
    </row>
    <row r="76" spans="1:37" ht="15" customHeight="1" x14ac:dyDescent="0.25">
      <c r="A76" s="1280" t="s">
        <v>939</v>
      </c>
      <c r="B76" s="1281"/>
      <c r="C76" s="1281"/>
      <c r="D76" s="1281"/>
      <c r="E76" s="1281"/>
      <c r="F76" s="1281"/>
      <c r="G76" s="1281"/>
      <c r="H76" s="1281"/>
      <c r="I76" s="1281"/>
      <c r="J76" s="1281"/>
      <c r="K76" s="1281"/>
      <c r="L76" s="1281"/>
      <c r="M76" s="1281"/>
      <c r="N76" s="1281"/>
      <c r="O76" s="1281"/>
      <c r="P76" s="1281"/>
      <c r="Q76" s="1281"/>
      <c r="R76" s="1281"/>
      <c r="S76" s="1281"/>
      <c r="T76" s="523"/>
      <c r="U76" s="523"/>
      <c r="V76" s="48"/>
      <c r="W76" s="427"/>
      <c r="X76" s="427"/>
      <c r="Y76" s="427"/>
      <c r="Z76" s="427"/>
      <c r="AA76" s="427"/>
      <c r="AB76" s="427"/>
      <c r="AC76" s="427"/>
      <c r="AD76" s="427"/>
      <c r="AE76" s="427"/>
      <c r="AF76" s="427"/>
      <c r="AG76" s="427"/>
      <c r="AH76" s="427"/>
      <c r="AI76" s="427"/>
      <c r="AJ76" s="427"/>
      <c r="AK76" s="427"/>
    </row>
    <row r="77" spans="1:37" ht="78.75" customHeight="1" x14ac:dyDescent="0.25">
      <c r="A77" s="54" t="s">
        <v>954</v>
      </c>
      <c r="B77" s="69"/>
      <c r="C77" s="1321" t="s">
        <v>187</v>
      </c>
      <c r="D77" s="1322"/>
      <c r="E77" s="1322"/>
      <c r="F77" s="1322"/>
      <c r="G77" s="1322"/>
      <c r="H77" s="1322"/>
      <c r="I77" s="1322"/>
      <c r="J77" s="1322"/>
      <c r="K77" s="1323"/>
      <c r="L77" s="442" t="s">
        <v>188</v>
      </c>
      <c r="M77" s="70"/>
      <c r="N77" s="1103" t="s">
        <v>189</v>
      </c>
      <c r="O77" s="1283"/>
      <c r="P77" s="1283"/>
      <c r="Q77" s="1283"/>
      <c r="R77" s="1283"/>
      <c r="S77" s="1283"/>
      <c r="T77" s="529"/>
      <c r="U77" s="529"/>
      <c r="V77" s="48"/>
      <c r="W77" s="427"/>
      <c r="X77" s="427"/>
      <c r="Y77" s="427"/>
      <c r="Z77" s="427"/>
      <c r="AA77" s="427"/>
      <c r="AB77" s="427"/>
      <c r="AC77" s="427"/>
      <c r="AD77" s="427"/>
      <c r="AE77" s="427"/>
      <c r="AF77" s="427"/>
      <c r="AG77" s="427"/>
      <c r="AH77" s="427"/>
      <c r="AI77" s="427"/>
      <c r="AJ77" s="427"/>
      <c r="AK77" s="427"/>
    </row>
    <row r="78" spans="1:37" ht="18.399999999999999" customHeight="1" x14ac:dyDescent="0.25">
      <c r="A78" s="441" t="s">
        <v>955</v>
      </c>
      <c r="B78" s="71"/>
      <c r="C78" s="1068" t="s">
        <v>191</v>
      </c>
      <c r="D78" s="1069"/>
      <c r="E78" s="1069"/>
      <c r="F78" s="1069"/>
      <c r="G78" s="1069"/>
      <c r="H78" s="1069"/>
      <c r="I78" s="1069"/>
      <c r="J78" s="1069"/>
      <c r="K78" s="1070"/>
      <c r="L78" s="781">
        <v>2</v>
      </c>
      <c r="M78" s="994"/>
      <c r="N78" s="1171" t="s">
        <v>1138</v>
      </c>
      <c r="O78" s="1015"/>
      <c r="P78" s="1015"/>
      <c r="Q78" s="1015"/>
      <c r="R78" s="1015"/>
      <c r="S78" s="1015"/>
      <c r="T78" s="527"/>
      <c r="U78" s="527"/>
      <c r="V78" s="48"/>
      <c r="W78" s="427"/>
      <c r="X78" s="427"/>
      <c r="Y78" s="427"/>
      <c r="Z78" s="427"/>
      <c r="AA78" s="427"/>
      <c r="AB78" s="427"/>
      <c r="AC78" s="427"/>
      <c r="AD78" s="427"/>
      <c r="AE78" s="427"/>
      <c r="AF78" s="427"/>
      <c r="AG78" s="427"/>
      <c r="AH78" s="427"/>
      <c r="AI78" s="427"/>
      <c r="AJ78" s="427"/>
      <c r="AK78" s="427"/>
    </row>
    <row r="79" spans="1:37" ht="16.5" customHeight="1" x14ac:dyDescent="0.25">
      <c r="A79" s="440"/>
      <c r="B79" s="72"/>
      <c r="C79" s="925" t="s">
        <v>192</v>
      </c>
      <c r="D79" s="926"/>
      <c r="E79" s="926"/>
      <c r="F79" s="926"/>
      <c r="G79" s="926"/>
      <c r="H79" s="926"/>
      <c r="I79" s="926"/>
      <c r="J79" s="926"/>
      <c r="K79" s="927"/>
      <c r="L79" s="1071"/>
      <c r="M79" s="1170"/>
      <c r="N79" s="1016"/>
      <c r="O79" s="1017"/>
      <c r="P79" s="1017"/>
      <c r="Q79" s="1017"/>
      <c r="R79" s="1017"/>
      <c r="S79" s="1017"/>
      <c r="T79" s="527"/>
      <c r="U79" s="527"/>
      <c r="V79" s="48"/>
      <c r="W79" s="427"/>
      <c r="X79" s="427"/>
      <c r="Y79" s="427"/>
      <c r="Z79" s="427"/>
      <c r="AA79" s="427"/>
      <c r="AB79" s="427"/>
      <c r="AC79" s="427"/>
      <c r="AD79" s="427"/>
      <c r="AE79" s="427"/>
      <c r="AF79" s="427"/>
      <c r="AG79" s="427"/>
      <c r="AH79" s="427"/>
      <c r="AI79" s="427"/>
      <c r="AJ79" s="427"/>
      <c r="AK79" s="427"/>
    </row>
    <row r="80" spans="1:37" ht="30" customHeight="1" x14ac:dyDescent="0.25">
      <c r="A80" s="440"/>
      <c r="B80" s="72"/>
      <c r="C80" s="997" t="s">
        <v>193</v>
      </c>
      <c r="D80" s="998"/>
      <c r="E80" s="998"/>
      <c r="F80" s="998"/>
      <c r="G80" s="998"/>
      <c r="H80" s="998"/>
      <c r="I80" s="998"/>
      <c r="J80" s="998"/>
      <c r="K80" s="999"/>
      <c r="L80" s="1071"/>
      <c r="M80" s="1170"/>
      <c r="N80" s="1018"/>
      <c r="O80" s="1019"/>
      <c r="P80" s="1019"/>
      <c r="Q80" s="1019"/>
      <c r="R80" s="1019"/>
      <c r="S80" s="1019"/>
      <c r="T80" s="527"/>
      <c r="U80" s="527"/>
      <c r="V80" s="48"/>
      <c r="W80" s="427"/>
      <c r="X80" s="427"/>
      <c r="Y80" s="427"/>
      <c r="Z80" s="427"/>
      <c r="AA80" s="427"/>
      <c r="AB80" s="427"/>
      <c r="AC80" s="427"/>
      <c r="AD80" s="427"/>
      <c r="AE80" s="427"/>
      <c r="AF80" s="427"/>
      <c r="AG80" s="427"/>
      <c r="AH80" s="427"/>
      <c r="AI80" s="427"/>
      <c r="AJ80" s="427"/>
      <c r="AK80" s="427"/>
    </row>
    <row r="81" spans="1:37" ht="32.25" customHeight="1" x14ac:dyDescent="0.25">
      <c r="A81" s="440"/>
      <c r="B81" s="72"/>
      <c r="C81" s="1000"/>
      <c r="D81" s="1002" t="s">
        <v>194</v>
      </c>
      <c r="E81" s="1003"/>
      <c r="F81" s="1003"/>
      <c r="G81" s="1003"/>
      <c r="H81" s="1004"/>
      <c r="I81" s="1005"/>
      <c r="J81" s="1006"/>
      <c r="K81" s="1007"/>
      <c r="L81" s="1071"/>
      <c r="M81" s="1170"/>
      <c r="N81" s="1020" t="s">
        <v>1007</v>
      </c>
      <c r="O81" s="1021"/>
      <c r="P81" s="1021"/>
      <c r="Q81" s="1021"/>
      <c r="R81" s="1021"/>
      <c r="S81" s="1021"/>
      <c r="T81" s="527"/>
      <c r="U81" s="527"/>
      <c r="V81" s="48"/>
      <c r="W81" s="427"/>
      <c r="X81" s="427"/>
      <c r="Y81" s="427"/>
      <c r="Z81" s="427"/>
      <c r="AA81" s="427"/>
      <c r="AB81" s="427"/>
      <c r="AC81" s="427"/>
      <c r="AD81" s="427"/>
      <c r="AE81" s="427"/>
      <c r="AF81" s="427"/>
      <c r="AG81" s="427"/>
      <c r="AH81" s="427"/>
      <c r="AI81" s="427"/>
      <c r="AJ81" s="427"/>
      <c r="AK81" s="427"/>
    </row>
    <row r="82" spans="1:37" ht="17.25" customHeight="1" x14ac:dyDescent="0.25">
      <c r="A82" s="440"/>
      <c r="B82" s="72"/>
      <c r="C82" s="1001"/>
      <c r="D82" s="49" t="s">
        <v>195</v>
      </c>
      <c r="E82" s="49" t="s">
        <v>196</v>
      </c>
      <c r="F82" s="49" t="s">
        <v>197</v>
      </c>
      <c r="G82" s="49" t="s">
        <v>198</v>
      </c>
      <c r="H82" s="49" t="s">
        <v>199</v>
      </c>
      <c r="I82" s="1008"/>
      <c r="J82" s="1009"/>
      <c r="K82" s="1010"/>
      <c r="L82" s="1071"/>
      <c r="M82" s="1170"/>
      <c r="N82" s="1022"/>
      <c r="O82" s="1023"/>
      <c r="P82" s="1023"/>
      <c r="Q82" s="1023"/>
      <c r="R82" s="1023"/>
      <c r="S82" s="1023"/>
      <c r="T82" s="527"/>
      <c r="U82" s="527"/>
      <c r="V82" s="48"/>
      <c r="W82" s="427"/>
      <c r="X82" s="427"/>
      <c r="Y82" s="427"/>
      <c r="Z82" s="427"/>
      <c r="AA82" s="427"/>
      <c r="AB82" s="427"/>
      <c r="AC82" s="427"/>
      <c r="AD82" s="427"/>
      <c r="AE82" s="427"/>
      <c r="AF82" s="427"/>
      <c r="AG82" s="427"/>
      <c r="AH82" s="427"/>
      <c r="AI82" s="427"/>
      <c r="AJ82" s="427"/>
      <c r="AK82" s="427"/>
    </row>
    <row r="83" spans="1:37" ht="35.25" customHeight="1" x14ac:dyDescent="0.25">
      <c r="A83" s="440"/>
      <c r="B83" s="72"/>
      <c r="C83" s="73" t="s">
        <v>200</v>
      </c>
      <c r="D83" s="74" t="s">
        <v>201</v>
      </c>
      <c r="E83" s="74" t="s">
        <v>201</v>
      </c>
      <c r="F83" s="74" t="s">
        <v>202</v>
      </c>
      <c r="G83" s="74" t="s">
        <v>203</v>
      </c>
      <c r="H83" s="74" t="s">
        <v>203</v>
      </c>
      <c r="I83" s="1008"/>
      <c r="J83" s="1009"/>
      <c r="K83" s="1010"/>
      <c r="L83" s="1071"/>
      <c r="M83" s="1170"/>
      <c r="N83" s="1022"/>
      <c r="O83" s="1023"/>
      <c r="P83" s="1023"/>
      <c r="Q83" s="1023"/>
      <c r="R83" s="1023"/>
      <c r="S83" s="1023"/>
      <c r="T83" s="527"/>
      <c r="U83" s="527"/>
      <c r="V83" s="48"/>
      <c r="W83" s="427"/>
      <c r="X83" s="427"/>
      <c r="Y83" s="427"/>
      <c r="Z83" s="427"/>
      <c r="AA83" s="427"/>
      <c r="AB83" s="427"/>
      <c r="AC83" s="427"/>
      <c r="AD83" s="427"/>
      <c r="AE83" s="427"/>
      <c r="AF83" s="427"/>
      <c r="AG83" s="427"/>
      <c r="AH83" s="427"/>
      <c r="AI83" s="427"/>
      <c r="AJ83" s="427"/>
      <c r="AK83" s="427"/>
    </row>
    <row r="84" spans="1:37" ht="35.25" customHeight="1" x14ac:dyDescent="0.25">
      <c r="A84" s="440"/>
      <c r="B84" s="72"/>
      <c r="C84" s="73" t="s">
        <v>204</v>
      </c>
      <c r="D84" s="74" t="s">
        <v>202</v>
      </c>
      <c r="E84" s="74" t="s">
        <v>202</v>
      </c>
      <c r="F84" s="74" t="s">
        <v>203</v>
      </c>
      <c r="G84" s="74" t="s">
        <v>203</v>
      </c>
      <c r="H84" s="74" t="s">
        <v>205</v>
      </c>
      <c r="I84" s="1008"/>
      <c r="J84" s="1009"/>
      <c r="K84" s="1010"/>
      <c r="L84" s="1071"/>
      <c r="M84" s="1170"/>
      <c r="N84" s="1022"/>
      <c r="O84" s="1023"/>
      <c r="P84" s="1023"/>
      <c r="Q84" s="1023"/>
      <c r="R84" s="1023"/>
      <c r="S84" s="1023"/>
      <c r="T84" s="527"/>
      <c r="U84" s="527"/>
      <c r="V84" s="48"/>
      <c r="W84" s="427"/>
      <c r="X84" s="427"/>
      <c r="Y84" s="427"/>
      <c r="Z84" s="427"/>
      <c r="AA84" s="427"/>
      <c r="AB84" s="427"/>
      <c r="AC84" s="427"/>
      <c r="AD84" s="427"/>
      <c r="AE84" s="427"/>
      <c r="AF84" s="427"/>
      <c r="AG84" s="427"/>
      <c r="AH84" s="427"/>
      <c r="AI84" s="427"/>
      <c r="AJ84" s="427"/>
      <c r="AK84" s="427"/>
    </row>
    <row r="85" spans="1:37" ht="35.25" customHeight="1" x14ac:dyDescent="0.25">
      <c r="A85" s="440"/>
      <c r="B85" s="72"/>
      <c r="C85" s="73" t="s">
        <v>206</v>
      </c>
      <c r="D85" s="74" t="s">
        <v>203</v>
      </c>
      <c r="E85" s="74" t="s">
        <v>205</v>
      </c>
      <c r="F85" s="74" t="s">
        <v>205</v>
      </c>
      <c r="G85" s="74" t="s">
        <v>207</v>
      </c>
      <c r="H85" s="74" t="s">
        <v>208</v>
      </c>
      <c r="I85" s="1011"/>
      <c r="J85" s="1012"/>
      <c r="K85" s="1013"/>
      <c r="L85" s="1071"/>
      <c r="M85" s="1170"/>
      <c r="N85" s="1022"/>
      <c r="O85" s="1023"/>
      <c r="P85" s="1023"/>
      <c r="Q85" s="1023"/>
      <c r="R85" s="1023"/>
      <c r="S85" s="1023"/>
      <c r="T85" s="527"/>
      <c r="U85" s="527"/>
      <c r="V85" s="48"/>
      <c r="W85" s="427"/>
      <c r="X85" s="427"/>
      <c r="Y85" s="427"/>
      <c r="Z85" s="427"/>
      <c r="AA85" s="427"/>
      <c r="AB85" s="427"/>
      <c r="AC85" s="427"/>
      <c r="AD85" s="427"/>
      <c r="AE85" s="427"/>
      <c r="AF85" s="427"/>
      <c r="AG85" s="427"/>
      <c r="AH85" s="427"/>
      <c r="AI85" s="427"/>
      <c r="AJ85" s="427"/>
      <c r="AK85" s="427"/>
    </row>
    <row r="86" spans="1:37" ht="20.25" customHeight="1" x14ac:dyDescent="0.25">
      <c r="A86" s="440"/>
      <c r="B86" s="72"/>
      <c r="C86" s="925" t="s">
        <v>209</v>
      </c>
      <c r="D86" s="926"/>
      <c r="E86" s="926"/>
      <c r="F86" s="926"/>
      <c r="G86" s="926"/>
      <c r="H86" s="926"/>
      <c r="I86" s="926"/>
      <c r="J86" s="926"/>
      <c r="K86" s="927"/>
      <c r="L86" s="1071"/>
      <c r="M86" s="1170"/>
      <c r="N86" s="1022"/>
      <c r="O86" s="1023"/>
      <c r="P86" s="1023"/>
      <c r="Q86" s="1023"/>
      <c r="R86" s="1023"/>
      <c r="S86" s="1023"/>
      <c r="T86" s="527"/>
      <c r="U86" s="527"/>
      <c r="V86" s="48"/>
      <c r="W86" s="427"/>
      <c r="X86" s="427"/>
      <c r="Y86" s="427"/>
      <c r="Z86" s="427"/>
      <c r="AA86" s="427"/>
      <c r="AB86" s="427"/>
      <c r="AC86" s="427"/>
      <c r="AD86" s="427"/>
      <c r="AE86" s="427"/>
      <c r="AF86" s="427"/>
      <c r="AG86" s="427"/>
      <c r="AH86" s="427"/>
      <c r="AI86" s="427"/>
      <c r="AJ86" s="427"/>
      <c r="AK86" s="427"/>
    </row>
    <row r="87" spans="1:37" ht="17.25" customHeight="1" x14ac:dyDescent="0.25">
      <c r="A87" s="440"/>
      <c r="B87" s="72"/>
      <c r="C87" s="925" t="s">
        <v>978</v>
      </c>
      <c r="D87" s="926"/>
      <c r="E87" s="926"/>
      <c r="F87" s="926"/>
      <c r="G87" s="926"/>
      <c r="H87" s="926"/>
      <c r="I87" s="926"/>
      <c r="J87" s="926"/>
      <c r="K87" s="927"/>
      <c r="L87" s="1071"/>
      <c r="M87" s="1170"/>
      <c r="N87" s="1024"/>
      <c r="O87" s="1025"/>
      <c r="P87" s="1025"/>
      <c r="Q87" s="1025"/>
      <c r="R87" s="1025"/>
      <c r="S87" s="1025"/>
      <c r="T87" s="527"/>
      <c r="U87" s="527"/>
      <c r="V87" s="48"/>
      <c r="W87" s="427"/>
      <c r="X87" s="427"/>
      <c r="Y87" s="427"/>
      <c r="Z87" s="427"/>
      <c r="AA87" s="427"/>
      <c r="AB87" s="427"/>
      <c r="AC87" s="427"/>
      <c r="AD87" s="427"/>
      <c r="AE87" s="427"/>
      <c r="AF87" s="427"/>
      <c r="AG87" s="427"/>
      <c r="AH87" s="427"/>
      <c r="AI87" s="427"/>
      <c r="AJ87" s="427"/>
      <c r="AK87" s="427"/>
    </row>
    <row r="88" spans="1:37" ht="18" customHeight="1" x14ac:dyDescent="0.25">
      <c r="A88" s="441" t="s">
        <v>974</v>
      </c>
      <c r="B88" s="71"/>
      <c r="C88" s="1068" t="s">
        <v>977</v>
      </c>
      <c r="D88" s="1069"/>
      <c r="E88" s="1069"/>
      <c r="F88" s="1069"/>
      <c r="G88" s="1069"/>
      <c r="H88" s="1069"/>
      <c r="I88" s="1069"/>
      <c r="J88" s="1069"/>
      <c r="K88" s="1070"/>
      <c r="L88" s="781">
        <v>1</v>
      </c>
      <c r="M88" s="994"/>
      <c r="N88" s="1014" t="s">
        <v>1139</v>
      </c>
      <c r="O88" s="1015"/>
      <c r="P88" s="1015"/>
      <c r="Q88" s="1015"/>
      <c r="R88" s="1015"/>
      <c r="S88" s="1015"/>
      <c r="T88" s="523"/>
      <c r="U88" s="523"/>
      <c r="V88" s="48"/>
      <c r="W88" s="427"/>
      <c r="X88" s="427"/>
      <c r="Y88" s="427"/>
      <c r="Z88" s="427"/>
      <c r="AA88" s="427"/>
      <c r="AB88" s="427"/>
      <c r="AC88" s="427"/>
      <c r="AD88" s="427"/>
      <c r="AE88" s="427"/>
      <c r="AF88" s="427"/>
      <c r="AG88" s="427"/>
      <c r="AH88" s="427"/>
      <c r="AI88" s="427"/>
      <c r="AJ88" s="427"/>
      <c r="AK88" s="427"/>
    </row>
    <row r="89" spans="1:37" ht="33.75" customHeight="1" x14ac:dyDescent="0.25">
      <c r="A89" s="440"/>
      <c r="B89" s="72"/>
      <c r="C89" s="925" t="s">
        <v>975</v>
      </c>
      <c r="D89" s="926"/>
      <c r="E89" s="926"/>
      <c r="F89" s="926"/>
      <c r="G89" s="926"/>
      <c r="H89" s="926"/>
      <c r="I89" s="926"/>
      <c r="J89" s="926"/>
      <c r="K89" s="927"/>
      <c r="L89" s="1071"/>
      <c r="M89" s="995"/>
      <c r="N89" s="1016"/>
      <c r="O89" s="1017"/>
      <c r="P89" s="1017"/>
      <c r="Q89" s="1017"/>
      <c r="R89" s="1017"/>
      <c r="S89" s="1017"/>
      <c r="T89" s="523"/>
      <c r="U89" s="523"/>
      <c r="V89" s="48"/>
      <c r="W89" s="427"/>
      <c r="X89" s="427"/>
      <c r="Y89" s="427"/>
      <c r="Z89" s="427"/>
      <c r="AA89" s="427"/>
      <c r="AB89" s="427"/>
      <c r="AC89" s="427"/>
      <c r="AD89" s="427"/>
      <c r="AE89" s="427"/>
      <c r="AF89" s="427"/>
      <c r="AG89" s="427"/>
      <c r="AH89" s="427"/>
      <c r="AI89" s="427"/>
      <c r="AJ89" s="427"/>
      <c r="AK89" s="427"/>
    </row>
    <row r="90" spans="1:37" ht="33.75" customHeight="1" x14ac:dyDescent="0.25">
      <c r="A90" s="440"/>
      <c r="B90" s="72"/>
      <c r="C90" s="997" t="s">
        <v>976</v>
      </c>
      <c r="D90" s="998"/>
      <c r="E90" s="998"/>
      <c r="F90" s="998"/>
      <c r="G90" s="998"/>
      <c r="H90" s="998"/>
      <c r="I90" s="998"/>
      <c r="J90" s="998"/>
      <c r="K90" s="999"/>
      <c r="L90" s="1071"/>
      <c r="M90" s="995"/>
      <c r="N90" s="1018"/>
      <c r="O90" s="1019"/>
      <c r="P90" s="1019"/>
      <c r="Q90" s="1019"/>
      <c r="R90" s="1019"/>
      <c r="S90" s="1019"/>
      <c r="T90" s="527"/>
      <c r="U90" s="527"/>
      <c r="V90" s="48"/>
      <c r="W90" s="427"/>
      <c r="X90" s="427"/>
      <c r="Y90" s="427"/>
      <c r="Z90" s="427"/>
      <c r="AA90" s="427"/>
      <c r="AB90" s="427"/>
      <c r="AC90" s="427"/>
      <c r="AD90" s="427"/>
      <c r="AE90" s="427"/>
      <c r="AF90" s="427"/>
      <c r="AG90" s="427"/>
      <c r="AH90" s="427"/>
      <c r="AI90" s="427"/>
      <c r="AJ90" s="427"/>
      <c r="AK90" s="427"/>
    </row>
    <row r="91" spans="1:37" ht="33.75" customHeight="1" x14ac:dyDescent="0.25">
      <c r="A91" s="440"/>
      <c r="B91" s="72"/>
      <c r="C91" s="1000"/>
      <c r="D91" s="1002" t="s">
        <v>194</v>
      </c>
      <c r="E91" s="1003"/>
      <c r="F91" s="1003"/>
      <c r="G91" s="1003"/>
      <c r="H91" s="1004"/>
      <c r="I91" s="1005"/>
      <c r="J91" s="1006"/>
      <c r="K91" s="1007"/>
      <c r="L91" s="1071"/>
      <c r="M91" s="995"/>
      <c r="N91" s="1020" t="s">
        <v>1006</v>
      </c>
      <c r="O91" s="1021"/>
      <c r="P91" s="1021"/>
      <c r="Q91" s="1021"/>
      <c r="R91" s="1021"/>
      <c r="S91" s="1021"/>
      <c r="T91" s="527"/>
      <c r="U91" s="527"/>
      <c r="V91" s="48"/>
      <c r="W91" s="427"/>
      <c r="X91" s="427"/>
      <c r="Y91" s="427"/>
      <c r="Z91" s="427"/>
      <c r="AA91" s="427"/>
      <c r="AB91" s="427"/>
      <c r="AC91" s="427"/>
      <c r="AD91" s="427"/>
      <c r="AE91" s="427"/>
      <c r="AF91" s="427"/>
      <c r="AG91" s="427"/>
      <c r="AH91" s="427"/>
      <c r="AI91" s="427"/>
      <c r="AJ91" s="427"/>
      <c r="AK91" s="427"/>
    </row>
    <row r="92" spans="1:37" ht="33.75" customHeight="1" x14ac:dyDescent="0.25">
      <c r="A92" s="440"/>
      <c r="B92" s="72"/>
      <c r="C92" s="1001"/>
      <c r="D92" s="49" t="s">
        <v>195</v>
      </c>
      <c r="E92" s="49" t="s">
        <v>196</v>
      </c>
      <c r="F92" s="49" t="s">
        <v>197</v>
      </c>
      <c r="G92" s="49" t="s">
        <v>198</v>
      </c>
      <c r="H92" s="49" t="s">
        <v>199</v>
      </c>
      <c r="I92" s="1008"/>
      <c r="J92" s="1009"/>
      <c r="K92" s="1010"/>
      <c r="L92" s="1071"/>
      <c r="M92" s="995"/>
      <c r="N92" s="1022"/>
      <c r="O92" s="1023"/>
      <c r="P92" s="1023"/>
      <c r="Q92" s="1023"/>
      <c r="R92" s="1023"/>
      <c r="S92" s="1023"/>
      <c r="T92" s="527"/>
      <c r="U92" s="527"/>
      <c r="V92" s="48"/>
      <c r="W92" s="427"/>
      <c r="X92" s="427"/>
      <c r="Y92" s="427"/>
      <c r="Z92" s="427"/>
      <c r="AA92" s="427"/>
      <c r="AB92" s="427"/>
      <c r="AC92" s="427"/>
      <c r="AD92" s="427"/>
      <c r="AE92" s="427"/>
      <c r="AF92" s="427"/>
      <c r="AG92" s="427"/>
      <c r="AH92" s="427"/>
      <c r="AI92" s="427"/>
      <c r="AJ92" s="427"/>
      <c r="AK92" s="427"/>
    </row>
    <row r="93" spans="1:37" ht="33.75" customHeight="1" x14ac:dyDescent="0.25">
      <c r="A93" s="440"/>
      <c r="B93" s="72"/>
      <c r="C93" s="73" t="s">
        <v>200</v>
      </c>
      <c r="D93" s="429" t="s">
        <v>201</v>
      </c>
      <c r="E93" s="429" t="s">
        <v>201</v>
      </c>
      <c r="F93" s="429" t="s">
        <v>202</v>
      </c>
      <c r="G93" s="429" t="s">
        <v>203</v>
      </c>
      <c r="H93" s="429" t="s">
        <v>203</v>
      </c>
      <c r="I93" s="1008"/>
      <c r="J93" s="1009"/>
      <c r="K93" s="1010"/>
      <c r="L93" s="1071"/>
      <c r="M93" s="995"/>
      <c r="N93" s="1022"/>
      <c r="O93" s="1023"/>
      <c r="P93" s="1023"/>
      <c r="Q93" s="1023"/>
      <c r="R93" s="1023"/>
      <c r="S93" s="1023"/>
      <c r="T93" s="527"/>
      <c r="U93" s="527"/>
      <c r="V93" s="48"/>
      <c r="W93" s="427"/>
      <c r="X93" s="427"/>
      <c r="Y93" s="427"/>
      <c r="Z93" s="427"/>
      <c r="AA93" s="427"/>
      <c r="AB93" s="427"/>
      <c r="AC93" s="427"/>
      <c r="AD93" s="427"/>
      <c r="AE93" s="427"/>
      <c r="AF93" s="427"/>
      <c r="AG93" s="427"/>
      <c r="AH93" s="427"/>
      <c r="AI93" s="427"/>
      <c r="AJ93" s="427"/>
      <c r="AK93" s="427"/>
    </row>
    <row r="94" spans="1:37" ht="33.75" customHeight="1" x14ac:dyDescent="0.25">
      <c r="A94" s="440"/>
      <c r="B94" s="72"/>
      <c r="C94" s="73" t="s">
        <v>204</v>
      </c>
      <c r="D94" s="429" t="s">
        <v>202</v>
      </c>
      <c r="E94" s="429" t="s">
        <v>202</v>
      </c>
      <c r="F94" s="429" t="s">
        <v>203</v>
      </c>
      <c r="G94" s="429" t="s">
        <v>203</v>
      </c>
      <c r="H94" s="429" t="s">
        <v>205</v>
      </c>
      <c r="I94" s="1008"/>
      <c r="J94" s="1009"/>
      <c r="K94" s="1010"/>
      <c r="L94" s="1071"/>
      <c r="M94" s="995"/>
      <c r="N94" s="1022"/>
      <c r="O94" s="1023"/>
      <c r="P94" s="1023"/>
      <c r="Q94" s="1023"/>
      <c r="R94" s="1023"/>
      <c r="S94" s="1023"/>
      <c r="T94" s="527"/>
      <c r="U94" s="527"/>
      <c r="V94" s="48"/>
      <c r="W94" s="427"/>
      <c r="X94" s="427"/>
      <c r="Y94" s="427"/>
      <c r="Z94" s="427"/>
      <c r="AA94" s="427"/>
      <c r="AB94" s="427"/>
      <c r="AC94" s="427"/>
      <c r="AD94" s="427"/>
      <c r="AE94" s="427"/>
      <c r="AF94" s="427"/>
      <c r="AG94" s="427"/>
      <c r="AH94" s="427"/>
      <c r="AI94" s="427"/>
      <c r="AJ94" s="427"/>
      <c r="AK94" s="427"/>
    </row>
    <row r="95" spans="1:37" ht="33.75" customHeight="1" x14ac:dyDescent="0.25">
      <c r="A95" s="440"/>
      <c r="B95" s="72"/>
      <c r="C95" s="73" t="s">
        <v>206</v>
      </c>
      <c r="D95" s="429" t="s">
        <v>203</v>
      </c>
      <c r="E95" s="429" t="s">
        <v>205</v>
      </c>
      <c r="F95" s="429" t="s">
        <v>205</v>
      </c>
      <c r="G95" s="429" t="s">
        <v>207</v>
      </c>
      <c r="H95" s="429" t="s">
        <v>208</v>
      </c>
      <c r="I95" s="1011"/>
      <c r="J95" s="1012"/>
      <c r="K95" s="1013"/>
      <c r="L95" s="1071"/>
      <c r="M95" s="995"/>
      <c r="N95" s="1022"/>
      <c r="O95" s="1023"/>
      <c r="P95" s="1023"/>
      <c r="Q95" s="1023"/>
      <c r="R95" s="1023"/>
      <c r="S95" s="1023"/>
      <c r="T95" s="527"/>
      <c r="U95" s="527"/>
      <c r="V95" s="48"/>
      <c r="W95" s="427"/>
      <c r="X95" s="427"/>
      <c r="Y95" s="427"/>
      <c r="Z95" s="427"/>
      <c r="AA95" s="427"/>
      <c r="AB95" s="427"/>
      <c r="AC95" s="427"/>
      <c r="AD95" s="427"/>
      <c r="AE95" s="427"/>
      <c r="AF95" s="427"/>
      <c r="AG95" s="427"/>
      <c r="AH95" s="427"/>
      <c r="AI95" s="427"/>
      <c r="AJ95" s="427"/>
      <c r="AK95" s="427"/>
    </row>
    <row r="96" spans="1:37" ht="33.75" customHeight="1" x14ac:dyDescent="0.25">
      <c r="A96" s="440"/>
      <c r="B96" s="72"/>
      <c r="C96" s="997" t="s">
        <v>994</v>
      </c>
      <c r="D96" s="998"/>
      <c r="E96" s="998"/>
      <c r="F96" s="998"/>
      <c r="G96" s="998"/>
      <c r="H96" s="998"/>
      <c r="I96" s="998"/>
      <c r="J96" s="998"/>
      <c r="K96" s="999"/>
      <c r="L96" s="1071"/>
      <c r="M96" s="996"/>
      <c r="N96" s="1024"/>
      <c r="O96" s="1025"/>
      <c r="P96" s="1025"/>
      <c r="Q96" s="1025"/>
      <c r="R96" s="1025"/>
      <c r="S96" s="1025"/>
      <c r="T96" s="523"/>
      <c r="U96" s="523"/>
      <c r="V96" s="48"/>
      <c r="W96" s="427"/>
      <c r="X96" s="427"/>
      <c r="Y96" s="427"/>
      <c r="Z96" s="427"/>
      <c r="AA96" s="427"/>
      <c r="AB96" s="427"/>
      <c r="AC96" s="427"/>
      <c r="AD96" s="427"/>
      <c r="AE96" s="427"/>
      <c r="AF96" s="427"/>
      <c r="AG96" s="427"/>
      <c r="AH96" s="427"/>
      <c r="AI96" s="427"/>
      <c r="AJ96" s="427"/>
      <c r="AK96" s="427"/>
    </row>
    <row r="97" spans="1:37" ht="21" customHeight="1" x14ac:dyDescent="0.25">
      <c r="A97" s="1324" t="s">
        <v>1013</v>
      </c>
      <c r="B97" s="1325"/>
      <c r="C97" s="1325"/>
      <c r="D97" s="1325"/>
      <c r="E97" s="1325"/>
      <c r="F97" s="1325"/>
      <c r="G97" s="1325"/>
      <c r="H97" s="1325"/>
      <c r="I97" s="1325"/>
      <c r="J97" s="1325"/>
      <c r="K97" s="1325"/>
      <c r="L97" s="368"/>
      <c r="M97" s="368"/>
      <c r="N97" s="369"/>
      <c r="O97" s="369"/>
      <c r="P97" s="369"/>
      <c r="Q97" s="369"/>
      <c r="R97" s="369"/>
      <c r="S97" s="369"/>
      <c r="T97" s="523"/>
      <c r="U97" s="523"/>
      <c r="W97" s="427"/>
      <c r="X97" s="427"/>
      <c r="Y97" s="427"/>
      <c r="Z97" s="427"/>
      <c r="AA97" s="427"/>
      <c r="AB97" s="427"/>
      <c r="AC97" s="427"/>
      <c r="AD97" s="427"/>
      <c r="AE97" s="427"/>
      <c r="AF97" s="427"/>
      <c r="AG97" s="427"/>
      <c r="AH97" s="427"/>
      <c r="AI97" s="427"/>
      <c r="AJ97" s="427"/>
      <c r="AK97" s="427"/>
    </row>
    <row r="98" spans="1:37" ht="30" customHeight="1" x14ac:dyDescent="0.25">
      <c r="A98" s="440"/>
      <c r="B98" s="367"/>
      <c r="C98" s="1327" t="s">
        <v>970</v>
      </c>
      <c r="D98" s="1327"/>
      <c r="E98" s="1327"/>
      <c r="F98" s="1327"/>
      <c r="G98" s="1327"/>
      <c r="H98" s="1327"/>
      <c r="I98" s="1327"/>
      <c r="J98" s="1327"/>
      <c r="K98" s="1327"/>
      <c r="L98" s="1326" t="str">
        <f>IF(AND(OR(O101="Silver",O101="Gold",O101="Emerald"),O102="Yes",O103="Yes",O104="Yes",O106="Yes"),L18,IF(AND(O101="Code Plus",O102="Yes",O103="Yes",O104="Yes"),"Code Plus","CANNOT CERTIFY"))</f>
        <v>CANNOT CERTIFY</v>
      </c>
      <c r="M98" s="969"/>
      <c r="N98" s="1329"/>
      <c r="O98" s="1329"/>
      <c r="P98" s="1329"/>
      <c r="Q98" s="1329"/>
      <c r="R98" s="1329"/>
      <c r="S98" s="1329"/>
      <c r="T98" s="523"/>
      <c r="U98" s="523"/>
      <c r="W98" s="427"/>
      <c r="X98" s="427"/>
      <c r="Y98" s="427"/>
      <c r="Z98" s="427"/>
      <c r="AA98" s="427"/>
      <c r="AB98" s="427"/>
      <c r="AC98" s="427"/>
      <c r="AD98" s="427"/>
      <c r="AE98" s="427"/>
      <c r="AF98" s="427"/>
      <c r="AG98" s="427"/>
      <c r="AH98" s="427"/>
      <c r="AI98" s="427"/>
      <c r="AJ98" s="427"/>
      <c r="AK98" s="427"/>
    </row>
    <row r="99" spans="1:37" ht="10.15" customHeight="1" x14ac:dyDescent="0.25">
      <c r="A99" s="1295"/>
      <c r="B99" s="1328"/>
      <c r="C99" s="1328"/>
      <c r="D99" s="1328"/>
      <c r="E99" s="1328"/>
      <c r="F99" s="1328"/>
      <c r="G99" s="1328"/>
      <c r="H99" s="1328"/>
      <c r="I99" s="1328"/>
      <c r="J99" s="1328"/>
      <c r="K99" s="1328"/>
      <c r="L99" s="1328"/>
      <c r="M99" s="1328"/>
      <c r="N99" s="1328"/>
      <c r="O99" s="1328"/>
      <c r="P99" s="1328"/>
      <c r="Q99" s="1328"/>
      <c r="R99" s="1328"/>
      <c r="S99" s="1328"/>
      <c r="T99" s="523"/>
      <c r="U99" s="523"/>
      <c r="W99" s="427"/>
      <c r="X99" s="427"/>
      <c r="Y99" s="427"/>
      <c r="Z99" s="427"/>
      <c r="AA99" s="427"/>
      <c r="AB99" s="427"/>
      <c r="AC99" s="427"/>
      <c r="AD99" s="427"/>
      <c r="AE99" s="427"/>
      <c r="AF99" s="427"/>
      <c r="AG99" s="427"/>
      <c r="AH99" s="427"/>
      <c r="AI99" s="427"/>
      <c r="AJ99" s="427"/>
      <c r="AK99" s="427"/>
    </row>
    <row r="100" spans="1:37" ht="18" customHeight="1" x14ac:dyDescent="0.25">
      <c r="A100" s="440"/>
      <c r="B100" s="367"/>
      <c r="C100" s="1028" t="s">
        <v>998</v>
      </c>
      <c r="D100" s="1029"/>
      <c r="E100" s="1029"/>
      <c r="F100" s="1029"/>
      <c r="G100" s="1029"/>
      <c r="H100" s="1029"/>
      <c r="I100" s="1029"/>
      <c r="J100" s="1028" t="s">
        <v>971</v>
      </c>
      <c r="K100" s="1029"/>
      <c r="L100" s="468">
        <v>40</v>
      </c>
      <c r="M100" s="469">
        <f>SUM(M22,M47,M48,M49,M53,M54,M56,M63,M66,M74,M77,M78,M88)</f>
        <v>0</v>
      </c>
      <c r="N100" s="819" t="s">
        <v>972</v>
      </c>
      <c r="O100" s="820"/>
      <c r="P100" s="820"/>
      <c r="Q100" s="821"/>
      <c r="R100" s="1329"/>
      <c r="S100" s="1329"/>
      <c r="T100" s="523"/>
      <c r="U100" s="523"/>
      <c r="W100" s="427"/>
      <c r="X100" s="427"/>
      <c r="Y100" s="427"/>
      <c r="Z100" s="427"/>
      <c r="AA100" s="427"/>
      <c r="AB100" s="427"/>
      <c r="AC100" s="427"/>
      <c r="AD100" s="427"/>
      <c r="AE100" s="427"/>
      <c r="AF100" s="427"/>
      <c r="AG100" s="427"/>
      <c r="AH100" s="427"/>
      <c r="AI100" s="427"/>
      <c r="AJ100" s="427"/>
      <c r="AK100" s="427"/>
    </row>
    <row r="101" spans="1:37" ht="36" customHeight="1" x14ac:dyDescent="0.25">
      <c r="A101" s="440"/>
      <c r="B101" s="367"/>
      <c r="C101" s="840" t="s">
        <v>1269</v>
      </c>
      <c r="D101" s="841"/>
      <c r="E101" s="841"/>
      <c r="F101" s="841"/>
      <c r="G101" s="841"/>
      <c r="H101" s="841"/>
      <c r="I101" s="841"/>
      <c r="J101" s="841"/>
      <c r="K101" s="841"/>
      <c r="L101" s="841"/>
      <c r="M101" s="841"/>
      <c r="N101" s="842"/>
      <c r="O101" s="875" t="str">
        <f>L18</f>
        <v>HERS Index Issue?</v>
      </c>
      <c r="P101" s="876"/>
      <c r="Q101" s="877"/>
      <c r="R101" s="1329"/>
      <c r="S101" s="1329"/>
      <c r="T101" s="523"/>
      <c r="U101" s="523"/>
      <c r="W101" s="427"/>
      <c r="X101" s="427"/>
      <c r="Y101" s="427"/>
      <c r="Z101" s="427"/>
      <c r="AA101" s="427"/>
      <c r="AB101" s="427"/>
      <c r="AC101" s="427"/>
      <c r="AD101" s="427"/>
      <c r="AE101" s="427"/>
      <c r="AF101" s="427"/>
      <c r="AG101" s="427"/>
      <c r="AH101" s="427"/>
      <c r="AI101" s="427"/>
      <c r="AJ101" s="427"/>
      <c r="AK101" s="427"/>
    </row>
    <row r="102" spans="1:37" ht="36" customHeight="1" x14ac:dyDescent="0.25">
      <c r="A102" s="440"/>
      <c r="B102" s="367"/>
      <c r="C102" s="840" t="s">
        <v>1270</v>
      </c>
      <c r="D102" s="841"/>
      <c r="E102" s="841"/>
      <c r="F102" s="841"/>
      <c r="G102" s="841"/>
      <c r="H102" s="841"/>
      <c r="I102" s="841"/>
      <c r="J102" s="841"/>
      <c r="K102" s="841"/>
      <c r="L102" s="841"/>
      <c r="M102" s="841"/>
      <c r="N102" s="842"/>
      <c r="O102" s="875" t="str">
        <f>IF(M28="PASSED","Yes","No")</f>
        <v>No</v>
      </c>
      <c r="P102" s="876"/>
      <c r="Q102" s="877"/>
      <c r="R102" s="1329"/>
      <c r="S102" s="1329"/>
      <c r="T102" s="523"/>
      <c r="U102" s="523"/>
      <c r="W102" s="427"/>
      <c r="X102" s="427"/>
      <c r="Y102" s="427"/>
      <c r="Z102" s="427"/>
      <c r="AA102" s="427"/>
      <c r="AB102" s="427"/>
      <c r="AC102" s="427"/>
      <c r="AD102" s="427"/>
      <c r="AE102" s="427"/>
      <c r="AF102" s="427"/>
      <c r="AG102" s="427"/>
      <c r="AH102" s="427"/>
      <c r="AI102" s="427"/>
      <c r="AJ102" s="427"/>
      <c r="AK102" s="427"/>
    </row>
    <row r="103" spans="1:37" ht="18" customHeight="1" x14ac:dyDescent="0.25">
      <c r="A103" s="440"/>
      <c r="B103" s="367"/>
      <c r="C103" s="840" t="s">
        <v>1193</v>
      </c>
      <c r="D103" s="841"/>
      <c r="E103" s="841"/>
      <c r="F103" s="841"/>
      <c r="G103" s="841"/>
      <c r="H103" s="841"/>
      <c r="I103" s="841"/>
      <c r="J103" s="841"/>
      <c r="K103" s="841"/>
      <c r="L103" s="841"/>
      <c r="M103" s="841"/>
      <c r="N103" s="842"/>
      <c r="O103" s="875" t="str">
        <f>IF(ISNUMBER(M66),"Yes","No")</f>
        <v>No</v>
      </c>
      <c r="P103" s="876"/>
      <c r="Q103" s="877"/>
      <c r="R103" s="437"/>
      <c r="S103" s="519"/>
      <c r="T103" s="523"/>
      <c r="U103" s="523"/>
      <c r="W103" s="427"/>
      <c r="X103" s="427"/>
      <c r="Y103" s="427"/>
      <c r="Z103" s="427"/>
      <c r="AA103" s="427"/>
      <c r="AB103" s="427"/>
      <c r="AC103" s="427"/>
      <c r="AD103" s="427"/>
      <c r="AE103" s="427"/>
      <c r="AF103" s="427"/>
      <c r="AG103" s="427"/>
      <c r="AH103" s="427"/>
      <c r="AI103" s="427"/>
      <c r="AJ103" s="427"/>
      <c r="AK103" s="427"/>
    </row>
    <row r="104" spans="1:37" ht="18" customHeight="1" x14ac:dyDescent="0.25">
      <c r="A104" s="440"/>
      <c r="B104" s="367"/>
      <c r="C104" s="840" t="s">
        <v>1194</v>
      </c>
      <c r="D104" s="841"/>
      <c r="E104" s="841"/>
      <c r="F104" s="841"/>
      <c r="G104" s="841"/>
      <c r="H104" s="841"/>
      <c r="I104" s="841"/>
      <c r="J104" s="841"/>
      <c r="K104" s="841"/>
      <c r="L104" s="841"/>
      <c r="M104" s="841"/>
      <c r="N104" s="842"/>
      <c r="O104" s="875" t="str">
        <f>IF(M59="Duct leakage test PASSES!","Yes","No")</f>
        <v>No</v>
      </c>
      <c r="P104" s="876"/>
      <c r="Q104" s="877"/>
      <c r="R104" s="437"/>
      <c r="S104" s="519"/>
      <c r="T104" s="523"/>
      <c r="U104" s="523"/>
      <c r="X104" s="427"/>
      <c r="Y104" s="427"/>
      <c r="Z104" s="427"/>
      <c r="AA104" s="427"/>
      <c r="AB104" s="427"/>
      <c r="AC104" s="427"/>
      <c r="AD104" s="427"/>
      <c r="AE104" s="427"/>
      <c r="AF104" s="427"/>
      <c r="AG104" s="427"/>
      <c r="AH104" s="427"/>
      <c r="AI104" s="427"/>
      <c r="AJ104" s="427"/>
      <c r="AK104" s="427"/>
    </row>
    <row r="105" spans="1:37" ht="18" customHeight="1" x14ac:dyDescent="0.25">
      <c r="A105" s="440"/>
      <c r="B105" s="367"/>
      <c r="C105" s="840" t="s">
        <v>1195</v>
      </c>
      <c r="D105" s="841"/>
      <c r="E105" s="841"/>
      <c r="F105" s="841"/>
      <c r="G105" s="841"/>
      <c r="H105" s="841"/>
      <c r="I105" s="841"/>
      <c r="J105" s="841"/>
      <c r="K105" s="841"/>
      <c r="L105" s="841"/>
      <c r="M105" s="841"/>
      <c r="N105" s="842"/>
      <c r="O105" s="875" t="s">
        <v>83</v>
      </c>
      <c r="P105" s="876"/>
      <c r="Q105" s="877"/>
      <c r="R105" s="437"/>
      <c r="S105" s="519"/>
      <c r="T105" s="523"/>
      <c r="U105" s="523"/>
      <c r="W105" s="427"/>
      <c r="X105" s="427"/>
      <c r="Y105" s="427"/>
      <c r="Z105" s="427"/>
      <c r="AA105" s="427"/>
      <c r="AB105" s="427"/>
      <c r="AC105" s="427"/>
      <c r="AD105" s="427"/>
      <c r="AE105" s="427"/>
      <c r="AF105" s="427"/>
      <c r="AG105" s="427"/>
      <c r="AH105" s="427"/>
      <c r="AI105" s="427"/>
      <c r="AJ105" s="427"/>
      <c r="AK105" s="427"/>
    </row>
    <row r="106" spans="1:37" ht="36" customHeight="1" x14ac:dyDescent="0.25">
      <c r="A106" s="440"/>
      <c r="B106" s="367"/>
      <c r="C106" s="840" t="s">
        <v>1196</v>
      </c>
      <c r="D106" s="841"/>
      <c r="E106" s="841"/>
      <c r="F106" s="841"/>
      <c r="G106" s="841"/>
      <c r="H106" s="841"/>
      <c r="I106" s="841"/>
      <c r="J106" s="841"/>
      <c r="K106" s="841"/>
      <c r="L106" s="841"/>
      <c r="M106" s="841"/>
      <c r="N106" s="842"/>
      <c r="O106" s="875" t="str">
        <f>IF(OR(OR(M29="Not Met",M29=""),OR(M40="Not Met",M40=""),OR(M41="No",M41=""),OR(M43="Not Met",M43=""),OR(M44="Not Met",M44=""),OR(M45="Not Met",M45=""),OR(M51="Not Met",M51=""),OR(M52="Not Met",M52=""),OR(M57="Not Met",M57=""),OR(M65="Not Met",M65="")),"No","Yes")</f>
        <v>No</v>
      </c>
      <c r="P106" s="876"/>
      <c r="Q106" s="877"/>
      <c r="R106" s="437"/>
      <c r="S106" s="519"/>
      <c r="T106" s="523"/>
      <c r="U106" s="523"/>
      <c r="W106" s="954"/>
      <c r="X106" s="955"/>
      <c r="Y106" s="955"/>
      <c r="Z106" s="955"/>
      <c r="AA106" s="955"/>
      <c r="AB106" s="955"/>
      <c r="AC106" s="955"/>
      <c r="AD106" s="955"/>
      <c r="AE106" s="955"/>
      <c r="AF106" s="955"/>
      <c r="AG106" s="955"/>
      <c r="AH106" s="955"/>
      <c r="AI106" s="955"/>
      <c r="AJ106" s="955"/>
      <c r="AK106" s="956"/>
    </row>
    <row r="107" spans="1:37" ht="18" customHeight="1" x14ac:dyDescent="0.25">
      <c r="A107" s="440"/>
      <c r="B107" s="367"/>
      <c r="C107" s="840" t="str">
        <f>IF(OR(M40="Not Met",M43="Not Met",M44="Not Met",M45="Not Met",M51="Not Met",M52="Not Met",M57="Not Met",M59="ISSUE WITH DUCT LEAKAGE TEST!",M65="Not Met"),"This home has not satisfied all of the Mandatory requirements of the Energy section from above.","This home has met all of the Mandatory requirements of the Energy section from above.")</f>
        <v>This home has not satisfied all of the Mandatory requirements of the Energy section from above.</v>
      </c>
      <c r="D107" s="847"/>
      <c r="E107" s="847"/>
      <c r="F107" s="847"/>
      <c r="G107" s="847"/>
      <c r="H107" s="847"/>
      <c r="I107" s="847"/>
      <c r="J107" s="847"/>
      <c r="K107" s="847"/>
      <c r="L107" s="847"/>
      <c r="M107" s="847"/>
      <c r="N107" s="848"/>
      <c r="O107" s="875"/>
      <c r="P107" s="876"/>
      <c r="Q107" s="877"/>
      <c r="R107" s="437"/>
      <c r="S107" s="519"/>
      <c r="T107" s="523"/>
      <c r="U107" s="523"/>
      <c r="W107" s="5"/>
      <c r="X107" s="5"/>
      <c r="Y107" s="5"/>
      <c r="Z107" s="5"/>
      <c r="AA107" s="5"/>
      <c r="AB107" s="5"/>
    </row>
    <row r="108" spans="1:37" ht="10.15" customHeight="1" x14ac:dyDescent="0.25">
      <c r="A108" s="1389"/>
      <c r="B108" s="1250"/>
      <c r="C108" s="1250"/>
      <c r="D108" s="1250"/>
      <c r="E108" s="1250"/>
      <c r="F108" s="1250"/>
      <c r="G108" s="1250"/>
      <c r="H108" s="1250"/>
      <c r="I108" s="1250"/>
      <c r="J108" s="1250"/>
      <c r="K108" s="1250"/>
      <c r="L108" s="1250"/>
      <c r="M108" s="1250"/>
      <c r="N108" s="1250"/>
      <c r="O108" s="1250"/>
      <c r="P108" s="1250"/>
      <c r="Q108" s="1250"/>
      <c r="R108" s="1250"/>
      <c r="S108" s="1250"/>
      <c r="T108" s="523"/>
      <c r="U108" s="523"/>
      <c r="W108" s="427"/>
      <c r="X108" s="427"/>
      <c r="Y108" s="427"/>
      <c r="Z108" s="427"/>
      <c r="AA108" s="427"/>
      <c r="AB108" s="427"/>
      <c r="AC108" s="427"/>
      <c r="AD108" s="427"/>
      <c r="AE108" s="427"/>
      <c r="AF108" s="427"/>
      <c r="AG108" s="427"/>
      <c r="AH108" s="427"/>
      <c r="AI108" s="427"/>
      <c r="AJ108" s="427"/>
      <c r="AK108" s="427"/>
    </row>
    <row r="109" spans="1:37" ht="18.75" customHeight="1" x14ac:dyDescent="0.25">
      <c r="A109" s="1390" t="s">
        <v>215</v>
      </c>
      <c r="B109" s="1391"/>
      <c r="C109" s="1391"/>
      <c r="D109" s="1391"/>
      <c r="E109" s="1391"/>
      <c r="F109" s="1391"/>
      <c r="G109" s="1391"/>
      <c r="H109" s="1391"/>
      <c r="I109" s="1391"/>
      <c r="J109" s="1391"/>
      <c r="K109" s="1391"/>
      <c r="L109" s="1391"/>
      <c r="M109" s="1391"/>
      <c r="N109" s="1391"/>
      <c r="O109" s="1391"/>
      <c r="P109" s="1391"/>
      <c r="Q109" s="1391"/>
      <c r="R109" s="1391"/>
      <c r="S109" s="1391"/>
      <c r="T109" s="523"/>
      <c r="U109" s="523"/>
      <c r="W109" s="427"/>
      <c r="X109" s="427"/>
      <c r="Y109" s="427"/>
      <c r="Z109" s="427"/>
      <c r="AA109" s="427"/>
      <c r="AB109" s="427"/>
      <c r="AC109" s="427"/>
      <c r="AD109" s="427"/>
      <c r="AE109" s="427"/>
      <c r="AF109" s="427"/>
      <c r="AG109" s="427"/>
      <c r="AH109" s="427"/>
      <c r="AI109" s="427"/>
      <c r="AJ109" s="427"/>
      <c r="AK109" s="427"/>
    </row>
    <row r="110" spans="1:37" x14ac:dyDescent="0.25">
      <c r="A110" s="1392" t="s">
        <v>216</v>
      </c>
      <c r="B110" s="1392"/>
      <c r="C110" s="1392"/>
      <c r="D110" s="1392"/>
      <c r="E110" s="1392"/>
      <c r="F110" s="1392"/>
      <c r="G110" s="1392"/>
      <c r="H110" s="1392"/>
      <c r="I110" s="1392"/>
      <c r="J110" s="1392"/>
      <c r="K110" s="1392"/>
      <c r="L110" s="1392"/>
      <c r="M110" s="1392"/>
      <c r="N110" s="1392"/>
      <c r="O110" s="1392"/>
      <c r="P110" s="1392"/>
      <c r="Q110" s="1392"/>
      <c r="R110" s="1392"/>
      <c r="S110" s="1393"/>
      <c r="T110" s="523"/>
      <c r="U110" s="523"/>
      <c r="W110" s="427"/>
      <c r="X110" s="427"/>
      <c r="Y110" s="427"/>
      <c r="Z110" s="427"/>
      <c r="AA110" s="427"/>
      <c r="AB110" s="427"/>
      <c r="AC110" s="427"/>
      <c r="AD110" s="427"/>
      <c r="AE110" s="427"/>
      <c r="AF110" s="427"/>
      <c r="AG110" s="427"/>
      <c r="AH110" s="427"/>
      <c r="AI110" s="427"/>
      <c r="AJ110" s="427"/>
      <c r="AK110" s="427"/>
    </row>
    <row r="111" spans="1:37" ht="63" customHeight="1" x14ac:dyDescent="0.25">
      <c r="A111" s="76" t="s">
        <v>217</v>
      </c>
      <c r="B111" s="77"/>
      <c r="C111" s="878" t="s">
        <v>218</v>
      </c>
      <c r="D111" s="879"/>
      <c r="E111" s="879"/>
      <c r="F111" s="879"/>
      <c r="G111" s="879"/>
      <c r="H111" s="879"/>
      <c r="I111" s="989" t="s">
        <v>219</v>
      </c>
      <c r="J111" s="990"/>
      <c r="K111" s="465" t="str">
        <f>IF('4a WEiR Index'!V22="","",IF('4a WEiR Index'!V22="BEDROOMS?","???",'4a WEiR Index'!V22))</f>
        <v>???</v>
      </c>
      <c r="L111" s="442" t="s">
        <v>165</v>
      </c>
      <c r="M111" s="78" t="str">
        <f>IF(Bedrooms="","BEDROOMS?",IF(K111="","",(100-K111)))</f>
        <v>BEDROOMS?</v>
      </c>
      <c r="N111" s="1376" t="s">
        <v>220</v>
      </c>
      <c r="O111" s="1377"/>
      <c r="P111" s="1377"/>
      <c r="Q111" s="1377"/>
      <c r="R111" s="1377"/>
      <c r="S111" s="1378"/>
      <c r="T111" s="523"/>
      <c r="U111" s="523"/>
      <c r="W111" s="427"/>
      <c r="X111" s="427"/>
      <c r="Y111" s="427"/>
      <c r="Z111" s="427"/>
      <c r="AA111" s="427"/>
      <c r="AB111" s="427"/>
      <c r="AC111" s="427"/>
      <c r="AD111" s="427"/>
      <c r="AE111" s="427"/>
      <c r="AF111" s="427"/>
      <c r="AG111" s="427"/>
      <c r="AH111" s="427"/>
      <c r="AI111" s="427"/>
      <c r="AJ111" s="427"/>
      <c r="AK111" s="427"/>
    </row>
    <row r="112" spans="1:37" ht="15" customHeight="1" x14ac:dyDescent="0.25">
      <c r="A112" s="448" t="s">
        <v>221</v>
      </c>
      <c r="B112" s="79"/>
      <c r="C112" s="1150" t="s">
        <v>222</v>
      </c>
      <c r="D112" s="1151"/>
      <c r="E112" s="1151"/>
      <c r="F112" s="1151"/>
      <c r="G112" s="1151"/>
      <c r="H112" s="1151"/>
      <c r="I112" s="1152"/>
      <c r="J112" s="1152"/>
      <c r="K112" s="1153"/>
      <c r="L112" s="1387">
        <v>2</v>
      </c>
      <c r="M112" s="803"/>
      <c r="N112" s="1379" t="s">
        <v>1288</v>
      </c>
      <c r="O112" s="1380"/>
      <c r="P112" s="1380"/>
      <c r="Q112" s="1380"/>
      <c r="R112" s="1380"/>
      <c r="S112" s="1380"/>
      <c r="T112" s="527"/>
      <c r="U112" s="527"/>
      <c r="W112" s="427"/>
      <c r="X112" s="427"/>
      <c r="Y112" s="427"/>
      <c r="Z112" s="427"/>
      <c r="AA112" s="427"/>
      <c r="AB112" s="427"/>
      <c r="AC112" s="427"/>
      <c r="AD112" s="427"/>
      <c r="AE112" s="427"/>
      <c r="AF112" s="427"/>
      <c r="AG112" s="427"/>
      <c r="AH112" s="427"/>
      <c r="AI112" s="427"/>
      <c r="AJ112" s="427"/>
      <c r="AK112" s="427"/>
    </row>
    <row r="113" spans="1:37" ht="60" customHeight="1" x14ac:dyDescent="0.25">
      <c r="A113" s="449"/>
      <c r="B113" s="81"/>
      <c r="C113" s="935" t="s">
        <v>1289</v>
      </c>
      <c r="D113" s="935"/>
      <c r="E113" s="935"/>
      <c r="F113" s="935"/>
      <c r="G113" s="935"/>
      <c r="H113" s="935"/>
      <c r="I113" s="935"/>
      <c r="J113" s="935"/>
      <c r="K113" s="935"/>
      <c r="L113" s="1388"/>
      <c r="M113" s="804"/>
      <c r="N113" s="1381"/>
      <c r="O113" s="850"/>
      <c r="P113" s="850"/>
      <c r="Q113" s="850"/>
      <c r="R113" s="850"/>
      <c r="S113" s="1382"/>
      <c r="T113" s="527"/>
      <c r="U113" s="527"/>
      <c r="W113" s="427"/>
      <c r="X113" s="427"/>
      <c r="Y113" s="427"/>
      <c r="Z113" s="427"/>
      <c r="AA113" s="427"/>
      <c r="AB113" s="427"/>
      <c r="AC113" s="427"/>
      <c r="AD113" s="427"/>
      <c r="AE113" s="427"/>
      <c r="AF113" s="427"/>
      <c r="AG113" s="427"/>
      <c r="AH113" s="427"/>
      <c r="AI113" s="427"/>
      <c r="AJ113" s="427"/>
      <c r="AK113" s="427"/>
    </row>
    <row r="114" spans="1:37" ht="58.15" customHeight="1" x14ac:dyDescent="0.25">
      <c r="A114" s="449"/>
      <c r="B114" s="81"/>
      <c r="C114" s="935" t="s">
        <v>1322</v>
      </c>
      <c r="D114" s="935"/>
      <c r="E114" s="935"/>
      <c r="F114" s="935"/>
      <c r="G114" s="935"/>
      <c r="H114" s="935"/>
      <c r="I114" s="935"/>
      <c r="J114" s="935"/>
      <c r="K114" s="935"/>
      <c r="L114" s="1388"/>
      <c r="M114" s="805"/>
      <c r="N114" s="1383"/>
      <c r="O114" s="1384"/>
      <c r="P114" s="1384"/>
      <c r="Q114" s="1384"/>
      <c r="R114" s="1384"/>
      <c r="S114" s="1384"/>
      <c r="T114" s="527"/>
      <c r="U114" s="527"/>
      <c r="W114" s="427"/>
      <c r="X114" s="427"/>
      <c r="Y114" s="427"/>
      <c r="Z114" s="427"/>
      <c r="AA114" s="427"/>
      <c r="AB114" s="427"/>
      <c r="AC114" s="427"/>
      <c r="AD114" s="427"/>
      <c r="AE114" s="427"/>
      <c r="AF114" s="427"/>
      <c r="AG114" s="427"/>
      <c r="AH114" s="427"/>
      <c r="AI114" s="427"/>
      <c r="AJ114" s="427"/>
      <c r="AK114" s="427"/>
    </row>
    <row r="115" spans="1:37" x14ac:dyDescent="0.25">
      <c r="A115" s="951" t="s">
        <v>223</v>
      </c>
      <c r="B115" s="951"/>
      <c r="C115" s="951"/>
      <c r="D115" s="951"/>
      <c r="E115" s="951"/>
      <c r="F115" s="951"/>
      <c r="G115" s="951"/>
      <c r="H115" s="951"/>
      <c r="I115" s="951"/>
      <c r="J115" s="951"/>
      <c r="K115" s="951"/>
      <c r="L115" s="951"/>
      <c r="M115" s="951"/>
      <c r="N115" s="951"/>
      <c r="O115" s="951"/>
      <c r="P115" s="951"/>
      <c r="Q115" s="951"/>
      <c r="R115" s="951"/>
      <c r="S115" s="952"/>
      <c r="T115" s="523"/>
      <c r="U115" s="523"/>
      <c r="W115" s="427"/>
      <c r="X115" s="427"/>
      <c r="Y115" s="427"/>
      <c r="Z115" s="427"/>
      <c r="AA115" s="427"/>
      <c r="AB115" s="427"/>
      <c r="AC115" s="427"/>
      <c r="AD115" s="427"/>
      <c r="AE115" s="427"/>
      <c r="AF115" s="427"/>
      <c r="AG115" s="427"/>
      <c r="AH115" s="427"/>
      <c r="AI115" s="427"/>
      <c r="AJ115" s="427"/>
      <c r="AK115" s="427"/>
    </row>
    <row r="116" spans="1:37" ht="88.5" customHeight="1" x14ac:dyDescent="0.25">
      <c r="A116" s="1144" t="s">
        <v>224</v>
      </c>
      <c r="B116" s="82"/>
      <c r="C116" s="1147" t="s">
        <v>1326</v>
      </c>
      <c r="D116" s="1147"/>
      <c r="E116" s="1147"/>
      <c r="F116" s="1147"/>
      <c r="G116" s="1147"/>
      <c r="H116" s="1147"/>
      <c r="I116" s="1147"/>
      <c r="J116" s="1147"/>
      <c r="K116" s="1147"/>
      <c r="L116" s="67"/>
      <c r="M116" s="83"/>
      <c r="N116" s="1148" t="s">
        <v>1325</v>
      </c>
      <c r="O116" s="1148"/>
      <c r="P116" s="1148"/>
      <c r="Q116" s="1148"/>
      <c r="R116" s="1148"/>
      <c r="S116" s="1149"/>
      <c r="T116" s="523"/>
      <c r="U116" s="523"/>
      <c r="W116" s="427"/>
      <c r="X116" s="427"/>
      <c r="Y116" s="427"/>
      <c r="Z116" s="427"/>
      <c r="AA116" s="427"/>
      <c r="AB116" s="427"/>
      <c r="AC116" s="427"/>
      <c r="AD116" s="427"/>
      <c r="AE116" s="427"/>
      <c r="AF116" s="427"/>
      <c r="AG116" s="427"/>
      <c r="AH116" s="427"/>
      <c r="AI116" s="427"/>
      <c r="AJ116" s="427"/>
      <c r="AK116" s="427"/>
    </row>
    <row r="117" spans="1:37" ht="48" customHeight="1" x14ac:dyDescent="0.25">
      <c r="A117" s="1145"/>
      <c r="B117" s="84"/>
      <c r="C117" s="935" t="s">
        <v>1140</v>
      </c>
      <c r="D117" s="935"/>
      <c r="E117" s="935"/>
      <c r="F117" s="935"/>
      <c r="G117" s="935"/>
      <c r="H117" s="935"/>
      <c r="I117" s="935"/>
      <c r="J117" s="935"/>
      <c r="K117" s="935"/>
      <c r="L117" s="59">
        <v>1</v>
      </c>
      <c r="M117" s="86"/>
      <c r="N117" s="1095"/>
      <c r="O117" s="1095"/>
      <c r="P117" s="1095"/>
      <c r="Q117" s="1095"/>
      <c r="R117" s="1095"/>
      <c r="S117" s="1096"/>
      <c r="T117" s="523"/>
      <c r="U117" s="523"/>
      <c r="W117" s="427"/>
      <c r="X117" s="427"/>
      <c r="Y117" s="427"/>
      <c r="Z117" s="427"/>
      <c r="AA117" s="427"/>
      <c r="AB117" s="427"/>
      <c r="AC117" s="427"/>
      <c r="AD117" s="427"/>
      <c r="AE117" s="427"/>
      <c r="AF117" s="427"/>
      <c r="AG117" s="427"/>
      <c r="AH117" s="427"/>
      <c r="AI117" s="427"/>
      <c r="AJ117" s="427"/>
      <c r="AK117" s="427"/>
    </row>
    <row r="118" spans="1:37" ht="48" customHeight="1" x14ac:dyDescent="0.25">
      <c r="A118" s="1145"/>
      <c r="B118" s="84"/>
      <c r="C118" s="935" t="s">
        <v>1141</v>
      </c>
      <c r="D118" s="935"/>
      <c r="E118" s="935"/>
      <c r="F118" s="935"/>
      <c r="G118" s="935"/>
      <c r="H118" s="935"/>
      <c r="I118" s="935"/>
      <c r="J118" s="935"/>
      <c r="K118" s="935"/>
      <c r="L118" s="59">
        <v>1</v>
      </c>
      <c r="M118" s="86"/>
      <c r="N118" s="1095"/>
      <c r="O118" s="1095"/>
      <c r="P118" s="1095"/>
      <c r="Q118" s="1095"/>
      <c r="R118" s="1095"/>
      <c r="S118" s="1096"/>
      <c r="T118" s="523"/>
      <c r="U118" s="523"/>
      <c r="W118" s="427"/>
      <c r="X118" s="427"/>
      <c r="Y118" s="427"/>
      <c r="Z118" s="427"/>
      <c r="AA118" s="427"/>
      <c r="AB118" s="427"/>
      <c r="AC118" s="427"/>
      <c r="AD118" s="427"/>
      <c r="AE118" s="427"/>
      <c r="AF118" s="427"/>
      <c r="AG118" s="427"/>
      <c r="AH118" s="427"/>
      <c r="AI118" s="427"/>
      <c r="AJ118" s="427"/>
      <c r="AK118" s="427"/>
    </row>
    <row r="119" spans="1:37" ht="46.9" customHeight="1" x14ac:dyDescent="0.25">
      <c r="A119" s="1145"/>
      <c r="B119" s="84"/>
      <c r="C119" s="982" t="s">
        <v>225</v>
      </c>
      <c r="D119" s="982"/>
      <c r="E119" s="982"/>
      <c r="F119" s="982"/>
      <c r="G119" s="982"/>
      <c r="H119" s="982"/>
      <c r="I119" s="982"/>
      <c r="J119" s="982"/>
      <c r="K119" s="982"/>
      <c r="L119" s="371">
        <v>2</v>
      </c>
      <c r="M119" s="86"/>
      <c r="N119" s="1095"/>
      <c r="O119" s="1095"/>
      <c r="P119" s="1095"/>
      <c r="Q119" s="1095"/>
      <c r="R119" s="1095"/>
      <c r="S119" s="1096"/>
      <c r="T119" s="523"/>
      <c r="U119" s="523"/>
      <c r="W119" s="427"/>
      <c r="X119" s="427"/>
      <c r="Y119" s="427"/>
      <c r="Z119" s="427"/>
      <c r="AA119" s="427"/>
      <c r="AB119" s="427"/>
      <c r="AC119" s="427"/>
      <c r="AD119" s="427"/>
      <c r="AE119" s="427"/>
      <c r="AF119" s="427"/>
      <c r="AG119" s="427"/>
      <c r="AH119" s="427"/>
      <c r="AI119" s="427"/>
      <c r="AJ119" s="427"/>
      <c r="AK119" s="427"/>
    </row>
    <row r="120" spans="1:37" ht="72" customHeight="1" x14ac:dyDescent="0.25">
      <c r="A120" s="1146"/>
      <c r="B120" s="85"/>
      <c r="C120" s="982" t="s">
        <v>1235</v>
      </c>
      <c r="D120" s="982"/>
      <c r="E120" s="982"/>
      <c r="F120" s="982"/>
      <c r="G120" s="982"/>
      <c r="H120" s="982"/>
      <c r="I120" s="982"/>
      <c r="J120" s="982"/>
      <c r="K120" s="982"/>
      <c r="L120" s="372" t="s">
        <v>995</v>
      </c>
      <c r="M120" s="86"/>
      <c r="N120" s="1162"/>
      <c r="O120" s="1162"/>
      <c r="P120" s="1162"/>
      <c r="Q120" s="1162"/>
      <c r="R120" s="1162"/>
      <c r="S120" s="1163"/>
      <c r="T120" s="523"/>
      <c r="U120" s="523"/>
      <c r="W120" s="427"/>
      <c r="X120" s="427"/>
      <c r="Y120" s="427"/>
      <c r="Z120" s="427"/>
      <c r="AA120" s="427"/>
      <c r="AB120" s="427"/>
      <c r="AC120" s="427"/>
      <c r="AD120" s="427"/>
      <c r="AE120" s="427"/>
      <c r="AF120" s="427"/>
      <c r="AG120" s="427"/>
      <c r="AH120" s="427"/>
      <c r="AI120" s="427"/>
      <c r="AJ120" s="427"/>
      <c r="AK120" s="427"/>
    </row>
    <row r="121" spans="1:37" ht="36.4" customHeight="1" x14ac:dyDescent="0.25">
      <c r="A121" s="953" t="s">
        <v>226</v>
      </c>
      <c r="B121" s="87"/>
      <c r="C121" s="1147" t="s">
        <v>227</v>
      </c>
      <c r="D121" s="1147"/>
      <c r="E121" s="1147"/>
      <c r="F121" s="1147"/>
      <c r="G121" s="1147"/>
      <c r="H121" s="1147"/>
      <c r="I121" s="1147"/>
      <c r="J121" s="1147"/>
      <c r="K121" s="1147"/>
      <c r="L121" s="88"/>
      <c r="M121" s="67"/>
      <c r="N121" s="1154" t="s">
        <v>1130</v>
      </c>
      <c r="O121" s="1154"/>
      <c r="P121" s="1154"/>
      <c r="Q121" s="1154"/>
      <c r="R121" s="1154"/>
      <c r="S121" s="1155"/>
      <c r="T121" s="523"/>
      <c r="U121" s="523"/>
      <c r="W121" s="427"/>
      <c r="X121" s="427"/>
      <c r="Y121" s="427"/>
      <c r="Z121" s="427"/>
      <c r="AA121" s="427"/>
      <c r="AB121" s="427"/>
      <c r="AC121" s="427"/>
      <c r="AD121" s="427"/>
      <c r="AE121" s="427"/>
      <c r="AF121" s="427"/>
      <c r="AG121" s="427"/>
      <c r="AH121" s="427"/>
      <c r="AI121" s="427"/>
      <c r="AJ121" s="427"/>
      <c r="AK121" s="427"/>
    </row>
    <row r="122" spans="1:37" ht="48" customHeight="1" x14ac:dyDescent="0.25">
      <c r="A122" s="1161"/>
      <c r="B122" s="84"/>
      <c r="C122" s="1156" t="s">
        <v>1072</v>
      </c>
      <c r="D122" s="1157"/>
      <c r="E122" s="1157"/>
      <c r="F122" s="1157"/>
      <c r="G122" s="1157"/>
      <c r="H122" s="1157"/>
      <c r="I122" s="1157"/>
      <c r="J122" s="1157"/>
      <c r="K122" s="1158"/>
      <c r="L122" s="89">
        <v>0.5</v>
      </c>
      <c r="M122" s="60"/>
      <c r="N122" s="1159"/>
      <c r="O122" s="1160"/>
      <c r="P122" s="1160"/>
      <c r="Q122" s="1160"/>
      <c r="R122" s="1160"/>
      <c r="S122" s="1160"/>
      <c r="T122" s="527"/>
      <c r="U122" s="527"/>
      <c r="W122" s="427"/>
      <c r="X122" s="427"/>
      <c r="Y122" s="427"/>
      <c r="Z122" s="427"/>
      <c r="AA122" s="427"/>
      <c r="AB122" s="427"/>
      <c r="AC122" s="427"/>
      <c r="AD122" s="427"/>
      <c r="AE122" s="427"/>
      <c r="AF122" s="427"/>
      <c r="AG122" s="427"/>
      <c r="AH122" s="427"/>
      <c r="AI122" s="427"/>
      <c r="AJ122" s="427"/>
      <c r="AK122" s="427"/>
    </row>
    <row r="123" spans="1:37" ht="48" customHeight="1" x14ac:dyDescent="0.25">
      <c r="A123" s="1161"/>
      <c r="B123" s="84"/>
      <c r="C123" s="1156" t="s">
        <v>1073</v>
      </c>
      <c r="D123" s="1157"/>
      <c r="E123" s="1157"/>
      <c r="F123" s="1157"/>
      <c r="G123" s="1157"/>
      <c r="H123" s="1157"/>
      <c r="I123" s="1157"/>
      <c r="J123" s="1157"/>
      <c r="K123" s="1158"/>
      <c r="L123" s="89">
        <v>0.5</v>
      </c>
      <c r="M123" s="60"/>
      <c r="N123" s="1096"/>
      <c r="O123" s="1394"/>
      <c r="P123" s="1394"/>
      <c r="Q123" s="1394"/>
      <c r="R123" s="1394"/>
      <c r="S123" s="1394"/>
      <c r="T123" s="527"/>
      <c r="U123" s="527"/>
      <c r="W123" s="427"/>
      <c r="X123" s="427"/>
      <c r="Y123" s="427"/>
      <c r="Z123" s="427"/>
      <c r="AA123" s="427"/>
      <c r="AB123" s="427"/>
      <c r="AC123" s="427"/>
      <c r="AD123" s="427"/>
      <c r="AE123" s="427"/>
      <c r="AF123" s="427"/>
      <c r="AG123" s="427"/>
      <c r="AH123" s="427"/>
      <c r="AI123" s="427"/>
      <c r="AJ123" s="427"/>
      <c r="AK123" s="427"/>
    </row>
    <row r="124" spans="1:37" ht="30" customHeight="1" x14ac:dyDescent="0.25">
      <c r="A124" s="942"/>
      <c r="B124" s="90"/>
      <c r="C124" s="1156" t="s">
        <v>228</v>
      </c>
      <c r="D124" s="1157"/>
      <c r="E124" s="1157"/>
      <c r="F124" s="1157"/>
      <c r="G124" s="1157"/>
      <c r="H124" s="1157"/>
      <c r="I124" s="1157"/>
      <c r="J124" s="1157"/>
      <c r="K124" s="1158"/>
      <c r="L124" s="91" t="s">
        <v>229</v>
      </c>
      <c r="M124" s="92"/>
      <c r="N124" s="1095"/>
      <c r="O124" s="1095"/>
      <c r="P124" s="1095"/>
      <c r="Q124" s="1095"/>
      <c r="R124" s="1095"/>
      <c r="S124" s="1096"/>
      <c r="T124" s="527"/>
      <c r="U124" s="527"/>
      <c r="V124" s="80"/>
      <c r="W124" s="427"/>
      <c r="X124" s="427"/>
      <c r="Y124" s="427"/>
      <c r="Z124" s="427"/>
      <c r="AA124" s="427"/>
      <c r="AB124" s="427"/>
      <c r="AC124" s="427"/>
      <c r="AD124" s="427"/>
      <c r="AE124" s="427"/>
      <c r="AF124" s="427"/>
      <c r="AG124" s="427"/>
      <c r="AH124" s="427"/>
      <c r="AI124" s="427"/>
      <c r="AJ124" s="427"/>
      <c r="AK124" s="427"/>
    </row>
    <row r="125" spans="1:37" ht="18.399999999999999" customHeight="1" x14ac:dyDescent="0.25">
      <c r="A125" s="943"/>
      <c r="B125" s="93"/>
      <c r="C125" s="1385" t="s">
        <v>230</v>
      </c>
      <c r="D125" s="1385"/>
      <c r="E125" s="1385"/>
      <c r="F125" s="1385"/>
      <c r="G125" s="1385"/>
      <c r="H125" s="1385"/>
      <c r="I125" s="1385"/>
      <c r="J125" s="1385"/>
      <c r="K125" s="1385"/>
      <c r="L125" s="94">
        <v>1</v>
      </c>
      <c r="M125" s="95"/>
      <c r="N125" s="1095"/>
      <c r="O125" s="1095"/>
      <c r="P125" s="1095"/>
      <c r="Q125" s="1095"/>
      <c r="R125" s="1095"/>
      <c r="S125" s="1096"/>
      <c r="T125" s="527"/>
      <c r="U125" s="527"/>
      <c r="W125" s="427"/>
      <c r="X125" s="427"/>
      <c r="Y125" s="427"/>
      <c r="Z125" s="427"/>
      <c r="AA125" s="427"/>
      <c r="AB125" s="427"/>
      <c r="AC125" s="427"/>
      <c r="AD125" s="427"/>
      <c r="AE125" s="427"/>
      <c r="AF125" s="427"/>
      <c r="AG125" s="427"/>
      <c r="AH125" s="427"/>
      <c r="AI125" s="427"/>
      <c r="AJ125" s="427"/>
      <c r="AK125" s="427"/>
    </row>
    <row r="126" spans="1:37" x14ac:dyDescent="0.25">
      <c r="A126" s="951" t="s">
        <v>231</v>
      </c>
      <c r="B126" s="951"/>
      <c r="C126" s="951"/>
      <c r="D126" s="951"/>
      <c r="E126" s="951"/>
      <c r="F126" s="951"/>
      <c r="G126" s="951"/>
      <c r="H126" s="951"/>
      <c r="I126" s="951"/>
      <c r="J126" s="951"/>
      <c r="K126" s="951"/>
      <c r="L126" s="951"/>
      <c r="M126" s="951"/>
      <c r="N126" s="951"/>
      <c r="O126" s="951"/>
      <c r="P126" s="951"/>
      <c r="Q126" s="951"/>
      <c r="R126" s="951"/>
      <c r="S126" s="952"/>
      <c r="T126" s="523"/>
      <c r="U126" s="523"/>
      <c r="W126" s="427"/>
      <c r="X126" s="427"/>
      <c r="Y126" s="427"/>
      <c r="Z126" s="427"/>
      <c r="AA126" s="427"/>
      <c r="AB126" s="427"/>
      <c r="AC126" s="427"/>
      <c r="AD126" s="427"/>
      <c r="AE126" s="427"/>
      <c r="AF126" s="427"/>
      <c r="AG126" s="427"/>
      <c r="AH126" s="427"/>
      <c r="AI126" s="427"/>
      <c r="AJ126" s="427"/>
      <c r="AK126" s="427"/>
    </row>
    <row r="127" spans="1:37" ht="25.5" customHeight="1" x14ac:dyDescent="0.25">
      <c r="A127" s="953" t="s">
        <v>232</v>
      </c>
      <c r="B127" s="87"/>
      <c r="C127" s="1386" t="s">
        <v>233</v>
      </c>
      <c r="D127" s="979"/>
      <c r="E127" s="979"/>
      <c r="F127" s="979"/>
      <c r="G127" s="979"/>
      <c r="H127" s="979"/>
      <c r="I127" s="979"/>
      <c r="J127" s="979"/>
      <c r="K127" s="979"/>
      <c r="L127" s="96"/>
      <c r="M127" s="97"/>
      <c r="N127" s="1352" t="s">
        <v>234</v>
      </c>
      <c r="O127" s="1353"/>
      <c r="P127" s="1353"/>
      <c r="Q127" s="1353"/>
      <c r="R127" s="1353"/>
      <c r="S127" s="1354"/>
      <c r="T127" s="527"/>
      <c r="U127" s="527"/>
      <c r="W127" s="427"/>
      <c r="X127" s="427"/>
      <c r="Y127" s="427"/>
      <c r="Z127" s="427"/>
      <c r="AA127" s="427"/>
      <c r="AB127" s="427"/>
      <c r="AC127" s="427"/>
      <c r="AD127" s="427"/>
      <c r="AE127" s="427"/>
      <c r="AF127" s="427"/>
      <c r="AG127" s="427"/>
      <c r="AH127" s="427"/>
      <c r="AI127" s="427"/>
      <c r="AJ127" s="427"/>
      <c r="AK127" s="427"/>
    </row>
    <row r="128" spans="1:37" ht="30" customHeight="1" x14ac:dyDescent="0.25">
      <c r="A128" s="942"/>
      <c r="B128" s="84"/>
      <c r="C128" s="972" t="s">
        <v>235</v>
      </c>
      <c r="D128" s="972"/>
      <c r="E128" s="972"/>
      <c r="F128" s="972"/>
      <c r="G128" s="972"/>
      <c r="H128" s="972"/>
      <c r="I128" s="972"/>
      <c r="J128" s="972"/>
      <c r="K128" s="972"/>
      <c r="L128" s="98" t="s">
        <v>236</v>
      </c>
      <c r="M128" s="99"/>
      <c r="N128" s="973"/>
      <c r="O128" s="973"/>
      <c r="P128" s="973"/>
      <c r="Q128" s="973"/>
      <c r="R128" s="973"/>
      <c r="S128" s="974"/>
      <c r="T128" s="527"/>
      <c r="U128" s="527"/>
      <c r="W128" s="427"/>
      <c r="X128" s="427"/>
      <c r="Y128" s="427"/>
      <c r="Z128" s="427"/>
      <c r="AA128" s="427"/>
      <c r="AB128" s="427"/>
      <c r="AC128" s="427"/>
      <c r="AD128" s="427"/>
      <c r="AE128" s="427"/>
      <c r="AF128" s="427"/>
      <c r="AG128" s="427"/>
      <c r="AH128" s="427"/>
      <c r="AI128" s="427"/>
      <c r="AJ128" s="427"/>
      <c r="AK128" s="427"/>
    </row>
    <row r="129" spans="1:37" ht="31.5" customHeight="1" x14ac:dyDescent="0.25">
      <c r="A129" s="943"/>
      <c r="B129" s="85"/>
      <c r="C129" s="975" t="s">
        <v>237</v>
      </c>
      <c r="D129" s="975"/>
      <c r="E129" s="975"/>
      <c r="F129" s="975"/>
      <c r="G129" s="975"/>
      <c r="H129" s="975"/>
      <c r="I129" s="975"/>
      <c r="J129" s="975"/>
      <c r="K129" s="975"/>
      <c r="L129" s="100" t="s">
        <v>238</v>
      </c>
      <c r="M129" s="101"/>
      <c r="N129" s="976"/>
      <c r="O129" s="977"/>
      <c r="P129" s="977"/>
      <c r="Q129" s="977"/>
      <c r="R129" s="977"/>
      <c r="S129" s="978"/>
      <c r="T129" s="527"/>
      <c r="U129" s="527"/>
      <c r="W129" s="427"/>
      <c r="X129" s="427"/>
      <c r="Y129" s="427"/>
      <c r="Z129" s="427"/>
      <c r="AA129" s="427"/>
      <c r="AB129" s="427"/>
      <c r="AC129" s="427"/>
      <c r="AD129" s="427"/>
      <c r="AE129" s="427"/>
      <c r="AF129" s="427"/>
      <c r="AG129" s="427"/>
      <c r="AH129" s="427"/>
      <c r="AI129" s="427"/>
      <c r="AJ129" s="427"/>
      <c r="AK129" s="427"/>
    </row>
    <row r="130" spans="1:37" ht="52.15" customHeight="1" x14ac:dyDescent="0.25">
      <c r="A130" s="448" t="s">
        <v>239</v>
      </c>
      <c r="B130" s="87"/>
      <c r="C130" s="979" t="s">
        <v>240</v>
      </c>
      <c r="D130" s="979"/>
      <c r="E130" s="979"/>
      <c r="F130" s="979"/>
      <c r="G130" s="979"/>
      <c r="H130" s="979"/>
      <c r="I130" s="979"/>
      <c r="J130" s="979"/>
      <c r="K130" s="979"/>
      <c r="L130" s="102">
        <v>5</v>
      </c>
      <c r="M130" s="103">
        <f>MIN(TRUNC(SUM((IF('4a WEiR Index'!$H$13=0,0.0001,'4a WEiR Index'!$I$13/'4a WEiR Index'!$H$13)*'Indoor_Values_(HIDE)'!$C$36),(IF('4a WEiR Index'!$H$14=0,0.0001,'4a WEiR Index'!$I$14/'4a WEiR Index'!$H$14*'Indoor_Values_(HIDE)'!$C$37)),(IF('4a WEiR Index'!$H$15=0,0.0001,'4a WEiR Index'!$I$15/'4a WEiR Index'!$H$15*'Indoor_Values_(HIDE)'!$C$38)),(IF('4a WEiR Index'!$H$18=0,0.0001,'4a WEiR Index'!$I$18/'4a WEiR Index'!$H$18*'Indoor_Values_(HIDE)'!$C$41)))/SUM('Indoor_Values_(HIDE)'!$C$36,'Indoor_Values_(HIDE)'!$C$37,'Indoor_Values_(HIDE)'!$C$38,'Indoor_Values_(HIDE)'!$C$41)/0.1*0.5),5)</f>
        <v>0</v>
      </c>
      <c r="N130" s="980" t="s">
        <v>241</v>
      </c>
      <c r="O130" s="980"/>
      <c r="P130" s="980"/>
      <c r="Q130" s="980"/>
      <c r="R130" s="980"/>
      <c r="S130" s="981"/>
      <c r="T130" s="527"/>
      <c r="U130" s="527"/>
      <c r="W130" s="427"/>
      <c r="X130" s="427"/>
      <c r="Y130" s="427"/>
      <c r="Z130" s="427"/>
      <c r="AA130" s="427"/>
      <c r="AB130" s="427"/>
      <c r="AC130" s="427"/>
      <c r="AD130" s="427"/>
      <c r="AE130" s="427"/>
      <c r="AF130" s="427"/>
      <c r="AG130" s="427"/>
      <c r="AH130" s="427"/>
      <c r="AI130" s="427"/>
      <c r="AJ130" s="427"/>
      <c r="AK130" s="427"/>
    </row>
    <row r="131" spans="1:37" x14ac:dyDescent="0.25">
      <c r="A131" s="1361" t="s">
        <v>242</v>
      </c>
      <c r="B131" s="1361"/>
      <c r="C131" s="1361"/>
      <c r="D131" s="1361"/>
      <c r="E131" s="1361"/>
      <c r="F131" s="1361"/>
      <c r="G131" s="1361"/>
      <c r="H131" s="1361"/>
      <c r="I131" s="1361"/>
      <c r="J131" s="1361"/>
      <c r="K131" s="1361"/>
      <c r="L131" s="1361"/>
      <c r="M131" s="1361"/>
      <c r="N131" s="1361"/>
      <c r="O131" s="1361"/>
      <c r="P131" s="1361"/>
      <c r="Q131" s="1361"/>
      <c r="R131" s="1361"/>
      <c r="S131" s="1362"/>
      <c r="T131" s="523"/>
      <c r="U131" s="523"/>
      <c r="W131" s="427"/>
      <c r="X131" s="427"/>
      <c r="Y131" s="427"/>
      <c r="Z131" s="427"/>
      <c r="AA131" s="427"/>
      <c r="AB131" s="427"/>
      <c r="AC131" s="427"/>
      <c r="AD131" s="427"/>
      <c r="AE131" s="427"/>
      <c r="AF131" s="427"/>
      <c r="AG131" s="427"/>
      <c r="AH131" s="427"/>
      <c r="AI131" s="427"/>
      <c r="AJ131" s="427"/>
      <c r="AK131" s="427"/>
    </row>
    <row r="132" spans="1:37" ht="48" customHeight="1" x14ac:dyDescent="0.25">
      <c r="A132" s="444" t="s">
        <v>243</v>
      </c>
      <c r="B132" s="87"/>
      <c r="C132" s="833" t="s">
        <v>1142</v>
      </c>
      <c r="D132" s="833"/>
      <c r="E132" s="833"/>
      <c r="F132" s="833"/>
      <c r="G132" s="833"/>
      <c r="H132" s="833"/>
      <c r="I132" s="833"/>
      <c r="J132" s="833"/>
      <c r="K132" s="833"/>
      <c r="L132" s="936">
        <v>1</v>
      </c>
      <c r="M132" s="1370"/>
      <c r="N132" s="1371"/>
      <c r="O132" s="1115"/>
      <c r="P132" s="1115"/>
      <c r="Q132" s="1115"/>
      <c r="R132" s="1115"/>
      <c r="S132" s="1115"/>
      <c r="T132" s="527"/>
      <c r="U132" s="527"/>
      <c r="W132" s="427"/>
      <c r="X132" s="427"/>
      <c r="Y132" s="427"/>
      <c r="Z132" s="427"/>
      <c r="AA132" s="427"/>
      <c r="AB132" s="427"/>
      <c r="AC132" s="427"/>
      <c r="AD132" s="427"/>
      <c r="AE132" s="427"/>
      <c r="AF132" s="427"/>
      <c r="AG132" s="427"/>
      <c r="AH132" s="427"/>
      <c r="AI132" s="427"/>
      <c r="AJ132" s="427"/>
      <c r="AK132" s="427"/>
    </row>
    <row r="133" spans="1:37" ht="15" customHeight="1" x14ac:dyDescent="0.25">
      <c r="A133" s="104"/>
      <c r="B133" s="84"/>
      <c r="C133" s="983" t="s">
        <v>244</v>
      </c>
      <c r="D133" s="984"/>
      <c r="E133" s="984"/>
      <c r="F133" s="984"/>
      <c r="G133" s="984"/>
      <c r="H133" s="984"/>
      <c r="I133" s="984"/>
      <c r="J133" s="984"/>
      <c r="K133" s="985"/>
      <c r="L133" s="1368"/>
      <c r="M133" s="1088"/>
      <c r="N133" s="1372"/>
      <c r="O133" s="1373"/>
      <c r="P133" s="1373"/>
      <c r="Q133" s="1373"/>
      <c r="R133" s="1373"/>
      <c r="S133" s="1117"/>
      <c r="T133" s="527"/>
      <c r="U133" s="527"/>
      <c r="W133" s="427"/>
      <c r="X133" s="427"/>
      <c r="Y133" s="427"/>
      <c r="Z133" s="427"/>
      <c r="AA133" s="427"/>
      <c r="AB133" s="427"/>
      <c r="AC133" s="427"/>
      <c r="AD133" s="427"/>
      <c r="AE133" s="427"/>
      <c r="AF133" s="427"/>
      <c r="AG133" s="427"/>
      <c r="AH133" s="427"/>
      <c r="AI133" s="427"/>
      <c r="AJ133" s="427"/>
      <c r="AK133" s="427"/>
    </row>
    <row r="134" spans="1:37" ht="15" customHeight="1" x14ac:dyDescent="0.25">
      <c r="A134" s="105"/>
      <c r="B134" s="85"/>
      <c r="C134" s="986" t="s">
        <v>245</v>
      </c>
      <c r="D134" s="987"/>
      <c r="E134" s="987"/>
      <c r="F134" s="987"/>
      <c r="G134" s="987"/>
      <c r="H134" s="987"/>
      <c r="I134" s="987"/>
      <c r="J134" s="987"/>
      <c r="K134" s="988"/>
      <c r="L134" s="1369"/>
      <c r="M134" s="1085"/>
      <c r="N134" s="1374"/>
      <c r="O134" s="1375"/>
      <c r="P134" s="1375"/>
      <c r="Q134" s="1375"/>
      <c r="R134" s="1375"/>
      <c r="S134" s="1375"/>
      <c r="T134" s="527"/>
      <c r="U134" s="527"/>
      <c r="W134" s="427"/>
      <c r="X134" s="427"/>
      <c r="Y134" s="427"/>
      <c r="Z134" s="427"/>
      <c r="AA134" s="427"/>
      <c r="AB134" s="427"/>
      <c r="AC134" s="427"/>
      <c r="AD134" s="427"/>
      <c r="AE134" s="427"/>
      <c r="AF134" s="427"/>
      <c r="AG134" s="427"/>
      <c r="AH134" s="427"/>
      <c r="AI134" s="427"/>
      <c r="AJ134" s="427"/>
      <c r="AK134" s="427"/>
    </row>
    <row r="135" spans="1:37" ht="44.1" customHeight="1" x14ac:dyDescent="0.25">
      <c r="A135" s="106" t="s">
        <v>246</v>
      </c>
      <c r="B135" s="107"/>
      <c r="C135" s="833" t="s">
        <v>1143</v>
      </c>
      <c r="D135" s="833"/>
      <c r="E135" s="833"/>
      <c r="F135" s="833"/>
      <c r="G135" s="833"/>
      <c r="H135" s="833"/>
      <c r="I135" s="833"/>
      <c r="J135" s="833"/>
      <c r="K135" s="833"/>
      <c r="L135" s="108">
        <v>1</v>
      </c>
      <c r="M135" s="109"/>
      <c r="N135" s="834"/>
      <c r="O135" s="835"/>
      <c r="P135" s="835"/>
      <c r="Q135" s="835"/>
      <c r="R135" s="835"/>
      <c r="S135" s="835"/>
      <c r="T135" s="527"/>
      <c r="U135" s="527"/>
      <c r="W135" s="427"/>
      <c r="X135" s="427"/>
      <c r="Y135" s="427"/>
      <c r="Z135" s="427"/>
      <c r="AA135" s="427"/>
      <c r="AB135" s="427"/>
      <c r="AC135" s="427"/>
      <c r="AD135" s="427"/>
      <c r="AE135" s="427"/>
      <c r="AF135" s="427"/>
      <c r="AG135" s="427"/>
      <c r="AH135" s="427"/>
      <c r="AI135" s="427"/>
      <c r="AJ135" s="427"/>
      <c r="AK135" s="427"/>
    </row>
    <row r="136" spans="1:37" ht="44.1" customHeight="1" x14ac:dyDescent="0.25">
      <c r="A136" s="106" t="s">
        <v>247</v>
      </c>
      <c r="B136" s="107"/>
      <c r="C136" s="833" t="s">
        <v>1218</v>
      </c>
      <c r="D136" s="833"/>
      <c r="E136" s="833"/>
      <c r="F136" s="833"/>
      <c r="G136" s="833"/>
      <c r="H136" s="833"/>
      <c r="I136" s="833"/>
      <c r="J136" s="833"/>
      <c r="K136" s="833"/>
      <c r="L136" s="108">
        <v>1</v>
      </c>
      <c r="M136" s="109"/>
      <c r="N136" s="834"/>
      <c r="O136" s="835"/>
      <c r="P136" s="835"/>
      <c r="Q136" s="835"/>
      <c r="R136" s="835"/>
      <c r="S136" s="835"/>
      <c r="T136" s="527"/>
      <c r="U136" s="527"/>
      <c r="W136" s="427"/>
      <c r="X136" s="427"/>
      <c r="Y136" s="427"/>
      <c r="Z136" s="427"/>
      <c r="AA136" s="427"/>
      <c r="AB136" s="427"/>
      <c r="AC136" s="427"/>
      <c r="AD136" s="427"/>
      <c r="AE136" s="427"/>
      <c r="AF136" s="427"/>
      <c r="AG136" s="427"/>
      <c r="AH136" s="427"/>
      <c r="AI136" s="427"/>
      <c r="AJ136" s="427"/>
      <c r="AK136" s="427"/>
    </row>
    <row r="137" spans="1:37" ht="15" customHeight="1" x14ac:dyDescent="0.25">
      <c r="A137" s="106" t="s">
        <v>248</v>
      </c>
      <c r="B137" s="107"/>
      <c r="C137" s="832" t="s">
        <v>1144</v>
      </c>
      <c r="D137" s="833"/>
      <c r="E137" s="833"/>
      <c r="F137" s="833"/>
      <c r="G137" s="833"/>
      <c r="H137" s="833"/>
      <c r="I137" s="833"/>
      <c r="J137" s="833"/>
      <c r="K137" s="833"/>
      <c r="L137" s="108">
        <v>1</v>
      </c>
      <c r="M137" s="109"/>
      <c r="N137" s="834"/>
      <c r="O137" s="835"/>
      <c r="P137" s="835"/>
      <c r="Q137" s="835"/>
      <c r="R137" s="835"/>
      <c r="S137" s="835"/>
      <c r="T137" s="527"/>
      <c r="U137" s="527"/>
      <c r="W137" s="427"/>
      <c r="X137" s="427"/>
      <c r="Y137" s="427"/>
      <c r="Z137" s="427"/>
      <c r="AA137" s="427"/>
      <c r="AB137" s="427"/>
      <c r="AC137" s="427"/>
      <c r="AD137" s="427"/>
      <c r="AE137" s="427"/>
      <c r="AF137" s="427"/>
      <c r="AG137" s="427"/>
      <c r="AH137" s="427"/>
      <c r="AI137" s="427"/>
      <c r="AJ137" s="427"/>
      <c r="AK137" s="427"/>
    </row>
    <row r="138" spans="1:37" ht="57.75" customHeight="1" x14ac:dyDescent="0.25">
      <c r="A138" s="106" t="s">
        <v>249</v>
      </c>
      <c r="B138" s="107"/>
      <c r="C138" s="832" t="s">
        <v>1145</v>
      </c>
      <c r="D138" s="833"/>
      <c r="E138" s="833"/>
      <c r="F138" s="833"/>
      <c r="G138" s="833"/>
      <c r="H138" s="833"/>
      <c r="I138" s="833"/>
      <c r="J138" s="833"/>
      <c r="K138" s="833"/>
      <c r="L138" s="110" t="s">
        <v>253</v>
      </c>
      <c r="M138" s="443"/>
      <c r="N138" s="834"/>
      <c r="O138" s="835"/>
      <c r="P138" s="835"/>
      <c r="Q138" s="835"/>
      <c r="R138" s="835"/>
      <c r="S138" s="835"/>
      <c r="T138" s="527"/>
      <c r="U138" s="527"/>
      <c r="W138" s="427"/>
      <c r="X138" s="427"/>
      <c r="Y138" s="427"/>
      <c r="Z138" s="427"/>
      <c r="AA138" s="427"/>
      <c r="AB138" s="427"/>
      <c r="AC138" s="427"/>
      <c r="AD138" s="427"/>
      <c r="AE138" s="427"/>
      <c r="AF138" s="427"/>
      <c r="AG138" s="427"/>
      <c r="AH138" s="427"/>
      <c r="AI138" s="427"/>
      <c r="AJ138" s="427"/>
      <c r="AK138" s="427"/>
    </row>
    <row r="139" spans="1:37" ht="15" customHeight="1" x14ac:dyDescent="0.25">
      <c r="A139" s="106" t="s">
        <v>250</v>
      </c>
      <c r="B139" s="107"/>
      <c r="C139" s="832" t="s">
        <v>1146</v>
      </c>
      <c r="D139" s="833"/>
      <c r="E139" s="833"/>
      <c r="F139" s="833"/>
      <c r="G139" s="833"/>
      <c r="H139" s="833"/>
      <c r="I139" s="833"/>
      <c r="J139" s="833"/>
      <c r="K139" s="833"/>
      <c r="L139" s="442">
        <v>0.5</v>
      </c>
      <c r="M139" s="443"/>
      <c r="N139" s="834"/>
      <c r="O139" s="835"/>
      <c r="P139" s="835"/>
      <c r="Q139" s="835"/>
      <c r="R139" s="835"/>
      <c r="S139" s="835"/>
      <c r="T139" s="527"/>
      <c r="U139" s="527"/>
      <c r="W139" s="427"/>
      <c r="X139" s="427"/>
      <c r="Y139" s="427"/>
      <c r="Z139" s="427"/>
      <c r="AA139" s="427"/>
      <c r="AB139" s="427"/>
      <c r="AC139" s="427"/>
      <c r="AD139" s="427"/>
      <c r="AE139" s="427"/>
      <c r="AF139" s="427"/>
      <c r="AG139" s="427"/>
      <c r="AH139" s="427"/>
      <c r="AI139" s="427"/>
      <c r="AJ139" s="427"/>
      <c r="AK139" s="427"/>
    </row>
    <row r="140" spans="1:37" ht="15" customHeight="1" x14ac:dyDescent="0.25">
      <c r="A140" s="106" t="s">
        <v>251</v>
      </c>
      <c r="B140" s="107"/>
      <c r="C140" s="832" t="s">
        <v>1147</v>
      </c>
      <c r="D140" s="833"/>
      <c r="E140" s="833"/>
      <c r="F140" s="833"/>
      <c r="G140" s="833"/>
      <c r="H140" s="833"/>
      <c r="I140" s="833"/>
      <c r="J140" s="833"/>
      <c r="K140" s="833"/>
      <c r="L140" s="108">
        <v>1</v>
      </c>
      <c r="M140" s="109"/>
      <c r="N140" s="834"/>
      <c r="O140" s="835"/>
      <c r="P140" s="835"/>
      <c r="Q140" s="835"/>
      <c r="R140" s="835"/>
      <c r="S140" s="835"/>
      <c r="T140" s="527"/>
      <c r="U140" s="527"/>
      <c r="W140" s="427"/>
      <c r="X140" s="427"/>
      <c r="Y140" s="427"/>
      <c r="Z140" s="427"/>
      <c r="AA140" s="427"/>
      <c r="AB140" s="427"/>
      <c r="AC140" s="427"/>
      <c r="AD140" s="427"/>
      <c r="AE140" s="427"/>
      <c r="AF140" s="427"/>
      <c r="AG140" s="427"/>
      <c r="AH140" s="427"/>
      <c r="AI140" s="427"/>
      <c r="AJ140" s="427"/>
      <c r="AK140" s="427"/>
    </row>
    <row r="141" spans="1:37" ht="16.149999999999999" customHeight="1" x14ac:dyDescent="0.25">
      <c r="A141" s="106" t="s">
        <v>252</v>
      </c>
      <c r="B141" s="107"/>
      <c r="C141" s="832" t="s">
        <v>1148</v>
      </c>
      <c r="D141" s="833"/>
      <c r="E141" s="833"/>
      <c r="F141" s="833"/>
      <c r="G141" s="833"/>
      <c r="H141" s="833"/>
      <c r="I141" s="833"/>
      <c r="J141" s="833"/>
      <c r="K141" s="833"/>
      <c r="L141" s="110">
        <v>2</v>
      </c>
      <c r="M141" s="57"/>
      <c r="N141" s="834"/>
      <c r="O141" s="835"/>
      <c r="P141" s="835"/>
      <c r="Q141" s="835"/>
      <c r="R141" s="835"/>
      <c r="S141" s="835"/>
      <c r="T141" s="527"/>
      <c r="U141" s="527"/>
      <c r="W141" s="427"/>
      <c r="X141" s="427"/>
      <c r="Y141" s="427"/>
      <c r="Z141" s="427"/>
      <c r="AA141" s="427"/>
      <c r="AB141" s="427"/>
      <c r="AC141" s="427"/>
      <c r="AD141" s="427"/>
      <c r="AE141" s="427"/>
      <c r="AF141" s="427"/>
      <c r="AG141" s="427"/>
      <c r="AH141" s="427"/>
      <c r="AI141" s="427"/>
      <c r="AJ141" s="427"/>
      <c r="AK141" s="427"/>
    </row>
    <row r="142" spans="1:37" ht="15" customHeight="1" x14ac:dyDescent="0.25">
      <c r="A142" s="106" t="s">
        <v>254</v>
      </c>
      <c r="B142" s="107"/>
      <c r="C142" s="832" t="s">
        <v>1149</v>
      </c>
      <c r="D142" s="833"/>
      <c r="E142" s="833"/>
      <c r="F142" s="833"/>
      <c r="G142" s="833"/>
      <c r="H142" s="833"/>
      <c r="I142" s="833"/>
      <c r="J142" s="833"/>
      <c r="K142" s="833"/>
      <c r="L142" s="110">
        <v>2</v>
      </c>
      <c r="M142" s="57"/>
      <c r="N142" s="834"/>
      <c r="O142" s="835"/>
      <c r="P142" s="835"/>
      <c r="Q142" s="835"/>
      <c r="R142" s="835"/>
      <c r="S142" s="835"/>
      <c r="T142" s="527"/>
      <c r="U142" s="527"/>
      <c r="W142" s="427"/>
      <c r="X142" s="427"/>
      <c r="Y142" s="427"/>
      <c r="Z142" s="427"/>
      <c r="AA142" s="427"/>
      <c r="AB142" s="427"/>
      <c r="AC142" s="427"/>
      <c r="AD142" s="427"/>
      <c r="AE142" s="427"/>
      <c r="AF142" s="427"/>
      <c r="AG142" s="427"/>
      <c r="AH142" s="427"/>
      <c r="AI142" s="427"/>
      <c r="AJ142" s="427"/>
      <c r="AK142" s="427"/>
    </row>
    <row r="143" spans="1:37" ht="30.6" customHeight="1" x14ac:dyDescent="0.25">
      <c r="A143" s="106" t="s">
        <v>255</v>
      </c>
      <c r="B143" s="107"/>
      <c r="C143" s="832" t="s">
        <v>1150</v>
      </c>
      <c r="D143" s="833"/>
      <c r="E143" s="833"/>
      <c r="F143" s="833"/>
      <c r="G143" s="833"/>
      <c r="H143" s="833"/>
      <c r="I143" s="833"/>
      <c r="J143" s="833"/>
      <c r="K143" s="833"/>
      <c r="L143" s="110">
        <v>1</v>
      </c>
      <c r="M143" s="57"/>
      <c r="N143" s="834"/>
      <c r="O143" s="835"/>
      <c r="P143" s="835"/>
      <c r="Q143" s="835"/>
      <c r="R143" s="835"/>
      <c r="S143" s="835"/>
      <c r="T143" s="527"/>
      <c r="U143" s="527"/>
      <c r="W143" s="427"/>
      <c r="X143" s="427"/>
      <c r="Y143" s="427"/>
      <c r="Z143" s="427"/>
      <c r="AA143" s="427"/>
      <c r="AB143" s="427"/>
      <c r="AC143" s="427"/>
      <c r="AD143" s="427"/>
      <c r="AE143" s="427"/>
      <c r="AF143" s="427"/>
      <c r="AG143" s="427"/>
      <c r="AH143" s="427"/>
      <c r="AI143" s="427"/>
      <c r="AJ143" s="427"/>
      <c r="AK143" s="427"/>
    </row>
    <row r="144" spans="1:37" ht="21" customHeight="1" x14ac:dyDescent="0.25">
      <c r="A144" s="963" t="s">
        <v>1012</v>
      </c>
      <c r="B144" s="964"/>
      <c r="C144" s="964"/>
      <c r="D144" s="964"/>
      <c r="E144" s="964"/>
      <c r="F144" s="964"/>
      <c r="G144" s="964"/>
      <c r="H144" s="964"/>
      <c r="I144" s="964"/>
      <c r="J144" s="964"/>
      <c r="K144" s="964"/>
      <c r="L144" s="965"/>
      <c r="M144" s="965"/>
      <c r="N144" s="965"/>
      <c r="O144" s="965"/>
      <c r="P144" s="965"/>
      <c r="Q144" s="965"/>
      <c r="R144" s="965"/>
      <c r="S144" s="965"/>
      <c r="T144" s="523"/>
      <c r="U144" s="523"/>
      <c r="W144" s="427"/>
      <c r="X144" s="427"/>
      <c r="Y144" s="427"/>
      <c r="Z144" s="427"/>
      <c r="AA144" s="427"/>
      <c r="AB144" s="427"/>
      <c r="AC144" s="427"/>
      <c r="AD144" s="427"/>
      <c r="AE144" s="427"/>
      <c r="AF144" s="427"/>
      <c r="AG144" s="427"/>
      <c r="AH144" s="427"/>
      <c r="AI144" s="427"/>
      <c r="AJ144" s="427"/>
      <c r="AK144" s="427"/>
    </row>
    <row r="145" spans="1:37" ht="30" customHeight="1" x14ac:dyDescent="0.25">
      <c r="A145" s="374"/>
      <c r="B145" s="450"/>
      <c r="C145" s="966" t="s">
        <v>996</v>
      </c>
      <c r="D145" s="967"/>
      <c r="E145" s="967"/>
      <c r="F145" s="967"/>
      <c r="G145" s="967"/>
      <c r="H145" s="967"/>
      <c r="I145" s="967"/>
      <c r="J145" s="967"/>
      <c r="K145" s="967"/>
      <c r="L145" s="968" t="str">
        <f>IF(AND(O148="Any Level",O149="Emerald"),"Emerald",IF(AND(O148="Any Level",O149="Gold"),"Gold",IF(AND(O148="Any Level",O149="Silver"),"Silver",IF(AND(O148="Any Level",O149="Code Plus"),"Code Plus","CANNOT CERTIFY"))))</f>
        <v>CANNOT CERTIFY</v>
      </c>
      <c r="M145" s="969"/>
      <c r="N145" s="970"/>
      <c r="O145" s="971"/>
      <c r="P145" s="971"/>
      <c r="Q145" s="971"/>
      <c r="R145" s="971"/>
      <c r="S145" s="971"/>
      <c r="T145" s="523"/>
      <c r="U145" s="523"/>
      <c r="W145" s="427"/>
      <c r="X145" s="427"/>
      <c r="Y145" s="427"/>
      <c r="Z145" s="427"/>
      <c r="AA145" s="427"/>
      <c r="AB145" s="427"/>
      <c r="AC145" s="427"/>
      <c r="AD145" s="427"/>
      <c r="AE145" s="427"/>
      <c r="AF145" s="427"/>
      <c r="AG145" s="427"/>
      <c r="AH145" s="427"/>
      <c r="AI145" s="427"/>
      <c r="AJ145" s="427"/>
      <c r="AK145" s="427"/>
    </row>
    <row r="146" spans="1:37" s="7" customFormat="1" ht="10.15" customHeight="1" x14ac:dyDescent="0.25">
      <c r="A146" s="1349"/>
      <c r="B146" s="1350"/>
      <c r="C146" s="1350"/>
      <c r="D146" s="1350"/>
      <c r="E146" s="1350"/>
      <c r="F146" s="1350"/>
      <c r="G146" s="1350"/>
      <c r="H146" s="1350"/>
      <c r="I146" s="1350"/>
      <c r="J146" s="1350"/>
      <c r="K146" s="1350"/>
      <c r="L146" s="1351"/>
      <c r="M146" s="1351"/>
      <c r="N146" s="1351"/>
      <c r="O146" s="1351"/>
      <c r="P146" s="1351"/>
      <c r="Q146" s="1351"/>
      <c r="R146" s="1351"/>
      <c r="S146" s="1351"/>
      <c r="T146" s="523"/>
      <c r="U146" s="523"/>
      <c r="V146" s="373"/>
      <c r="W146" s="430"/>
      <c r="X146" s="430"/>
      <c r="Y146" s="430"/>
      <c r="Z146" s="430"/>
      <c r="AA146" s="430"/>
      <c r="AB146" s="430"/>
      <c r="AC146" s="430"/>
      <c r="AD146" s="430"/>
      <c r="AE146" s="430"/>
      <c r="AF146" s="430"/>
      <c r="AG146" s="430"/>
      <c r="AH146" s="430"/>
      <c r="AI146" s="430"/>
      <c r="AJ146" s="430"/>
      <c r="AK146" s="430"/>
    </row>
    <row r="147" spans="1:37" ht="18" customHeight="1" x14ac:dyDescent="0.25">
      <c r="A147" s="104"/>
      <c r="B147" s="375"/>
      <c r="C147" s="1028" t="s">
        <v>997</v>
      </c>
      <c r="D147" s="1029"/>
      <c r="E147" s="1029"/>
      <c r="F147" s="1029"/>
      <c r="G147" s="1029"/>
      <c r="H147" s="1029"/>
      <c r="I147" s="1029"/>
      <c r="J147" s="921" t="s">
        <v>971</v>
      </c>
      <c r="K147" s="922"/>
      <c r="L147" s="466">
        <v>135.5</v>
      </c>
      <c r="M147" s="466">
        <f>SUM(M111,M112,M117,M118,M119,M120,M122,M123,M124,M125,M128,M129,M130,M132,M135,M136,M137,M138,M139,M140,M141,M142,M143)</f>
        <v>0</v>
      </c>
      <c r="N147" s="819" t="s">
        <v>972</v>
      </c>
      <c r="O147" s="820"/>
      <c r="P147" s="820"/>
      <c r="Q147" s="820"/>
      <c r="R147" s="960"/>
      <c r="S147" s="961"/>
      <c r="T147" s="523"/>
      <c r="U147" s="523"/>
      <c r="W147" s="427"/>
      <c r="X147" s="427"/>
      <c r="Y147" s="427"/>
      <c r="Z147" s="427"/>
      <c r="AA147" s="427"/>
      <c r="AB147" s="427"/>
      <c r="AC147" s="427"/>
      <c r="AD147" s="427"/>
      <c r="AE147" s="427"/>
      <c r="AF147" s="427"/>
      <c r="AG147" s="427"/>
      <c r="AH147" s="427"/>
      <c r="AI147" s="427"/>
      <c r="AJ147" s="427"/>
      <c r="AK147" s="427"/>
    </row>
    <row r="148" spans="1:37" ht="36" customHeight="1" x14ac:dyDescent="0.25">
      <c r="A148" s="104"/>
      <c r="B148" s="375"/>
      <c r="C148" s="840" t="s">
        <v>1197</v>
      </c>
      <c r="D148" s="841"/>
      <c r="E148" s="841"/>
      <c r="F148" s="841"/>
      <c r="G148" s="841"/>
      <c r="H148" s="841"/>
      <c r="I148" s="841"/>
      <c r="J148" s="841"/>
      <c r="K148" s="841"/>
      <c r="L148" s="841"/>
      <c r="M148" s="841"/>
      <c r="N148" s="842"/>
      <c r="O148" s="875" t="str">
        <f>IF(K111&lt;=75,"Any Level","Cannot Certify")</f>
        <v>Cannot Certify</v>
      </c>
      <c r="P148" s="1030"/>
      <c r="Q148" s="1031"/>
      <c r="R148" s="962"/>
      <c r="S148" s="962"/>
      <c r="T148" s="523"/>
      <c r="U148" s="523"/>
      <c r="W148" s="464"/>
      <c r="X148" s="464"/>
      <c r="Y148" s="427"/>
      <c r="Z148" s="427"/>
      <c r="AA148" s="427"/>
      <c r="AB148" s="427"/>
      <c r="AC148" s="427"/>
      <c r="AD148" s="427"/>
      <c r="AE148" s="427"/>
      <c r="AF148" s="427"/>
      <c r="AG148" s="427"/>
      <c r="AH148" s="427"/>
      <c r="AI148" s="427"/>
      <c r="AJ148" s="427"/>
      <c r="AK148" s="427"/>
    </row>
    <row r="149" spans="1:37" ht="54" customHeight="1" x14ac:dyDescent="0.25">
      <c r="A149" s="104"/>
      <c r="B149" s="375"/>
      <c r="C149" s="840" t="s">
        <v>1198</v>
      </c>
      <c r="D149" s="841"/>
      <c r="E149" s="841"/>
      <c r="F149" s="841"/>
      <c r="G149" s="841"/>
      <c r="H149" s="841"/>
      <c r="I149" s="841"/>
      <c r="J149" s="841"/>
      <c r="K149" s="841"/>
      <c r="L149" s="841"/>
      <c r="M149" s="841"/>
      <c r="N149" s="842"/>
      <c r="O149" s="875" t="str">
        <f>IF(AND(ISNUMBER(M111),M147&gt;=48),"Emerald",IF(AND(ISNUMBER(M111),M147&gt;=40),"Gold",IF(AND(ISNUMBER(M111),M147&gt;=31),"Silver",IF(AND(ISNUMBER(M111),M147&gt;=25),"Code Plus","Cannot Certify"))))</f>
        <v>Cannot Certify</v>
      </c>
      <c r="P149" s="1030"/>
      <c r="Q149" s="1031"/>
      <c r="R149" s="962"/>
      <c r="S149" s="962"/>
      <c r="T149" s="523"/>
      <c r="U149" s="523"/>
      <c r="W149" s="464"/>
      <c r="X149" s="464"/>
      <c r="Y149" s="427"/>
      <c r="Z149" s="427"/>
      <c r="AA149" s="427"/>
      <c r="AB149" s="427"/>
      <c r="AC149" s="427"/>
      <c r="AD149" s="427"/>
      <c r="AE149" s="427"/>
      <c r="AF149" s="427"/>
      <c r="AG149" s="427"/>
      <c r="AH149" s="427"/>
      <c r="AI149" s="427"/>
      <c r="AJ149" s="427"/>
      <c r="AK149" s="427"/>
    </row>
    <row r="150" spans="1:37" ht="18" customHeight="1" x14ac:dyDescent="0.25">
      <c r="A150" s="104"/>
      <c r="B150" s="375"/>
      <c r="C150" s="840" t="s">
        <v>1199</v>
      </c>
      <c r="D150" s="841"/>
      <c r="E150" s="841"/>
      <c r="F150" s="841"/>
      <c r="G150" s="841"/>
      <c r="H150" s="841"/>
      <c r="I150" s="841"/>
      <c r="J150" s="841"/>
      <c r="K150" s="841"/>
      <c r="L150" s="841"/>
      <c r="M150" s="841"/>
      <c r="N150" s="842"/>
      <c r="O150" s="948" t="s">
        <v>83</v>
      </c>
      <c r="P150" s="949"/>
      <c r="Q150" s="950"/>
      <c r="R150" s="962"/>
      <c r="S150" s="962"/>
      <c r="T150" s="523"/>
      <c r="U150" s="523"/>
      <c r="W150" s="464"/>
      <c r="X150" s="464"/>
      <c r="Y150" s="427"/>
      <c r="Z150" s="427"/>
      <c r="AA150" s="427"/>
      <c r="AB150" s="427"/>
      <c r="AC150" s="427"/>
      <c r="AD150" s="427"/>
      <c r="AE150" s="427"/>
      <c r="AF150" s="427"/>
      <c r="AG150" s="427"/>
      <c r="AH150" s="427"/>
      <c r="AI150" s="427"/>
      <c r="AJ150" s="427"/>
      <c r="AK150" s="427"/>
    </row>
    <row r="151" spans="1:37" s="7" customFormat="1" ht="10.15" customHeight="1" x14ac:dyDescent="0.25">
      <c r="A151" s="1349"/>
      <c r="B151" s="1350"/>
      <c r="C151" s="1350"/>
      <c r="D151" s="1350"/>
      <c r="E151" s="1350"/>
      <c r="F151" s="1350"/>
      <c r="G151" s="1350"/>
      <c r="H151" s="1350"/>
      <c r="I151" s="1350"/>
      <c r="J151" s="1350"/>
      <c r="K151" s="1350"/>
      <c r="L151" s="1351"/>
      <c r="M151" s="1351"/>
      <c r="N151" s="1351"/>
      <c r="O151" s="1351"/>
      <c r="P151" s="1351"/>
      <c r="Q151" s="1351"/>
      <c r="R151" s="1351"/>
      <c r="S151" s="1351"/>
      <c r="T151" s="523"/>
      <c r="U151" s="523"/>
      <c r="V151" s="373"/>
      <c r="W151" s="430"/>
      <c r="X151" s="430"/>
      <c r="Y151" s="430"/>
      <c r="Z151" s="430"/>
      <c r="AA151" s="430"/>
      <c r="AB151" s="430"/>
      <c r="AC151" s="430"/>
      <c r="AD151" s="430"/>
      <c r="AE151" s="430"/>
      <c r="AF151" s="430"/>
      <c r="AG151" s="430"/>
      <c r="AH151" s="430"/>
      <c r="AI151" s="430"/>
      <c r="AJ151" s="430"/>
      <c r="AK151" s="430"/>
    </row>
    <row r="152" spans="1:37" ht="18" customHeight="1" x14ac:dyDescent="0.25">
      <c r="A152" s="824" t="s">
        <v>257</v>
      </c>
      <c r="B152" s="825"/>
      <c r="C152" s="825"/>
      <c r="D152" s="825"/>
      <c r="E152" s="825"/>
      <c r="F152" s="825"/>
      <c r="G152" s="825"/>
      <c r="H152" s="825"/>
      <c r="I152" s="825"/>
      <c r="J152" s="825"/>
      <c r="K152" s="825"/>
      <c r="L152" s="825"/>
      <c r="M152" s="825"/>
      <c r="N152" s="825"/>
      <c r="O152" s="825"/>
      <c r="P152" s="825"/>
      <c r="Q152" s="825"/>
      <c r="R152" s="825"/>
      <c r="S152" s="825"/>
      <c r="T152" s="523"/>
      <c r="U152" s="523"/>
      <c r="W152" s="427"/>
      <c r="X152" s="427"/>
      <c r="Y152" s="427"/>
      <c r="Z152" s="427"/>
      <c r="AA152" s="427"/>
      <c r="AB152" s="427"/>
      <c r="AC152" s="427"/>
      <c r="AD152" s="427"/>
      <c r="AE152" s="427"/>
      <c r="AF152" s="427"/>
      <c r="AG152" s="427"/>
      <c r="AH152" s="427"/>
      <c r="AI152" s="427"/>
      <c r="AJ152" s="427"/>
      <c r="AK152" s="427"/>
    </row>
    <row r="153" spans="1:37" ht="16.5" customHeight="1" x14ac:dyDescent="0.25">
      <c r="A153" s="826" t="s">
        <v>258</v>
      </c>
      <c r="B153" s="826"/>
      <c r="C153" s="826"/>
      <c r="D153" s="826"/>
      <c r="E153" s="826"/>
      <c r="F153" s="826"/>
      <c r="G153" s="826"/>
      <c r="H153" s="826"/>
      <c r="I153" s="826"/>
      <c r="J153" s="826"/>
      <c r="K153" s="826"/>
      <c r="L153" s="826"/>
      <c r="M153" s="826"/>
      <c r="N153" s="826"/>
      <c r="O153" s="826"/>
      <c r="P153" s="826"/>
      <c r="Q153" s="826"/>
      <c r="R153" s="826"/>
      <c r="S153" s="827"/>
      <c r="T153" s="523"/>
      <c r="U153" s="523"/>
      <c r="W153" s="427"/>
      <c r="X153" s="427"/>
      <c r="Y153" s="427"/>
      <c r="Z153" s="427"/>
      <c r="AA153" s="427"/>
      <c r="AB153" s="427"/>
      <c r="AC153" s="427"/>
      <c r="AD153" s="427"/>
      <c r="AE153" s="427"/>
      <c r="AF153" s="427"/>
      <c r="AG153" s="427"/>
      <c r="AH153" s="427"/>
      <c r="AI153" s="427"/>
      <c r="AJ153" s="427"/>
      <c r="AK153" s="427"/>
    </row>
    <row r="154" spans="1:37" ht="17.649999999999999" customHeight="1" x14ac:dyDescent="0.25">
      <c r="A154" s="828" t="s">
        <v>259</v>
      </c>
      <c r="B154" s="111"/>
      <c r="C154" s="1120" t="s">
        <v>260</v>
      </c>
      <c r="D154" s="1121"/>
      <c r="E154" s="1121"/>
      <c r="F154" s="1121"/>
      <c r="G154" s="1121"/>
      <c r="H154" s="1121"/>
      <c r="I154" s="1121"/>
      <c r="J154" s="1121"/>
      <c r="K154" s="1122"/>
      <c r="L154" s="379"/>
      <c r="M154" s="380"/>
      <c r="N154" s="1123" t="s">
        <v>1070</v>
      </c>
      <c r="O154" s="1124"/>
      <c r="P154" s="1124"/>
      <c r="Q154" s="1124"/>
      <c r="R154" s="1124"/>
      <c r="S154" s="1124"/>
      <c r="T154" s="523"/>
      <c r="U154" s="523"/>
      <c r="W154" s="427"/>
      <c r="X154" s="427"/>
      <c r="Y154" s="427"/>
      <c r="Z154" s="427"/>
      <c r="AA154" s="427"/>
      <c r="AB154" s="427"/>
      <c r="AC154" s="427"/>
      <c r="AD154" s="427"/>
      <c r="AE154" s="427"/>
      <c r="AF154" s="427"/>
      <c r="AG154" s="427"/>
      <c r="AH154" s="427"/>
      <c r="AI154" s="427"/>
      <c r="AJ154" s="427"/>
      <c r="AK154" s="427"/>
    </row>
    <row r="155" spans="1:37" ht="47.25" customHeight="1" x14ac:dyDescent="0.25">
      <c r="A155" s="829"/>
      <c r="B155" s="112"/>
      <c r="C155" s="1130" t="s">
        <v>1151</v>
      </c>
      <c r="D155" s="1130"/>
      <c r="E155" s="1130"/>
      <c r="F155" s="1130"/>
      <c r="G155" s="1130"/>
      <c r="H155" s="1130"/>
      <c r="I155" s="1130"/>
      <c r="J155" s="1130"/>
      <c r="K155" s="1130"/>
      <c r="L155" s="113" t="s">
        <v>165</v>
      </c>
      <c r="M155" s="114"/>
      <c r="N155" s="1131"/>
      <c r="O155" s="1131"/>
      <c r="P155" s="1131"/>
      <c r="Q155" s="1131"/>
      <c r="R155" s="1131"/>
      <c r="S155" s="1132"/>
      <c r="T155" s="523"/>
      <c r="U155" s="523"/>
      <c r="W155" s="427"/>
      <c r="X155" s="427"/>
      <c r="Y155" s="427"/>
      <c r="Z155" s="427"/>
      <c r="AA155" s="427"/>
      <c r="AB155" s="427"/>
      <c r="AC155" s="427"/>
      <c r="AD155" s="427"/>
      <c r="AE155" s="427"/>
      <c r="AF155" s="427"/>
      <c r="AG155" s="427"/>
      <c r="AH155" s="427"/>
      <c r="AI155" s="427"/>
      <c r="AJ155" s="427"/>
      <c r="AK155" s="427"/>
    </row>
    <row r="156" spans="1:37" ht="44.25" customHeight="1" x14ac:dyDescent="0.25">
      <c r="A156" s="830"/>
      <c r="B156" s="112"/>
      <c r="C156" s="934" t="s">
        <v>1152</v>
      </c>
      <c r="D156" s="934"/>
      <c r="E156" s="934"/>
      <c r="F156" s="934"/>
      <c r="G156" s="934"/>
      <c r="H156" s="934"/>
      <c r="I156" s="934"/>
      <c r="J156" s="934"/>
      <c r="K156" s="934"/>
      <c r="L156" s="115" t="s">
        <v>165</v>
      </c>
      <c r="M156" s="116"/>
      <c r="N156" s="1126"/>
      <c r="O156" s="1133"/>
      <c r="P156" s="1133"/>
      <c r="Q156" s="1133"/>
      <c r="R156" s="1133"/>
      <c r="S156" s="1133"/>
      <c r="T156" s="523"/>
      <c r="U156" s="523"/>
      <c r="W156" s="427"/>
      <c r="X156" s="427"/>
      <c r="Y156" s="427"/>
      <c r="Z156" s="427"/>
      <c r="AA156" s="427"/>
      <c r="AB156" s="427"/>
      <c r="AC156" s="427"/>
      <c r="AD156" s="427"/>
      <c r="AE156" s="427"/>
      <c r="AF156" s="427"/>
      <c r="AG156" s="427"/>
      <c r="AH156" s="427"/>
      <c r="AI156" s="427"/>
      <c r="AJ156" s="427"/>
      <c r="AK156" s="427"/>
    </row>
    <row r="157" spans="1:37" ht="44.65" customHeight="1" x14ac:dyDescent="0.25">
      <c r="A157" s="830"/>
      <c r="B157" s="112"/>
      <c r="C157" s="934" t="s">
        <v>1236</v>
      </c>
      <c r="D157" s="934"/>
      <c r="E157" s="934"/>
      <c r="F157" s="934"/>
      <c r="G157" s="934"/>
      <c r="H157" s="934"/>
      <c r="I157" s="934"/>
      <c r="J157" s="934"/>
      <c r="K157" s="934"/>
      <c r="L157" s="117" t="s">
        <v>261</v>
      </c>
      <c r="M157" s="118"/>
      <c r="N157" s="1134"/>
      <c r="O157" s="1134"/>
      <c r="P157" s="1134"/>
      <c r="Q157" s="1134"/>
      <c r="R157" s="1134"/>
      <c r="S157" s="1135"/>
      <c r="T157" s="523"/>
      <c r="U157" s="523"/>
      <c r="W157" s="427"/>
      <c r="X157" s="427"/>
      <c r="Y157" s="427"/>
      <c r="Z157" s="427"/>
      <c r="AA157" s="427"/>
      <c r="AB157" s="427"/>
      <c r="AC157" s="427"/>
      <c r="AD157" s="427"/>
      <c r="AE157" s="427"/>
      <c r="AF157" s="427"/>
      <c r="AG157" s="427"/>
      <c r="AH157" s="427"/>
      <c r="AI157" s="427"/>
      <c r="AJ157" s="427"/>
      <c r="AK157" s="427"/>
    </row>
    <row r="158" spans="1:37" ht="31.5" customHeight="1" x14ac:dyDescent="0.25">
      <c r="A158" s="830"/>
      <c r="B158" s="112"/>
      <c r="C158" s="934" t="s">
        <v>262</v>
      </c>
      <c r="D158" s="934"/>
      <c r="E158" s="934"/>
      <c r="F158" s="934"/>
      <c r="G158" s="934"/>
      <c r="H158" s="934"/>
      <c r="I158" s="934"/>
      <c r="J158" s="934"/>
      <c r="K158" s="934"/>
      <c r="L158" s="115">
        <v>1</v>
      </c>
      <c r="M158" s="119"/>
      <c r="N158" s="1125"/>
      <c r="O158" s="1125"/>
      <c r="P158" s="1125"/>
      <c r="Q158" s="1125"/>
      <c r="R158" s="1125"/>
      <c r="S158" s="1126"/>
      <c r="T158" s="523"/>
      <c r="U158" s="523"/>
      <c r="W158" s="427"/>
      <c r="X158" s="427"/>
      <c r="Y158" s="427"/>
      <c r="Z158" s="427"/>
      <c r="AA158" s="427"/>
      <c r="AB158" s="427"/>
      <c r="AC158" s="427"/>
      <c r="AD158" s="427"/>
      <c r="AE158" s="427"/>
      <c r="AF158" s="427"/>
      <c r="AG158" s="427"/>
      <c r="AH158" s="427"/>
      <c r="AI158" s="427"/>
      <c r="AJ158" s="427"/>
      <c r="AK158" s="427"/>
    </row>
    <row r="159" spans="1:37" ht="18" customHeight="1" x14ac:dyDescent="0.25">
      <c r="A159" s="830"/>
      <c r="B159" s="112"/>
      <c r="C159" s="934" t="s">
        <v>263</v>
      </c>
      <c r="D159" s="934"/>
      <c r="E159" s="934"/>
      <c r="F159" s="934"/>
      <c r="G159" s="934"/>
      <c r="H159" s="934"/>
      <c r="I159" s="934"/>
      <c r="J159" s="934"/>
      <c r="K159" s="934"/>
      <c r="L159" s="115">
        <v>2</v>
      </c>
      <c r="M159" s="119"/>
      <c r="N159" s="1125"/>
      <c r="O159" s="1125"/>
      <c r="P159" s="1125"/>
      <c r="Q159" s="1125"/>
      <c r="R159" s="1125"/>
      <c r="S159" s="1126"/>
      <c r="T159" s="523"/>
      <c r="U159" s="523"/>
      <c r="W159" s="427"/>
      <c r="X159" s="427"/>
      <c r="Y159" s="427"/>
      <c r="Z159" s="427"/>
      <c r="AA159" s="427"/>
      <c r="AB159" s="427"/>
      <c r="AC159" s="427"/>
      <c r="AD159" s="427"/>
      <c r="AE159" s="427"/>
      <c r="AF159" s="427"/>
      <c r="AG159" s="427"/>
      <c r="AH159" s="427"/>
      <c r="AI159" s="427"/>
      <c r="AJ159" s="427"/>
      <c r="AK159" s="427"/>
    </row>
    <row r="160" spans="1:37" ht="31.5" customHeight="1" x14ac:dyDescent="0.25">
      <c r="A160" s="831"/>
      <c r="B160" s="120"/>
      <c r="C160" s="793" t="s">
        <v>264</v>
      </c>
      <c r="D160" s="793"/>
      <c r="E160" s="793"/>
      <c r="F160" s="793"/>
      <c r="G160" s="793"/>
      <c r="H160" s="793"/>
      <c r="I160" s="793"/>
      <c r="J160" s="793"/>
      <c r="K160" s="793"/>
      <c r="L160" s="121">
        <v>2</v>
      </c>
      <c r="M160" s="122"/>
      <c r="N160" s="1125"/>
      <c r="O160" s="1125"/>
      <c r="P160" s="1125"/>
      <c r="Q160" s="1125"/>
      <c r="R160" s="1125"/>
      <c r="S160" s="1126"/>
      <c r="T160" s="523"/>
      <c r="U160" s="523"/>
      <c r="W160" s="427"/>
      <c r="X160" s="427"/>
      <c r="Y160" s="427"/>
      <c r="Z160" s="427"/>
      <c r="AA160" s="427"/>
      <c r="AB160" s="427"/>
      <c r="AC160" s="427"/>
      <c r="AD160" s="427"/>
      <c r="AE160" s="427"/>
      <c r="AF160" s="427"/>
      <c r="AG160" s="427"/>
      <c r="AH160" s="427"/>
      <c r="AI160" s="427"/>
      <c r="AJ160" s="427"/>
      <c r="AK160" s="427"/>
    </row>
    <row r="161" spans="1:37" ht="18" customHeight="1" x14ac:dyDescent="0.25">
      <c r="A161" s="822" t="s">
        <v>265</v>
      </c>
      <c r="B161" s="822"/>
      <c r="C161" s="822"/>
      <c r="D161" s="822"/>
      <c r="E161" s="822"/>
      <c r="F161" s="822"/>
      <c r="G161" s="822"/>
      <c r="H161" s="822"/>
      <c r="I161" s="822"/>
      <c r="J161" s="822"/>
      <c r="K161" s="822"/>
      <c r="L161" s="822"/>
      <c r="M161" s="822"/>
      <c r="N161" s="822"/>
      <c r="O161" s="822"/>
      <c r="P161" s="822"/>
      <c r="Q161" s="822"/>
      <c r="R161" s="822"/>
      <c r="S161" s="823"/>
      <c r="T161" s="523"/>
      <c r="U161" s="523"/>
      <c r="W161" s="427"/>
      <c r="X161" s="427"/>
      <c r="Y161" s="427"/>
      <c r="Z161" s="427"/>
      <c r="AA161" s="427"/>
      <c r="AB161" s="427"/>
      <c r="AC161" s="427"/>
      <c r="AD161" s="427"/>
      <c r="AE161" s="427"/>
      <c r="AF161" s="427"/>
      <c r="AG161" s="427"/>
      <c r="AH161" s="427"/>
      <c r="AI161" s="427"/>
      <c r="AJ161" s="427"/>
      <c r="AK161" s="427"/>
    </row>
    <row r="162" spans="1:37" ht="51" customHeight="1" x14ac:dyDescent="0.25">
      <c r="A162" s="787" t="s">
        <v>266</v>
      </c>
      <c r="B162" s="788"/>
      <c r="C162" s="1136" t="s">
        <v>1153</v>
      </c>
      <c r="D162" s="1137"/>
      <c r="E162" s="1137"/>
      <c r="F162" s="1137"/>
      <c r="G162" s="1137"/>
      <c r="H162" s="1137"/>
      <c r="I162" s="1137"/>
      <c r="J162" s="1137"/>
      <c r="K162" s="1138"/>
      <c r="L162" s="445" t="s">
        <v>165</v>
      </c>
      <c r="M162" s="393" t="s">
        <v>267</v>
      </c>
      <c r="N162" s="702" t="s">
        <v>1074</v>
      </c>
      <c r="O162" s="1440"/>
      <c r="P162" s="1440"/>
      <c r="Q162" s="1440"/>
      <c r="R162" s="1440"/>
      <c r="S162" s="1440"/>
      <c r="T162" s="525"/>
      <c r="U162" s="525"/>
      <c r="W162" s="427"/>
      <c r="X162" s="427"/>
      <c r="Y162" s="427"/>
      <c r="Z162" s="427"/>
      <c r="AA162" s="427"/>
      <c r="AB162" s="427"/>
      <c r="AC162" s="427"/>
      <c r="AD162" s="427"/>
      <c r="AE162" s="427"/>
      <c r="AF162" s="427"/>
      <c r="AG162" s="427"/>
      <c r="AH162" s="427"/>
      <c r="AI162" s="427"/>
      <c r="AJ162" s="427"/>
      <c r="AK162" s="427"/>
    </row>
    <row r="163" spans="1:37" ht="16.149999999999999" customHeight="1" x14ac:dyDescent="0.25">
      <c r="A163" s="789"/>
      <c r="B163" s="790"/>
      <c r="C163" s="1139" t="s">
        <v>1017</v>
      </c>
      <c r="D163" s="1140"/>
      <c r="E163" s="1140"/>
      <c r="F163" s="1140"/>
      <c r="G163" s="1140"/>
      <c r="H163" s="1140"/>
      <c r="I163" s="1140"/>
      <c r="J163" s="1140"/>
      <c r="K163" s="1140"/>
      <c r="L163" s="1141"/>
      <c r="M163" s="512"/>
      <c r="N163" s="1355"/>
      <c r="O163" s="1356"/>
      <c r="P163" s="1356"/>
      <c r="Q163" s="1356"/>
      <c r="R163" s="1356"/>
      <c r="S163" s="1356"/>
      <c r="T163" s="525"/>
      <c r="U163" s="525"/>
      <c r="W163" s="427"/>
      <c r="X163" s="427"/>
      <c r="Y163" s="427"/>
      <c r="Z163" s="427"/>
      <c r="AA163" s="427"/>
      <c r="AB163" s="427"/>
      <c r="AC163" s="427"/>
      <c r="AD163" s="427"/>
      <c r="AE163" s="427"/>
      <c r="AF163" s="427"/>
      <c r="AG163" s="427"/>
      <c r="AH163" s="427"/>
      <c r="AI163" s="427"/>
      <c r="AJ163" s="427"/>
      <c r="AK163" s="427"/>
    </row>
    <row r="164" spans="1:37" ht="14.1" customHeight="1" x14ac:dyDescent="0.25">
      <c r="A164" s="789"/>
      <c r="B164" s="790"/>
      <c r="C164" s="1139" t="s">
        <v>1018</v>
      </c>
      <c r="D164" s="1140"/>
      <c r="E164" s="1140"/>
      <c r="F164" s="1140"/>
      <c r="G164" s="1140"/>
      <c r="H164" s="1140"/>
      <c r="I164" s="1140"/>
      <c r="J164" s="1140"/>
      <c r="K164" s="1140"/>
      <c r="L164" s="1141"/>
      <c r="M164" s="512"/>
      <c r="N164" s="1357"/>
      <c r="O164" s="1358"/>
      <c r="P164" s="1358"/>
      <c r="Q164" s="1358"/>
      <c r="R164" s="1358"/>
      <c r="S164" s="1358"/>
      <c r="T164" s="525"/>
      <c r="U164" s="525"/>
      <c r="W164" s="427"/>
      <c r="X164" s="427"/>
      <c r="Y164" s="427"/>
      <c r="Z164" s="427"/>
      <c r="AA164" s="427"/>
      <c r="AB164" s="427"/>
      <c r="AC164" s="427"/>
      <c r="AD164" s="427"/>
      <c r="AE164" s="427"/>
      <c r="AF164" s="427"/>
      <c r="AG164" s="427"/>
      <c r="AH164" s="427"/>
      <c r="AI164" s="427"/>
      <c r="AJ164" s="427"/>
      <c r="AK164" s="427"/>
    </row>
    <row r="165" spans="1:37" ht="16.149999999999999" customHeight="1" x14ac:dyDescent="0.25">
      <c r="A165" s="789"/>
      <c r="B165" s="790"/>
      <c r="C165" s="1139" t="s">
        <v>1019</v>
      </c>
      <c r="D165" s="1140"/>
      <c r="E165" s="1140"/>
      <c r="F165" s="1140"/>
      <c r="G165" s="1140"/>
      <c r="H165" s="1140"/>
      <c r="I165" s="1140"/>
      <c r="J165" s="1140"/>
      <c r="K165" s="1140"/>
      <c r="L165" s="1141"/>
      <c r="M165" s="394" t="str">
        <f>IF(OR(M163="",M164=""),"Not Met",IF(M163&gt;=M164,"Okay","Not Met"))</f>
        <v>Not Met</v>
      </c>
      <c r="N165" s="1359"/>
      <c r="O165" s="1360"/>
      <c r="P165" s="1360"/>
      <c r="Q165" s="1360"/>
      <c r="R165" s="1360"/>
      <c r="S165" s="1360"/>
      <c r="T165" s="525"/>
      <c r="U165" s="525"/>
      <c r="W165" s="427"/>
      <c r="X165" s="427"/>
      <c r="Y165" s="427"/>
      <c r="Z165" s="427"/>
      <c r="AA165" s="427"/>
      <c r="AB165" s="427"/>
      <c r="AC165" s="427"/>
      <c r="AD165" s="427"/>
      <c r="AE165" s="427"/>
      <c r="AF165" s="427"/>
      <c r="AG165" s="427"/>
      <c r="AH165" s="427"/>
      <c r="AI165" s="427"/>
      <c r="AJ165" s="427"/>
      <c r="AK165" s="427"/>
    </row>
    <row r="166" spans="1:37" ht="30" customHeight="1" x14ac:dyDescent="0.25">
      <c r="A166" s="789"/>
      <c r="B166" s="790"/>
      <c r="C166" s="1130" t="s">
        <v>1311</v>
      </c>
      <c r="D166" s="1130"/>
      <c r="E166" s="1130"/>
      <c r="F166" s="1130"/>
      <c r="G166" s="1130"/>
      <c r="H166" s="1130"/>
      <c r="I166" s="1130"/>
      <c r="J166" s="1130"/>
      <c r="K166" s="1130"/>
      <c r="L166" s="113">
        <v>0</v>
      </c>
      <c r="M166" s="533"/>
      <c r="N166" s="1142"/>
      <c r="O166" s="1143"/>
      <c r="P166" s="1143"/>
      <c r="Q166" s="1143"/>
      <c r="R166" s="1143"/>
      <c r="S166" s="1143"/>
      <c r="T166" s="525"/>
      <c r="U166" s="525"/>
      <c r="W166" s="427"/>
      <c r="X166" s="427"/>
      <c r="Y166" s="427"/>
      <c r="Z166" s="427"/>
      <c r="AA166" s="427"/>
      <c r="AB166" s="427"/>
      <c r="AC166" s="427"/>
      <c r="AD166" s="427"/>
      <c r="AE166" s="427"/>
      <c r="AF166" s="427"/>
      <c r="AG166" s="427"/>
      <c r="AH166" s="427"/>
      <c r="AI166" s="427"/>
      <c r="AJ166" s="427"/>
      <c r="AK166" s="427"/>
    </row>
    <row r="167" spans="1:37" ht="29.25" customHeight="1" x14ac:dyDescent="0.25">
      <c r="A167" s="789"/>
      <c r="B167" s="790"/>
      <c r="C167" s="934" t="s">
        <v>1312</v>
      </c>
      <c r="D167" s="934"/>
      <c r="E167" s="934"/>
      <c r="F167" s="934"/>
      <c r="G167" s="934"/>
      <c r="H167" s="934"/>
      <c r="I167" s="934"/>
      <c r="J167" s="934"/>
      <c r="K167" s="934"/>
      <c r="L167" s="115">
        <v>2</v>
      </c>
      <c r="M167" s="127"/>
      <c r="N167" s="1142"/>
      <c r="O167" s="1143"/>
      <c r="P167" s="1143"/>
      <c r="Q167" s="1143"/>
      <c r="R167" s="1143"/>
      <c r="S167" s="1143"/>
      <c r="T167" s="525"/>
      <c r="U167" s="525"/>
      <c r="W167" s="427"/>
      <c r="X167" s="427"/>
      <c r="Y167" s="427"/>
      <c r="Z167" s="427"/>
      <c r="AA167" s="427"/>
      <c r="AB167" s="427"/>
      <c r="AC167" s="427"/>
      <c r="AD167" s="427"/>
      <c r="AE167" s="427"/>
      <c r="AF167" s="427"/>
      <c r="AG167" s="427"/>
      <c r="AH167" s="427"/>
      <c r="AI167" s="427"/>
      <c r="AJ167" s="427"/>
      <c r="AK167" s="427"/>
    </row>
    <row r="168" spans="1:37" ht="33" customHeight="1" x14ac:dyDescent="0.25">
      <c r="A168" s="789"/>
      <c r="B168" s="790"/>
      <c r="C168" s="793" t="s">
        <v>268</v>
      </c>
      <c r="D168" s="793"/>
      <c r="E168" s="793"/>
      <c r="F168" s="793"/>
      <c r="G168" s="793"/>
      <c r="H168" s="793"/>
      <c r="I168" s="793"/>
      <c r="J168" s="793"/>
      <c r="K168" s="793"/>
      <c r="L168" s="121">
        <v>6</v>
      </c>
      <c r="M168" s="127"/>
      <c r="N168" s="794"/>
      <c r="O168" s="795"/>
      <c r="P168" s="795"/>
      <c r="Q168" s="795"/>
      <c r="R168" s="795"/>
      <c r="S168" s="795"/>
      <c r="T168" s="525"/>
      <c r="U168" s="525"/>
      <c r="W168" s="427"/>
      <c r="X168" s="427"/>
      <c r="Y168" s="427"/>
      <c r="Z168" s="427"/>
      <c r="AA168" s="427"/>
      <c r="AB168" s="427"/>
      <c r="AC168" s="427"/>
      <c r="AD168" s="427"/>
      <c r="AE168" s="427"/>
      <c r="AF168" s="427"/>
      <c r="AG168" s="427"/>
      <c r="AH168" s="427"/>
      <c r="AI168" s="427"/>
      <c r="AJ168" s="427"/>
      <c r="AK168" s="427"/>
    </row>
    <row r="169" spans="1:37" ht="58.5" customHeight="1" x14ac:dyDescent="0.25">
      <c r="A169" s="791"/>
      <c r="B169" s="792"/>
      <c r="C169" s="793" t="s">
        <v>1319</v>
      </c>
      <c r="D169" s="793"/>
      <c r="E169" s="793"/>
      <c r="F169" s="793"/>
      <c r="G169" s="793"/>
      <c r="H169" s="793"/>
      <c r="I169" s="793"/>
      <c r="J169" s="793"/>
      <c r="K169" s="793"/>
      <c r="L169" s="121">
        <v>2</v>
      </c>
      <c r="M169" s="127"/>
      <c r="N169" s="794"/>
      <c r="O169" s="795"/>
      <c r="P169" s="795"/>
      <c r="Q169" s="795"/>
      <c r="R169" s="795"/>
      <c r="S169" s="795"/>
      <c r="T169" s="525"/>
      <c r="U169" s="525"/>
      <c r="W169" s="427"/>
      <c r="X169" s="427"/>
      <c r="Y169" s="427"/>
      <c r="Z169" s="427"/>
      <c r="AA169" s="427"/>
      <c r="AB169" s="427"/>
      <c r="AC169" s="427"/>
      <c r="AD169" s="427"/>
      <c r="AE169" s="427"/>
      <c r="AF169" s="427"/>
      <c r="AG169" s="427"/>
      <c r="AH169" s="427"/>
      <c r="AI169" s="427"/>
      <c r="AJ169" s="427"/>
      <c r="AK169" s="427"/>
    </row>
    <row r="170" spans="1:37" ht="18" customHeight="1" x14ac:dyDescent="0.25">
      <c r="A170" s="822" t="s">
        <v>269</v>
      </c>
      <c r="B170" s="822"/>
      <c r="C170" s="822"/>
      <c r="D170" s="822"/>
      <c r="E170" s="822"/>
      <c r="F170" s="822"/>
      <c r="G170" s="822"/>
      <c r="H170" s="822"/>
      <c r="I170" s="822"/>
      <c r="J170" s="822"/>
      <c r="K170" s="822"/>
      <c r="L170" s="822"/>
      <c r="M170" s="822"/>
      <c r="N170" s="822"/>
      <c r="O170" s="822"/>
      <c r="P170" s="822"/>
      <c r="Q170" s="822"/>
      <c r="R170" s="822"/>
      <c r="S170" s="823"/>
      <c r="T170" s="523"/>
      <c r="U170" s="523"/>
      <c r="W170" s="427"/>
      <c r="X170" s="427"/>
      <c r="Y170" s="427"/>
      <c r="Z170" s="427"/>
      <c r="AA170" s="427"/>
      <c r="AB170" s="427"/>
      <c r="AC170" s="427"/>
      <c r="AD170" s="427"/>
      <c r="AE170" s="427"/>
      <c r="AF170" s="427"/>
      <c r="AG170" s="427"/>
      <c r="AH170" s="427"/>
      <c r="AI170" s="427"/>
      <c r="AJ170" s="427"/>
      <c r="AK170" s="427"/>
    </row>
    <row r="171" spans="1:37" ht="59.65" customHeight="1" x14ac:dyDescent="0.25">
      <c r="A171" s="124" t="s">
        <v>270</v>
      </c>
      <c r="B171" s="125"/>
      <c r="C171" s="1127" t="s">
        <v>1188</v>
      </c>
      <c r="D171" s="1127"/>
      <c r="E171" s="1127"/>
      <c r="F171" s="1127"/>
      <c r="G171" s="1127"/>
      <c r="H171" s="1127"/>
      <c r="I171" s="1127"/>
      <c r="J171" s="1127"/>
      <c r="K171" s="1127"/>
      <c r="L171" s="126" t="s">
        <v>165</v>
      </c>
      <c r="M171" s="447"/>
      <c r="N171" s="1128"/>
      <c r="O171" s="1129"/>
      <c r="P171" s="1129"/>
      <c r="Q171" s="1129"/>
      <c r="R171" s="1129"/>
      <c r="S171" s="1129"/>
      <c r="T171" s="527"/>
      <c r="U171" s="527"/>
      <c r="W171" s="427"/>
      <c r="X171" s="427"/>
      <c r="Y171" s="427"/>
      <c r="Z171" s="427"/>
      <c r="AA171" s="427"/>
      <c r="AB171" s="427"/>
      <c r="AC171" s="427"/>
      <c r="AD171" s="427"/>
      <c r="AE171" s="427"/>
      <c r="AF171" s="427"/>
      <c r="AG171" s="427"/>
      <c r="AH171" s="427"/>
      <c r="AI171" s="427"/>
      <c r="AJ171" s="427"/>
      <c r="AK171" s="427"/>
    </row>
    <row r="172" spans="1:37" ht="60.4" customHeight="1" x14ac:dyDescent="0.25">
      <c r="A172" s="124" t="s">
        <v>271</v>
      </c>
      <c r="B172" s="125"/>
      <c r="C172" s="837" t="s">
        <v>1000</v>
      </c>
      <c r="D172" s="837"/>
      <c r="E172" s="837"/>
      <c r="F172" s="837"/>
      <c r="G172" s="837"/>
      <c r="H172" s="837"/>
      <c r="I172" s="837"/>
      <c r="J172" s="837"/>
      <c r="K172" s="837"/>
      <c r="L172" s="460" t="s">
        <v>165</v>
      </c>
      <c r="M172" s="127"/>
      <c r="N172" s="838"/>
      <c r="O172" s="839"/>
      <c r="P172" s="839"/>
      <c r="Q172" s="839"/>
      <c r="R172" s="839"/>
      <c r="S172" s="839"/>
      <c r="T172" s="527"/>
      <c r="U172" s="527"/>
      <c r="W172" s="427"/>
      <c r="X172" s="427"/>
      <c r="Y172" s="427"/>
      <c r="Z172" s="427"/>
      <c r="AA172" s="427"/>
      <c r="AB172" s="427"/>
      <c r="AC172" s="427"/>
      <c r="AD172" s="427"/>
      <c r="AE172" s="427"/>
      <c r="AF172" s="427"/>
      <c r="AG172" s="427"/>
      <c r="AH172" s="427"/>
      <c r="AI172" s="427"/>
      <c r="AJ172" s="427"/>
      <c r="AK172" s="427"/>
    </row>
    <row r="173" spans="1:37" ht="17.25" customHeight="1" x14ac:dyDescent="0.25">
      <c r="A173" s="124" t="s">
        <v>272</v>
      </c>
      <c r="B173" s="125"/>
      <c r="C173" s="836" t="s">
        <v>273</v>
      </c>
      <c r="D173" s="837"/>
      <c r="E173" s="837"/>
      <c r="F173" s="837"/>
      <c r="G173" s="837"/>
      <c r="H173" s="837"/>
      <c r="I173" s="837"/>
      <c r="J173" s="837"/>
      <c r="K173" s="837"/>
      <c r="L173" s="460">
        <v>2</v>
      </c>
      <c r="M173" s="128"/>
      <c r="N173" s="838"/>
      <c r="O173" s="839"/>
      <c r="P173" s="839"/>
      <c r="Q173" s="839"/>
      <c r="R173" s="839"/>
      <c r="S173" s="839"/>
      <c r="T173" s="523"/>
      <c r="U173" s="523"/>
      <c r="W173" s="427"/>
      <c r="X173" s="427"/>
      <c r="Y173" s="427"/>
      <c r="Z173" s="427"/>
      <c r="AA173" s="427"/>
      <c r="AB173" s="427"/>
      <c r="AC173" s="427"/>
      <c r="AD173" s="427"/>
      <c r="AE173" s="427"/>
      <c r="AF173" s="427"/>
      <c r="AG173" s="427"/>
      <c r="AH173" s="427"/>
      <c r="AI173" s="427"/>
      <c r="AJ173" s="427"/>
      <c r="AK173" s="427"/>
    </row>
    <row r="174" spans="1:37" ht="18.75" customHeight="1" x14ac:dyDescent="0.25">
      <c r="A174" s="124" t="s">
        <v>274</v>
      </c>
      <c r="B174" s="125"/>
      <c r="C174" s="836" t="s">
        <v>276</v>
      </c>
      <c r="D174" s="837"/>
      <c r="E174" s="837"/>
      <c r="F174" s="837"/>
      <c r="G174" s="837"/>
      <c r="H174" s="837"/>
      <c r="I174" s="837"/>
      <c r="J174" s="837"/>
      <c r="K174" s="837"/>
      <c r="L174" s="460">
        <v>1</v>
      </c>
      <c r="M174" s="128"/>
      <c r="N174" s="838"/>
      <c r="O174" s="839"/>
      <c r="P174" s="839"/>
      <c r="Q174" s="839"/>
      <c r="R174" s="839"/>
      <c r="S174" s="839"/>
      <c r="T174" s="523"/>
      <c r="U174" s="523"/>
      <c r="W174" s="427"/>
      <c r="X174" s="427"/>
      <c r="Y174" s="427"/>
      <c r="Z174" s="427"/>
      <c r="AA174" s="427"/>
      <c r="AB174" s="427"/>
      <c r="AC174" s="427"/>
      <c r="AD174" s="427"/>
      <c r="AE174" s="427"/>
      <c r="AF174" s="427"/>
      <c r="AG174" s="427"/>
      <c r="AH174" s="427"/>
      <c r="AI174" s="427"/>
      <c r="AJ174" s="427"/>
      <c r="AK174" s="427"/>
    </row>
    <row r="175" spans="1:37" ht="73.150000000000006" customHeight="1" x14ac:dyDescent="0.25">
      <c r="A175" s="451" t="s">
        <v>275</v>
      </c>
      <c r="B175" s="111"/>
      <c r="C175" s="1104" t="s">
        <v>1296</v>
      </c>
      <c r="D175" s="1104"/>
      <c r="E175" s="1104"/>
      <c r="F175" s="1104"/>
      <c r="G175" s="1104"/>
      <c r="H175" s="1104"/>
      <c r="I175" s="1104"/>
      <c r="J175" s="1105"/>
      <c r="K175" s="1105"/>
      <c r="L175" s="434"/>
      <c r="M175" s="473"/>
      <c r="N175" s="1114"/>
      <c r="O175" s="1115"/>
      <c r="P175" s="1115"/>
      <c r="Q175" s="1115"/>
      <c r="R175" s="1115"/>
      <c r="S175" s="1115"/>
      <c r="T175" s="525"/>
      <c r="U175" s="525"/>
      <c r="W175" s="427"/>
      <c r="X175" s="427"/>
      <c r="Y175" s="427"/>
      <c r="Z175" s="427"/>
      <c r="AA175" s="427"/>
      <c r="AB175" s="427"/>
      <c r="AC175" s="427"/>
      <c r="AD175" s="427"/>
      <c r="AE175" s="427"/>
      <c r="AF175" s="427"/>
      <c r="AG175" s="427"/>
      <c r="AH175" s="427"/>
      <c r="AI175" s="427"/>
      <c r="AJ175" s="427"/>
      <c r="AK175" s="427"/>
    </row>
    <row r="176" spans="1:37" ht="45" customHeight="1" x14ac:dyDescent="0.25">
      <c r="A176" s="513"/>
      <c r="B176" s="112"/>
      <c r="C176" s="1365" t="s">
        <v>1298</v>
      </c>
      <c r="D176" s="1366"/>
      <c r="E176" s="1366"/>
      <c r="F176" s="1366"/>
      <c r="G176" s="1366"/>
      <c r="H176" s="1366"/>
      <c r="I176" s="1367"/>
      <c r="J176" s="817"/>
      <c r="K176" s="818"/>
      <c r="L176" s="936" t="s">
        <v>1300</v>
      </c>
      <c r="M176" s="1110">
        <f>IF(AND(J176="Yes",J177="Yes"),2,0)</f>
        <v>0</v>
      </c>
      <c r="N176" s="1116"/>
      <c r="O176" s="1117"/>
      <c r="P176" s="1117"/>
      <c r="Q176" s="1117"/>
      <c r="R176" s="1117"/>
      <c r="S176" s="1117"/>
      <c r="T176" s="525"/>
      <c r="U176" s="525"/>
      <c r="W176" s="427"/>
      <c r="X176" s="427"/>
      <c r="Y176" s="427"/>
      <c r="Z176" s="427"/>
      <c r="AA176" s="427"/>
      <c r="AB176" s="427"/>
      <c r="AC176" s="427"/>
      <c r="AD176" s="427"/>
      <c r="AE176" s="427"/>
      <c r="AF176" s="427"/>
      <c r="AG176" s="427"/>
      <c r="AH176" s="427"/>
      <c r="AI176" s="427"/>
      <c r="AJ176" s="427"/>
      <c r="AK176" s="427"/>
    </row>
    <row r="177" spans="1:37" ht="43.9" customHeight="1" x14ac:dyDescent="0.25">
      <c r="A177" s="513"/>
      <c r="B177" s="112"/>
      <c r="C177" s="815" t="s">
        <v>1299</v>
      </c>
      <c r="D177" s="816"/>
      <c r="E177" s="816"/>
      <c r="F177" s="816"/>
      <c r="G177" s="816"/>
      <c r="H177" s="816"/>
      <c r="I177" s="816"/>
      <c r="J177" s="817"/>
      <c r="K177" s="818"/>
      <c r="L177" s="1109"/>
      <c r="M177" s="1111"/>
      <c r="N177" s="1116"/>
      <c r="O177" s="1117"/>
      <c r="P177" s="1117"/>
      <c r="Q177" s="1117"/>
      <c r="R177" s="1117"/>
      <c r="S177" s="1117"/>
      <c r="T177" s="525"/>
      <c r="U177" s="525"/>
      <c r="W177" s="427"/>
      <c r="X177" s="427"/>
      <c r="Y177" s="427"/>
      <c r="Z177" s="427"/>
      <c r="AA177" s="427"/>
      <c r="AB177" s="427"/>
      <c r="AC177" s="427"/>
      <c r="AD177" s="427"/>
      <c r="AE177" s="427"/>
      <c r="AF177" s="427"/>
      <c r="AG177" s="427"/>
      <c r="AH177" s="427"/>
      <c r="AI177" s="427"/>
      <c r="AJ177" s="427"/>
      <c r="AK177" s="427"/>
    </row>
    <row r="178" spans="1:37" ht="44.65" customHeight="1" x14ac:dyDescent="0.25">
      <c r="A178" s="513"/>
      <c r="B178" s="112"/>
      <c r="C178" s="815" t="s">
        <v>1301</v>
      </c>
      <c r="D178" s="816"/>
      <c r="E178" s="816"/>
      <c r="F178" s="816"/>
      <c r="G178" s="816"/>
      <c r="H178" s="816"/>
      <c r="I178" s="816"/>
      <c r="J178" s="1112"/>
      <c r="K178" s="1113"/>
      <c r="L178" s="514"/>
      <c r="M178" s="515"/>
      <c r="N178" s="1116"/>
      <c r="O178" s="1117"/>
      <c r="P178" s="1117"/>
      <c r="Q178" s="1117"/>
      <c r="R178" s="1117"/>
      <c r="S178" s="1117"/>
      <c r="T178" s="525"/>
      <c r="U178" s="525"/>
      <c r="W178" s="427"/>
      <c r="X178" s="427"/>
      <c r="Y178" s="427"/>
      <c r="Z178" s="427"/>
      <c r="AA178" s="427"/>
      <c r="AB178" s="427"/>
      <c r="AC178" s="427"/>
      <c r="AD178" s="427"/>
      <c r="AE178" s="427"/>
      <c r="AF178" s="427"/>
      <c r="AG178" s="427"/>
      <c r="AH178" s="427"/>
      <c r="AI178" s="427"/>
      <c r="AJ178" s="427"/>
      <c r="AK178" s="427"/>
    </row>
    <row r="179" spans="1:37" ht="74.25" customHeight="1" x14ac:dyDescent="0.25">
      <c r="A179" s="513"/>
      <c r="B179" s="112"/>
      <c r="C179" s="815" t="s">
        <v>1302</v>
      </c>
      <c r="D179" s="816"/>
      <c r="E179" s="816"/>
      <c r="F179" s="816"/>
      <c r="G179" s="816"/>
      <c r="H179" s="816"/>
      <c r="I179" s="816"/>
      <c r="J179" s="1112"/>
      <c r="K179" s="1113"/>
      <c r="L179" s="511">
        <v>1</v>
      </c>
      <c r="M179" s="518" t="str">
        <f>IF(AND(J178-J179&gt;=0,J179&gt;=8,M176=2,J178&gt;=1,J179&gt;=1),1,"")</f>
        <v/>
      </c>
      <c r="N179" s="1116"/>
      <c r="O179" s="1117"/>
      <c r="P179" s="1117"/>
      <c r="Q179" s="1117"/>
      <c r="R179" s="1117"/>
      <c r="S179" s="1117"/>
      <c r="T179" s="525"/>
      <c r="U179" s="525"/>
      <c r="W179" s="427"/>
      <c r="X179" s="427"/>
      <c r="Y179" s="427"/>
      <c r="Z179" s="427"/>
      <c r="AA179" s="427"/>
      <c r="AB179" s="427"/>
      <c r="AC179" s="427"/>
      <c r="AD179" s="427"/>
      <c r="AE179" s="427"/>
      <c r="AF179" s="427"/>
      <c r="AG179" s="427"/>
      <c r="AH179" s="427"/>
      <c r="AI179" s="427"/>
      <c r="AJ179" s="427"/>
      <c r="AK179" s="427"/>
    </row>
    <row r="180" spans="1:37" ht="73.900000000000006" customHeight="1" x14ac:dyDescent="0.25">
      <c r="A180" s="124" t="s">
        <v>277</v>
      </c>
      <c r="B180" s="125"/>
      <c r="C180" s="1106" t="s">
        <v>1271</v>
      </c>
      <c r="D180" s="1107"/>
      <c r="E180" s="1107"/>
      <c r="F180" s="1107"/>
      <c r="G180" s="1107"/>
      <c r="H180" s="1107"/>
      <c r="I180" s="1107"/>
      <c r="J180" s="1107"/>
      <c r="K180" s="1108"/>
      <c r="L180" s="126">
        <v>2</v>
      </c>
      <c r="M180" s="57"/>
      <c r="N180" s="1142"/>
      <c r="O180" s="1143"/>
      <c r="P180" s="1143"/>
      <c r="Q180" s="1143"/>
      <c r="R180" s="1143"/>
      <c r="S180" s="1143"/>
      <c r="T180" s="523"/>
      <c r="U180" s="523"/>
      <c r="W180" s="427"/>
      <c r="X180" s="427"/>
      <c r="Y180" s="427"/>
      <c r="Z180" s="427"/>
      <c r="AA180" s="427"/>
      <c r="AB180" s="427"/>
      <c r="AC180" s="427"/>
      <c r="AD180" s="427"/>
      <c r="AE180" s="427"/>
      <c r="AF180" s="427"/>
      <c r="AG180" s="427"/>
      <c r="AH180" s="427"/>
      <c r="AI180" s="427"/>
      <c r="AJ180" s="427"/>
      <c r="AK180" s="427"/>
    </row>
    <row r="181" spans="1:37" ht="46.9" customHeight="1" x14ac:dyDescent="0.25">
      <c r="A181" s="124" t="s">
        <v>1190</v>
      </c>
      <c r="B181" s="125"/>
      <c r="C181" s="837" t="s">
        <v>1155</v>
      </c>
      <c r="D181" s="837"/>
      <c r="E181" s="837"/>
      <c r="F181" s="837"/>
      <c r="G181" s="837"/>
      <c r="H181" s="837"/>
      <c r="I181" s="837"/>
      <c r="J181" s="837"/>
      <c r="K181" s="837"/>
      <c r="L181" s="460" t="s">
        <v>165</v>
      </c>
      <c r="M181" s="127"/>
      <c r="N181" s="880"/>
      <c r="O181" s="880"/>
      <c r="P181" s="880"/>
      <c r="Q181" s="880"/>
      <c r="R181" s="880"/>
      <c r="S181" s="838"/>
      <c r="T181" s="523"/>
      <c r="U181" s="523"/>
      <c r="W181" s="427"/>
      <c r="X181" s="427"/>
      <c r="Y181" s="427"/>
      <c r="Z181" s="427"/>
      <c r="AA181" s="427"/>
      <c r="AB181" s="427"/>
      <c r="AC181" s="427"/>
      <c r="AD181" s="427"/>
      <c r="AE181" s="427"/>
      <c r="AF181" s="427"/>
      <c r="AG181" s="427"/>
      <c r="AH181" s="427"/>
      <c r="AI181" s="427"/>
      <c r="AJ181" s="427"/>
      <c r="AK181" s="427"/>
    </row>
    <row r="182" spans="1:37" ht="18" customHeight="1" x14ac:dyDescent="0.25">
      <c r="A182" s="822" t="s">
        <v>278</v>
      </c>
      <c r="B182" s="822"/>
      <c r="C182" s="822"/>
      <c r="D182" s="822"/>
      <c r="E182" s="822"/>
      <c r="F182" s="822"/>
      <c r="G182" s="822"/>
      <c r="H182" s="822"/>
      <c r="I182" s="822"/>
      <c r="J182" s="822"/>
      <c r="K182" s="822"/>
      <c r="L182" s="822"/>
      <c r="M182" s="822"/>
      <c r="N182" s="822"/>
      <c r="O182" s="822"/>
      <c r="P182" s="822"/>
      <c r="Q182" s="822"/>
      <c r="R182" s="822"/>
      <c r="S182" s="823"/>
      <c r="T182" s="523"/>
      <c r="U182" s="523"/>
      <c r="W182" s="427"/>
      <c r="X182" s="427"/>
      <c r="Y182" s="427"/>
      <c r="Z182" s="427"/>
      <c r="AA182" s="427"/>
      <c r="AB182" s="427"/>
      <c r="AC182" s="427"/>
      <c r="AD182" s="427"/>
      <c r="AE182" s="427"/>
      <c r="AF182" s="427"/>
      <c r="AG182" s="427"/>
      <c r="AH182" s="427"/>
      <c r="AI182" s="427"/>
      <c r="AJ182" s="427"/>
      <c r="AK182" s="427"/>
    </row>
    <row r="183" spans="1:37" ht="60" customHeight="1" x14ac:dyDescent="0.25">
      <c r="A183" s="124" t="s">
        <v>279</v>
      </c>
      <c r="B183" s="129"/>
      <c r="C183" s="837" t="s">
        <v>1156</v>
      </c>
      <c r="D183" s="837"/>
      <c r="E183" s="837"/>
      <c r="F183" s="837"/>
      <c r="G183" s="837"/>
      <c r="H183" s="837"/>
      <c r="I183" s="837"/>
      <c r="J183" s="837"/>
      <c r="K183" s="837"/>
      <c r="L183" s="460" t="s">
        <v>165</v>
      </c>
      <c r="M183" s="447"/>
      <c r="N183" s="880"/>
      <c r="O183" s="880"/>
      <c r="P183" s="880"/>
      <c r="Q183" s="880"/>
      <c r="R183" s="880"/>
      <c r="S183" s="838"/>
      <c r="T183" s="527"/>
      <c r="U183" s="527"/>
      <c r="W183" s="427"/>
      <c r="X183" s="427"/>
      <c r="Y183" s="427"/>
      <c r="Z183" s="427"/>
      <c r="AA183" s="427"/>
      <c r="AB183" s="427"/>
      <c r="AC183" s="427"/>
      <c r="AD183" s="427"/>
      <c r="AE183" s="427"/>
      <c r="AF183" s="427"/>
      <c r="AG183" s="427"/>
      <c r="AH183" s="427"/>
      <c r="AI183" s="427"/>
      <c r="AJ183" s="427"/>
      <c r="AK183" s="427"/>
    </row>
    <row r="184" spans="1:37" ht="30" customHeight="1" x14ac:dyDescent="0.25">
      <c r="A184" s="124" t="s">
        <v>280</v>
      </c>
      <c r="B184" s="129"/>
      <c r="C184" s="837" t="s">
        <v>1157</v>
      </c>
      <c r="D184" s="837"/>
      <c r="E184" s="837"/>
      <c r="F184" s="837"/>
      <c r="G184" s="837"/>
      <c r="H184" s="837"/>
      <c r="I184" s="837"/>
      <c r="J184" s="837"/>
      <c r="K184" s="837"/>
      <c r="L184" s="460" t="s">
        <v>165</v>
      </c>
      <c r="M184" s="447"/>
      <c r="N184" s="880"/>
      <c r="O184" s="880"/>
      <c r="P184" s="880"/>
      <c r="Q184" s="880"/>
      <c r="R184" s="880"/>
      <c r="S184" s="838"/>
      <c r="T184" s="527"/>
      <c r="U184" s="527"/>
      <c r="W184" s="427"/>
      <c r="X184" s="427"/>
      <c r="Y184" s="427"/>
      <c r="Z184" s="427"/>
      <c r="AA184" s="427"/>
      <c r="AB184" s="427"/>
      <c r="AC184" s="427"/>
      <c r="AD184" s="427"/>
      <c r="AE184" s="427"/>
      <c r="AF184" s="427"/>
      <c r="AG184" s="427"/>
      <c r="AH184" s="427"/>
      <c r="AI184" s="427"/>
      <c r="AJ184" s="427"/>
      <c r="AK184" s="427"/>
    </row>
    <row r="185" spans="1:37" ht="44.85" customHeight="1" x14ac:dyDescent="0.25">
      <c r="A185" s="124" t="s">
        <v>281</v>
      </c>
      <c r="B185" s="129"/>
      <c r="C185" s="837" t="s">
        <v>282</v>
      </c>
      <c r="D185" s="837"/>
      <c r="E185" s="837"/>
      <c r="F185" s="837"/>
      <c r="G185" s="837"/>
      <c r="H185" s="837"/>
      <c r="I185" s="837"/>
      <c r="J185" s="837"/>
      <c r="K185" s="837"/>
      <c r="L185" s="460" t="s">
        <v>165</v>
      </c>
      <c r="M185" s="447"/>
      <c r="N185" s="838"/>
      <c r="O185" s="839"/>
      <c r="P185" s="839"/>
      <c r="Q185" s="839"/>
      <c r="R185" s="839"/>
      <c r="S185" s="839"/>
      <c r="T185" s="523"/>
      <c r="U185" s="523"/>
      <c r="W185" s="427"/>
      <c r="X185" s="427"/>
      <c r="Y185" s="427"/>
      <c r="Z185" s="427"/>
      <c r="AA185" s="427"/>
      <c r="AB185" s="427"/>
      <c r="AC185" s="427"/>
      <c r="AD185" s="427"/>
      <c r="AE185" s="427"/>
      <c r="AF185" s="427"/>
      <c r="AG185" s="427"/>
      <c r="AH185" s="427"/>
      <c r="AI185" s="427"/>
      <c r="AJ185" s="427"/>
      <c r="AK185" s="427"/>
    </row>
    <row r="186" spans="1:37" ht="45" customHeight="1" x14ac:dyDescent="0.25">
      <c r="A186" s="124" t="s">
        <v>283</v>
      </c>
      <c r="B186" s="129"/>
      <c r="C186" s="837" t="s">
        <v>1158</v>
      </c>
      <c r="D186" s="837"/>
      <c r="E186" s="837"/>
      <c r="F186" s="837"/>
      <c r="G186" s="837"/>
      <c r="H186" s="837"/>
      <c r="I186" s="837"/>
      <c r="J186" s="837"/>
      <c r="K186" s="837"/>
      <c r="L186" s="460" t="s">
        <v>165</v>
      </c>
      <c r="M186" s="447"/>
      <c r="N186" s="838"/>
      <c r="O186" s="839"/>
      <c r="P186" s="839"/>
      <c r="Q186" s="839"/>
      <c r="R186" s="839"/>
      <c r="S186" s="839"/>
      <c r="T186" s="527"/>
      <c r="U186" s="527"/>
      <c r="W186" s="427"/>
      <c r="X186" s="427"/>
      <c r="Y186" s="427"/>
      <c r="Z186" s="427"/>
      <c r="AA186" s="427"/>
      <c r="AB186" s="427"/>
      <c r="AC186" s="427"/>
      <c r="AD186" s="427"/>
      <c r="AE186" s="427"/>
      <c r="AF186" s="427"/>
      <c r="AG186" s="427"/>
      <c r="AH186" s="427"/>
      <c r="AI186" s="427"/>
      <c r="AJ186" s="427"/>
      <c r="AK186" s="427"/>
    </row>
    <row r="187" spans="1:37" ht="18" customHeight="1" x14ac:dyDescent="0.25">
      <c r="A187" s="124" t="s">
        <v>284</v>
      </c>
      <c r="B187" s="129"/>
      <c r="C187" s="836" t="s">
        <v>285</v>
      </c>
      <c r="D187" s="836"/>
      <c r="E187" s="836"/>
      <c r="F187" s="836"/>
      <c r="G187" s="836"/>
      <c r="H187" s="836"/>
      <c r="I187" s="836"/>
      <c r="J187" s="836"/>
      <c r="K187" s="836"/>
      <c r="L187" s="460">
        <v>2</v>
      </c>
      <c r="M187" s="99"/>
      <c r="N187" s="1363"/>
      <c r="O187" s="1364"/>
      <c r="P187" s="1364"/>
      <c r="Q187" s="1364"/>
      <c r="R187" s="1364"/>
      <c r="S187" s="1364"/>
      <c r="T187" s="523"/>
      <c r="U187" s="523"/>
      <c r="W187" s="427"/>
      <c r="X187" s="427"/>
      <c r="Y187" s="427"/>
      <c r="Z187" s="427"/>
      <c r="AA187" s="427"/>
      <c r="AB187" s="427"/>
      <c r="AC187" s="427"/>
      <c r="AD187" s="427"/>
      <c r="AE187" s="427"/>
      <c r="AF187" s="427"/>
      <c r="AG187" s="427"/>
      <c r="AH187" s="427"/>
      <c r="AI187" s="427"/>
      <c r="AJ187" s="427"/>
      <c r="AK187" s="427"/>
    </row>
    <row r="188" spans="1:37" ht="18" customHeight="1" x14ac:dyDescent="0.25">
      <c r="A188" s="822" t="s">
        <v>286</v>
      </c>
      <c r="B188" s="822"/>
      <c r="C188" s="822"/>
      <c r="D188" s="822"/>
      <c r="E188" s="822"/>
      <c r="F188" s="822"/>
      <c r="G188" s="822"/>
      <c r="H188" s="822"/>
      <c r="I188" s="822"/>
      <c r="J188" s="822"/>
      <c r="K188" s="822"/>
      <c r="L188" s="822"/>
      <c r="M188" s="822"/>
      <c r="N188" s="822"/>
      <c r="O188" s="822"/>
      <c r="P188" s="822"/>
      <c r="Q188" s="822"/>
      <c r="R188" s="822"/>
      <c r="S188" s="823"/>
      <c r="T188" s="523"/>
      <c r="U188" s="523"/>
      <c r="W188" s="427"/>
      <c r="X188" s="427"/>
      <c r="Y188" s="427"/>
      <c r="Z188" s="427"/>
      <c r="AA188" s="427"/>
      <c r="AB188" s="427"/>
      <c r="AC188" s="427"/>
      <c r="AD188" s="427"/>
      <c r="AE188" s="427"/>
      <c r="AF188" s="427"/>
      <c r="AG188" s="427"/>
      <c r="AH188" s="427"/>
      <c r="AI188" s="427"/>
      <c r="AJ188" s="427"/>
      <c r="AK188" s="427"/>
    </row>
    <row r="189" spans="1:37" ht="47.25" customHeight="1" x14ac:dyDescent="0.25">
      <c r="A189" s="124" t="s">
        <v>287</v>
      </c>
      <c r="B189" s="129"/>
      <c r="C189" s="837" t="s">
        <v>1159</v>
      </c>
      <c r="D189" s="837"/>
      <c r="E189" s="837"/>
      <c r="F189" s="837"/>
      <c r="G189" s="837"/>
      <c r="H189" s="837"/>
      <c r="I189" s="837"/>
      <c r="J189" s="837"/>
      <c r="K189" s="837"/>
      <c r="L189" s="460">
        <v>1</v>
      </c>
      <c r="M189" s="128"/>
      <c r="N189" s="1118"/>
      <c r="O189" s="1119"/>
      <c r="P189" s="1119"/>
      <c r="Q189" s="1119"/>
      <c r="R189" s="1119"/>
      <c r="S189" s="1119"/>
      <c r="T189" s="527"/>
      <c r="U189" s="527"/>
      <c r="W189" s="427"/>
      <c r="X189" s="427"/>
      <c r="Y189" s="427"/>
      <c r="Z189" s="427"/>
      <c r="AA189" s="427"/>
      <c r="AB189" s="427"/>
      <c r="AC189" s="427"/>
      <c r="AD189" s="427"/>
      <c r="AE189" s="427"/>
      <c r="AF189" s="427"/>
      <c r="AG189" s="427"/>
      <c r="AH189" s="427"/>
      <c r="AI189" s="427"/>
      <c r="AJ189" s="427"/>
      <c r="AK189" s="427"/>
    </row>
    <row r="190" spans="1:37" ht="19.5" customHeight="1" x14ac:dyDescent="0.25">
      <c r="A190" s="124" t="s">
        <v>288</v>
      </c>
      <c r="B190" s="129"/>
      <c r="C190" s="836" t="s">
        <v>289</v>
      </c>
      <c r="D190" s="836"/>
      <c r="E190" s="836"/>
      <c r="F190" s="836"/>
      <c r="G190" s="836"/>
      <c r="H190" s="836"/>
      <c r="I190" s="836"/>
      <c r="J190" s="836"/>
      <c r="K190" s="836"/>
      <c r="L190" s="460">
        <v>2</v>
      </c>
      <c r="M190" s="99"/>
      <c r="N190" s="1333"/>
      <c r="O190" s="1333"/>
      <c r="P190" s="1333"/>
      <c r="Q190" s="1333"/>
      <c r="R190" s="1333"/>
      <c r="S190" s="894"/>
      <c r="T190" s="523"/>
      <c r="U190" s="523"/>
      <c r="W190" s="427"/>
      <c r="X190" s="427"/>
      <c r="Y190" s="427"/>
      <c r="Z190" s="427"/>
      <c r="AA190" s="427"/>
      <c r="AB190" s="427"/>
      <c r="AC190" s="427"/>
      <c r="AD190" s="427"/>
      <c r="AE190" s="427"/>
      <c r="AF190" s="427"/>
      <c r="AG190" s="427"/>
      <c r="AH190" s="427"/>
      <c r="AI190" s="427"/>
      <c r="AJ190" s="427"/>
      <c r="AK190" s="427"/>
    </row>
    <row r="191" spans="1:37" ht="18" customHeight="1" x14ac:dyDescent="0.25">
      <c r="A191" s="822" t="s">
        <v>290</v>
      </c>
      <c r="B191" s="822"/>
      <c r="C191" s="822"/>
      <c r="D191" s="822"/>
      <c r="E191" s="822"/>
      <c r="F191" s="822"/>
      <c r="G191" s="822"/>
      <c r="H191" s="822"/>
      <c r="I191" s="822"/>
      <c r="J191" s="822"/>
      <c r="K191" s="822"/>
      <c r="L191" s="822"/>
      <c r="M191" s="822"/>
      <c r="N191" s="822"/>
      <c r="O191" s="822"/>
      <c r="P191" s="822"/>
      <c r="Q191" s="822"/>
      <c r="R191" s="822"/>
      <c r="S191" s="823"/>
      <c r="T191" s="523"/>
      <c r="U191" s="523"/>
      <c r="W191" s="427"/>
      <c r="X191" s="427"/>
      <c r="Y191" s="427"/>
      <c r="Z191" s="427"/>
      <c r="AA191" s="427"/>
      <c r="AB191" s="427"/>
      <c r="AC191" s="427"/>
      <c r="AD191" s="427"/>
      <c r="AE191" s="427"/>
      <c r="AF191" s="427"/>
      <c r="AG191" s="427"/>
      <c r="AH191" s="427"/>
      <c r="AI191" s="427"/>
      <c r="AJ191" s="427"/>
      <c r="AK191" s="427"/>
    </row>
    <row r="192" spans="1:37" ht="16.5" customHeight="1" x14ac:dyDescent="0.25">
      <c r="A192" s="124" t="s">
        <v>291</v>
      </c>
      <c r="B192" s="129"/>
      <c r="C192" s="837" t="s">
        <v>292</v>
      </c>
      <c r="D192" s="837"/>
      <c r="E192" s="837"/>
      <c r="F192" s="837"/>
      <c r="G192" s="837"/>
      <c r="H192" s="837"/>
      <c r="I192" s="837"/>
      <c r="J192" s="837"/>
      <c r="K192" s="837"/>
      <c r="L192" s="460" t="s">
        <v>165</v>
      </c>
      <c r="M192" s="57"/>
      <c r="N192" s="880"/>
      <c r="O192" s="880"/>
      <c r="P192" s="880"/>
      <c r="Q192" s="880"/>
      <c r="R192" s="880"/>
      <c r="S192" s="838"/>
      <c r="T192" s="523"/>
      <c r="U192" s="523"/>
      <c r="W192" s="427"/>
      <c r="X192" s="427"/>
      <c r="Y192" s="427"/>
      <c r="Z192" s="427"/>
      <c r="AA192" s="427"/>
      <c r="AB192" s="427"/>
      <c r="AC192" s="427"/>
      <c r="AD192" s="427"/>
      <c r="AE192" s="427"/>
      <c r="AF192" s="427"/>
      <c r="AG192" s="427"/>
      <c r="AH192" s="427"/>
      <c r="AI192" s="427"/>
      <c r="AJ192" s="427"/>
      <c r="AK192" s="427"/>
    </row>
    <row r="193" spans="1:37" ht="30" customHeight="1" x14ac:dyDescent="0.25">
      <c r="A193" s="124" t="s">
        <v>293</v>
      </c>
      <c r="B193" s="129"/>
      <c r="C193" s="837" t="s">
        <v>1160</v>
      </c>
      <c r="D193" s="837"/>
      <c r="E193" s="837"/>
      <c r="F193" s="837"/>
      <c r="G193" s="837"/>
      <c r="H193" s="837"/>
      <c r="I193" s="837"/>
      <c r="J193" s="837"/>
      <c r="K193" s="837"/>
      <c r="L193" s="460">
        <v>1</v>
      </c>
      <c r="M193" s="128"/>
      <c r="N193" s="1118"/>
      <c r="O193" s="1119"/>
      <c r="P193" s="1119"/>
      <c r="Q193" s="1119"/>
      <c r="R193" s="1119"/>
      <c r="S193" s="1119"/>
      <c r="T193" s="527"/>
      <c r="U193" s="527"/>
      <c r="W193" s="427"/>
      <c r="X193" s="427"/>
      <c r="Y193" s="427"/>
      <c r="Z193" s="427"/>
      <c r="AA193" s="427"/>
      <c r="AB193" s="427"/>
      <c r="AC193" s="427"/>
      <c r="AD193" s="427"/>
      <c r="AE193" s="427"/>
      <c r="AF193" s="427"/>
      <c r="AG193" s="427"/>
      <c r="AH193" s="427"/>
      <c r="AI193" s="427"/>
      <c r="AJ193" s="427"/>
      <c r="AK193" s="427"/>
    </row>
    <row r="194" spans="1:37" ht="33" customHeight="1" x14ac:dyDescent="0.25">
      <c r="A194" s="124" t="s">
        <v>294</v>
      </c>
      <c r="B194" s="129"/>
      <c r="C194" s="883" t="s">
        <v>1161</v>
      </c>
      <c r="D194" s="884"/>
      <c r="E194" s="884"/>
      <c r="F194" s="884"/>
      <c r="G194" s="884"/>
      <c r="H194" s="884"/>
      <c r="I194" s="884"/>
      <c r="J194" s="884"/>
      <c r="K194" s="885"/>
      <c r="L194" s="460" t="s">
        <v>165</v>
      </c>
      <c r="M194" s="447"/>
      <c r="N194" s="838"/>
      <c r="O194" s="839"/>
      <c r="P194" s="839"/>
      <c r="Q194" s="839"/>
      <c r="R194" s="839"/>
      <c r="S194" s="839"/>
      <c r="T194" s="527"/>
      <c r="U194" s="527"/>
      <c r="W194" s="427"/>
      <c r="X194" s="427"/>
      <c r="Y194" s="427"/>
      <c r="Z194" s="427"/>
      <c r="AA194" s="427"/>
      <c r="AB194" s="427"/>
      <c r="AC194" s="427"/>
      <c r="AD194" s="427"/>
      <c r="AE194" s="427"/>
      <c r="AF194" s="427"/>
      <c r="AG194" s="427"/>
      <c r="AH194" s="427"/>
      <c r="AI194" s="427"/>
      <c r="AJ194" s="427"/>
      <c r="AK194" s="427"/>
    </row>
    <row r="195" spans="1:37" ht="30" customHeight="1" x14ac:dyDescent="0.25">
      <c r="A195" s="124" t="s">
        <v>295</v>
      </c>
      <c r="B195" s="129"/>
      <c r="C195" s="883" t="s">
        <v>1162</v>
      </c>
      <c r="D195" s="884"/>
      <c r="E195" s="884"/>
      <c r="F195" s="884"/>
      <c r="G195" s="884"/>
      <c r="H195" s="884"/>
      <c r="I195" s="884"/>
      <c r="J195" s="884"/>
      <c r="K195" s="885"/>
      <c r="L195" s="460">
        <v>1</v>
      </c>
      <c r="M195" s="447"/>
      <c r="N195" s="838"/>
      <c r="O195" s="839"/>
      <c r="P195" s="839"/>
      <c r="Q195" s="839"/>
      <c r="R195" s="839"/>
      <c r="S195" s="839"/>
      <c r="T195" s="527"/>
      <c r="U195" s="527"/>
      <c r="W195" s="427"/>
      <c r="X195" s="427"/>
      <c r="Y195" s="427"/>
      <c r="Z195" s="427"/>
      <c r="AA195" s="427"/>
      <c r="AB195" s="427"/>
      <c r="AC195" s="427"/>
      <c r="AD195" s="427"/>
      <c r="AE195" s="427"/>
      <c r="AF195" s="427"/>
      <c r="AG195" s="427"/>
      <c r="AH195" s="427"/>
      <c r="AI195" s="427"/>
      <c r="AJ195" s="427"/>
      <c r="AK195" s="427"/>
    </row>
    <row r="196" spans="1:37" ht="18" customHeight="1" x14ac:dyDescent="0.25">
      <c r="A196" s="823" t="s">
        <v>296</v>
      </c>
      <c r="B196" s="896"/>
      <c r="C196" s="896"/>
      <c r="D196" s="896"/>
      <c r="E196" s="896"/>
      <c r="F196" s="896"/>
      <c r="G196" s="896"/>
      <c r="H196" s="896"/>
      <c r="I196" s="896"/>
      <c r="J196" s="896"/>
      <c r="K196" s="896"/>
      <c r="L196" s="896"/>
      <c r="M196" s="896"/>
      <c r="N196" s="896"/>
      <c r="O196" s="896"/>
      <c r="P196" s="896"/>
      <c r="Q196" s="896"/>
      <c r="R196" s="896"/>
      <c r="S196" s="896"/>
      <c r="T196" s="523"/>
      <c r="U196" s="523"/>
      <c r="W196" s="427"/>
      <c r="X196" s="427"/>
      <c r="Y196" s="427"/>
      <c r="Z196" s="427"/>
      <c r="AA196" s="427"/>
      <c r="AB196" s="427"/>
      <c r="AC196" s="427"/>
      <c r="AD196" s="427"/>
      <c r="AE196" s="427"/>
      <c r="AF196" s="427"/>
      <c r="AG196" s="427"/>
      <c r="AH196" s="427"/>
      <c r="AI196" s="427"/>
      <c r="AJ196" s="427"/>
      <c r="AK196" s="427"/>
    </row>
    <row r="197" spans="1:37" ht="73.900000000000006" customHeight="1" x14ac:dyDescent="0.25">
      <c r="A197" s="124" t="s">
        <v>297</v>
      </c>
      <c r="B197" s="129"/>
      <c r="C197" s="837" t="s">
        <v>1163</v>
      </c>
      <c r="D197" s="837"/>
      <c r="E197" s="837"/>
      <c r="F197" s="837"/>
      <c r="G197" s="837"/>
      <c r="H197" s="837"/>
      <c r="I197" s="837"/>
      <c r="J197" s="837"/>
      <c r="K197" s="837"/>
      <c r="L197" s="460" t="s">
        <v>165</v>
      </c>
      <c r="M197" s="447"/>
      <c r="N197" s="1118"/>
      <c r="O197" s="1119"/>
      <c r="P197" s="1119"/>
      <c r="Q197" s="1119"/>
      <c r="R197" s="1119"/>
      <c r="S197" s="1119"/>
      <c r="T197" s="527"/>
      <c r="U197" s="527"/>
      <c r="W197" s="427"/>
      <c r="X197" s="427"/>
      <c r="Y197" s="427"/>
      <c r="Z197" s="427"/>
      <c r="AA197" s="427"/>
      <c r="AB197" s="427"/>
      <c r="AC197" s="427"/>
      <c r="AD197" s="427"/>
      <c r="AE197" s="427"/>
      <c r="AF197" s="427"/>
      <c r="AG197" s="427"/>
      <c r="AH197" s="427"/>
      <c r="AI197" s="427"/>
      <c r="AJ197" s="427"/>
      <c r="AK197" s="427"/>
    </row>
    <row r="198" spans="1:37" ht="73.5" customHeight="1" x14ac:dyDescent="0.25">
      <c r="A198" s="451" t="s">
        <v>298</v>
      </c>
      <c r="B198" s="111"/>
      <c r="C198" s="888" t="s">
        <v>299</v>
      </c>
      <c r="D198" s="888"/>
      <c r="E198" s="888"/>
      <c r="F198" s="888"/>
      <c r="G198" s="888"/>
      <c r="H198" s="888"/>
      <c r="I198" s="888"/>
      <c r="J198" s="888"/>
      <c r="K198" s="888"/>
      <c r="L198" s="130"/>
      <c r="M198" s="377" t="s">
        <v>300</v>
      </c>
      <c r="N198" s="1102" t="s">
        <v>1164</v>
      </c>
      <c r="O198" s="1102"/>
      <c r="P198" s="1102"/>
      <c r="Q198" s="1102"/>
      <c r="R198" s="1102"/>
      <c r="S198" s="1103"/>
      <c r="T198" s="527"/>
      <c r="U198" s="527"/>
      <c r="W198" s="427"/>
      <c r="X198" s="427"/>
      <c r="Y198" s="427"/>
      <c r="Z198" s="427"/>
      <c r="AA198" s="427"/>
      <c r="AB198" s="427"/>
      <c r="AC198" s="427"/>
      <c r="AD198" s="427"/>
      <c r="AE198" s="427"/>
      <c r="AF198" s="427"/>
      <c r="AG198" s="427"/>
      <c r="AH198" s="427"/>
      <c r="AI198" s="427"/>
      <c r="AJ198" s="427"/>
      <c r="AK198" s="427"/>
    </row>
    <row r="199" spans="1:37" ht="16.5" customHeight="1" x14ac:dyDescent="0.25">
      <c r="A199" s="131"/>
      <c r="B199" s="132"/>
      <c r="C199" s="934" t="s">
        <v>301</v>
      </c>
      <c r="D199" s="934"/>
      <c r="E199" s="934"/>
      <c r="F199" s="934"/>
      <c r="G199" s="934"/>
      <c r="H199" s="934"/>
      <c r="I199" s="934"/>
      <c r="J199" s="934"/>
      <c r="K199" s="934"/>
      <c r="L199" s="381">
        <v>0.25</v>
      </c>
      <c r="M199" s="99"/>
      <c r="N199" s="1091"/>
      <c r="O199" s="1092"/>
      <c r="P199" s="1092"/>
      <c r="Q199" s="1092"/>
      <c r="R199" s="1092"/>
      <c r="S199" s="1092"/>
      <c r="T199" s="527"/>
      <c r="U199" s="527"/>
      <c r="W199" s="427"/>
      <c r="X199" s="427"/>
      <c r="Y199" s="427"/>
      <c r="Z199" s="427"/>
      <c r="AA199" s="427"/>
      <c r="AB199" s="427"/>
      <c r="AC199" s="427"/>
      <c r="AD199" s="427"/>
      <c r="AE199" s="427"/>
      <c r="AF199" s="427"/>
      <c r="AG199" s="427"/>
      <c r="AH199" s="427"/>
      <c r="AI199" s="427"/>
      <c r="AJ199" s="427"/>
      <c r="AK199" s="427"/>
    </row>
    <row r="200" spans="1:37" ht="18" customHeight="1" x14ac:dyDescent="0.25">
      <c r="A200" s="131"/>
      <c r="B200" s="132"/>
      <c r="C200" s="934" t="s">
        <v>302</v>
      </c>
      <c r="D200" s="934"/>
      <c r="E200" s="934"/>
      <c r="F200" s="934"/>
      <c r="G200" s="934"/>
      <c r="H200" s="934"/>
      <c r="I200" s="934"/>
      <c r="J200" s="934"/>
      <c r="K200" s="934"/>
      <c r="L200" s="381">
        <v>0.25</v>
      </c>
      <c r="M200" s="99"/>
      <c r="N200" s="973"/>
      <c r="O200" s="973"/>
      <c r="P200" s="973"/>
      <c r="Q200" s="973"/>
      <c r="R200" s="973"/>
      <c r="S200" s="974"/>
      <c r="T200" s="527"/>
      <c r="U200" s="527"/>
      <c r="W200" s="427"/>
      <c r="X200" s="427"/>
      <c r="Y200" s="427"/>
      <c r="Z200" s="427"/>
      <c r="AA200" s="427"/>
      <c r="AB200" s="427"/>
      <c r="AC200" s="427"/>
      <c r="AD200" s="427"/>
      <c r="AE200" s="427"/>
      <c r="AF200" s="427"/>
      <c r="AG200" s="427"/>
      <c r="AH200" s="427"/>
      <c r="AI200" s="427"/>
      <c r="AJ200" s="427"/>
      <c r="AK200" s="427"/>
    </row>
    <row r="201" spans="1:37" ht="17.25" customHeight="1" x14ac:dyDescent="0.25">
      <c r="A201" s="131"/>
      <c r="B201" s="132"/>
      <c r="C201" s="934" t="s">
        <v>303</v>
      </c>
      <c r="D201" s="934"/>
      <c r="E201" s="934"/>
      <c r="F201" s="934"/>
      <c r="G201" s="934"/>
      <c r="H201" s="934"/>
      <c r="I201" s="934"/>
      <c r="J201" s="934"/>
      <c r="K201" s="934"/>
      <c r="L201" s="381">
        <v>0.25</v>
      </c>
      <c r="M201" s="99"/>
      <c r="N201" s="1093"/>
      <c r="O201" s="1094"/>
      <c r="P201" s="1094"/>
      <c r="Q201" s="1094"/>
      <c r="R201" s="1094"/>
      <c r="S201" s="1094"/>
      <c r="T201" s="527"/>
      <c r="U201" s="527"/>
      <c r="W201" s="427"/>
      <c r="X201" s="427"/>
      <c r="Y201" s="427"/>
      <c r="Z201" s="427"/>
      <c r="AA201" s="427"/>
      <c r="AB201" s="427"/>
      <c r="AC201" s="427"/>
      <c r="AD201" s="427"/>
      <c r="AE201" s="427"/>
      <c r="AF201" s="427"/>
      <c r="AG201" s="427"/>
      <c r="AH201" s="427"/>
      <c r="AI201" s="427"/>
      <c r="AJ201" s="427"/>
      <c r="AK201" s="427"/>
    </row>
    <row r="202" spans="1:37" ht="17.25" customHeight="1" x14ac:dyDescent="0.25">
      <c r="A202" s="134"/>
      <c r="B202" s="135"/>
      <c r="C202" s="1098" t="s">
        <v>304</v>
      </c>
      <c r="D202" s="1098"/>
      <c r="E202" s="1098"/>
      <c r="F202" s="1098"/>
      <c r="G202" s="1098"/>
      <c r="H202" s="1098"/>
      <c r="I202" s="1098"/>
      <c r="J202" s="1098"/>
      <c r="K202" s="1098"/>
      <c r="L202" s="382">
        <v>0.25</v>
      </c>
      <c r="M202" s="453"/>
      <c r="N202" s="1093"/>
      <c r="O202" s="1094"/>
      <c r="P202" s="1094"/>
      <c r="Q202" s="1094"/>
      <c r="R202" s="1094"/>
      <c r="S202" s="1094"/>
      <c r="T202" s="527"/>
      <c r="U202" s="527"/>
      <c r="W202" s="427"/>
      <c r="X202" s="427"/>
      <c r="Y202" s="427"/>
      <c r="Z202" s="427"/>
      <c r="AA202" s="427"/>
      <c r="AB202" s="427"/>
      <c r="AC202" s="427"/>
      <c r="AD202" s="427"/>
      <c r="AE202" s="427"/>
      <c r="AF202" s="427"/>
      <c r="AG202" s="427"/>
      <c r="AH202" s="427"/>
      <c r="AI202" s="427"/>
      <c r="AJ202" s="427"/>
      <c r="AK202" s="427"/>
    </row>
    <row r="203" spans="1:37" ht="73.5" customHeight="1" x14ac:dyDescent="0.25">
      <c r="A203" s="452" t="s">
        <v>305</v>
      </c>
      <c r="B203" s="136"/>
      <c r="C203" s="1068" t="s">
        <v>1320</v>
      </c>
      <c r="D203" s="1069"/>
      <c r="E203" s="1069"/>
      <c r="F203" s="1069"/>
      <c r="G203" s="1069"/>
      <c r="H203" s="1069"/>
      <c r="I203" s="1069"/>
      <c r="J203" s="1069"/>
      <c r="K203" s="1070"/>
      <c r="L203" s="123"/>
      <c r="M203" s="377" t="s">
        <v>300</v>
      </c>
      <c r="N203" s="1099"/>
      <c r="O203" s="1100"/>
      <c r="P203" s="1100"/>
      <c r="Q203" s="1100"/>
      <c r="R203" s="1100"/>
      <c r="S203" s="1100"/>
      <c r="T203" s="523"/>
      <c r="U203" s="523"/>
      <c r="W203" s="427"/>
      <c r="X203" s="427"/>
      <c r="Y203" s="427"/>
      <c r="Z203" s="427"/>
      <c r="AA203" s="427"/>
      <c r="AB203" s="427"/>
      <c r="AC203" s="427"/>
      <c r="AD203" s="427"/>
      <c r="AE203" s="427"/>
      <c r="AF203" s="427"/>
      <c r="AG203" s="427"/>
      <c r="AH203" s="427"/>
      <c r="AI203" s="427"/>
      <c r="AJ203" s="427"/>
      <c r="AK203" s="427"/>
    </row>
    <row r="204" spans="1:37" ht="32.25" customHeight="1" x14ac:dyDescent="0.25">
      <c r="A204" s="131"/>
      <c r="B204" s="132"/>
      <c r="C204" s="934" t="s">
        <v>306</v>
      </c>
      <c r="D204" s="934"/>
      <c r="E204" s="934"/>
      <c r="F204" s="934"/>
      <c r="G204" s="934"/>
      <c r="H204" s="934"/>
      <c r="I204" s="934"/>
      <c r="J204" s="934"/>
      <c r="K204" s="934"/>
      <c r="L204" s="381">
        <v>0.5</v>
      </c>
      <c r="M204" s="99"/>
      <c r="N204" s="1093"/>
      <c r="O204" s="1094"/>
      <c r="P204" s="1094"/>
      <c r="Q204" s="1094"/>
      <c r="R204" s="1094"/>
      <c r="S204" s="1094"/>
      <c r="T204" s="523"/>
      <c r="U204" s="523"/>
      <c r="W204" s="427"/>
      <c r="X204" s="427"/>
      <c r="Y204" s="427"/>
      <c r="Z204" s="427"/>
      <c r="AA204" s="427"/>
      <c r="AB204" s="427"/>
      <c r="AC204" s="427"/>
      <c r="AD204" s="427"/>
      <c r="AE204" s="427"/>
      <c r="AF204" s="427"/>
      <c r="AG204" s="427"/>
      <c r="AH204" s="427"/>
      <c r="AI204" s="427"/>
      <c r="AJ204" s="427"/>
      <c r="AK204" s="427"/>
    </row>
    <row r="205" spans="1:37" ht="31.5" customHeight="1" x14ac:dyDescent="0.25">
      <c r="A205" s="134"/>
      <c r="B205" s="135"/>
      <c r="C205" s="793" t="s">
        <v>1321</v>
      </c>
      <c r="D205" s="793"/>
      <c r="E205" s="793"/>
      <c r="F205" s="793"/>
      <c r="G205" s="793"/>
      <c r="H205" s="793"/>
      <c r="I205" s="793"/>
      <c r="J205" s="793"/>
      <c r="K205" s="793"/>
      <c r="L205" s="381">
        <v>0.5</v>
      </c>
      <c r="M205" s="101"/>
      <c r="N205" s="1097"/>
      <c r="O205" s="1101"/>
      <c r="P205" s="1101"/>
      <c r="Q205" s="1101"/>
      <c r="R205" s="1101"/>
      <c r="S205" s="1101"/>
      <c r="T205" s="523"/>
      <c r="U205" s="523"/>
      <c r="W205" s="427"/>
      <c r="X205" s="427"/>
      <c r="Y205" s="427"/>
      <c r="Z205" s="427"/>
      <c r="AA205" s="427"/>
      <c r="AB205" s="427"/>
      <c r="AC205" s="427"/>
      <c r="AD205" s="427"/>
      <c r="AE205" s="427"/>
      <c r="AF205" s="427"/>
      <c r="AG205" s="427"/>
      <c r="AH205" s="427"/>
      <c r="AI205" s="427"/>
      <c r="AJ205" s="427"/>
      <c r="AK205" s="427"/>
    </row>
    <row r="206" spans="1:37" ht="17.649999999999999" customHeight="1" x14ac:dyDescent="0.25">
      <c r="A206" s="451" t="s">
        <v>307</v>
      </c>
      <c r="B206" s="111"/>
      <c r="C206" s="938" t="s">
        <v>308</v>
      </c>
      <c r="D206" s="938"/>
      <c r="E206" s="938"/>
      <c r="F206" s="938"/>
      <c r="G206" s="938"/>
      <c r="H206" s="938"/>
      <c r="I206" s="938"/>
      <c r="J206" s="938"/>
      <c r="K206" s="938"/>
      <c r="L206" s="137"/>
      <c r="N206" s="946" t="s">
        <v>1165</v>
      </c>
      <c r="O206" s="946"/>
      <c r="P206" s="946"/>
      <c r="Q206" s="946"/>
      <c r="R206" s="946"/>
      <c r="S206" s="947"/>
      <c r="T206" s="527"/>
      <c r="U206" s="527"/>
      <c r="W206" s="427"/>
      <c r="X206" s="427"/>
      <c r="Y206" s="427"/>
      <c r="Z206" s="427"/>
      <c r="AA206" s="427"/>
      <c r="AB206" s="427"/>
      <c r="AC206" s="427"/>
      <c r="AD206" s="427"/>
      <c r="AE206" s="427"/>
      <c r="AF206" s="427"/>
      <c r="AG206" s="427"/>
      <c r="AH206" s="427"/>
      <c r="AI206" s="427"/>
      <c r="AJ206" s="427"/>
      <c r="AK206" s="427"/>
    </row>
    <row r="207" spans="1:37" ht="18" customHeight="1" x14ac:dyDescent="0.25">
      <c r="A207" s="131"/>
      <c r="B207" s="132"/>
      <c r="C207" s="934" t="s">
        <v>310</v>
      </c>
      <c r="D207" s="934"/>
      <c r="E207" s="934"/>
      <c r="F207" s="934"/>
      <c r="G207" s="934"/>
      <c r="H207" s="934"/>
      <c r="I207" s="934"/>
      <c r="J207" s="934"/>
      <c r="K207" s="934"/>
      <c r="L207" s="115" t="s">
        <v>165</v>
      </c>
      <c r="M207" s="99"/>
      <c r="N207" s="1095"/>
      <c r="O207" s="1095"/>
      <c r="P207" s="1095"/>
      <c r="Q207" s="1095"/>
      <c r="R207" s="1095"/>
      <c r="S207" s="1096"/>
      <c r="T207" s="527"/>
      <c r="U207" s="527"/>
      <c r="W207" s="427"/>
      <c r="X207" s="427"/>
      <c r="Y207" s="427"/>
      <c r="Z207" s="427"/>
      <c r="AA207" s="427"/>
      <c r="AB207" s="427"/>
      <c r="AC207" s="427"/>
      <c r="AD207" s="427"/>
      <c r="AE207" s="427"/>
      <c r="AF207" s="427"/>
      <c r="AG207" s="427"/>
      <c r="AH207" s="427"/>
      <c r="AI207" s="427"/>
      <c r="AJ207" s="427"/>
      <c r="AK207" s="427"/>
    </row>
    <row r="208" spans="1:37" ht="30" customHeight="1" x14ac:dyDescent="0.25">
      <c r="A208" s="134"/>
      <c r="B208" s="135"/>
      <c r="C208" s="793" t="s">
        <v>311</v>
      </c>
      <c r="D208" s="793"/>
      <c r="E208" s="793"/>
      <c r="F208" s="793"/>
      <c r="G208" s="793"/>
      <c r="H208" s="793"/>
      <c r="I208" s="793"/>
      <c r="J208" s="793"/>
      <c r="K208" s="793"/>
      <c r="L208" s="383">
        <v>0.5</v>
      </c>
      <c r="M208" s="101"/>
      <c r="N208" s="976"/>
      <c r="O208" s="976"/>
      <c r="P208" s="976"/>
      <c r="Q208" s="976"/>
      <c r="R208" s="976"/>
      <c r="S208" s="1097"/>
      <c r="T208" s="527"/>
      <c r="U208" s="527"/>
      <c r="W208" s="427"/>
      <c r="X208" s="427"/>
      <c r="Y208" s="427"/>
      <c r="Z208" s="427"/>
      <c r="AA208" s="427"/>
      <c r="AB208" s="427"/>
      <c r="AC208" s="427"/>
      <c r="AD208" s="427"/>
      <c r="AE208" s="427"/>
      <c r="AF208" s="427"/>
      <c r="AG208" s="427"/>
      <c r="AH208" s="427"/>
      <c r="AI208" s="427"/>
      <c r="AJ208" s="427"/>
      <c r="AK208" s="427"/>
    </row>
    <row r="209" spans="1:37" ht="76.150000000000006" customHeight="1" x14ac:dyDescent="0.25">
      <c r="A209" s="900" t="s">
        <v>312</v>
      </c>
      <c r="B209" s="136"/>
      <c r="C209" s="938" t="s">
        <v>1237</v>
      </c>
      <c r="D209" s="938"/>
      <c r="E209" s="938"/>
      <c r="F209" s="938"/>
      <c r="G209" s="938"/>
      <c r="H209" s="938"/>
      <c r="I209" s="938"/>
      <c r="J209" s="938"/>
      <c r="K209" s="938"/>
      <c r="L209" s="97"/>
      <c r="M209" s="377" t="s">
        <v>300</v>
      </c>
      <c r="N209" s="944" t="s">
        <v>309</v>
      </c>
      <c r="O209" s="944"/>
      <c r="P209" s="944"/>
      <c r="Q209" s="944"/>
      <c r="R209" s="944"/>
      <c r="S209" s="945"/>
      <c r="T209" s="527"/>
      <c r="U209" s="527"/>
      <c r="W209" s="427"/>
      <c r="X209" s="427"/>
      <c r="Y209" s="427"/>
      <c r="Z209" s="427"/>
      <c r="AA209" s="427"/>
      <c r="AB209" s="427"/>
      <c r="AC209" s="427"/>
      <c r="AD209" s="427"/>
      <c r="AE209" s="427"/>
      <c r="AF209" s="427"/>
      <c r="AG209" s="427"/>
      <c r="AH209" s="427"/>
      <c r="AI209" s="427"/>
      <c r="AJ209" s="427"/>
      <c r="AK209" s="427"/>
    </row>
    <row r="210" spans="1:37" ht="30" customHeight="1" x14ac:dyDescent="0.25">
      <c r="A210" s="942"/>
      <c r="B210" s="132"/>
      <c r="C210" s="925" t="s">
        <v>313</v>
      </c>
      <c r="D210" s="926"/>
      <c r="E210" s="926"/>
      <c r="F210" s="926"/>
      <c r="G210" s="926"/>
      <c r="H210" s="926"/>
      <c r="I210" s="926"/>
      <c r="J210" s="926"/>
      <c r="K210" s="927"/>
      <c r="L210" s="133">
        <v>0.5</v>
      </c>
      <c r="M210" s="1084"/>
      <c r="N210" s="899"/>
      <c r="O210" s="933"/>
      <c r="P210" s="933"/>
      <c r="Q210" s="933"/>
      <c r="R210" s="933"/>
      <c r="S210" s="933"/>
      <c r="T210" s="527"/>
      <c r="U210" s="527"/>
      <c r="W210" s="427"/>
      <c r="X210" s="427"/>
      <c r="Y210" s="427"/>
      <c r="Z210" s="427"/>
      <c r="AA210" s="427"/>
      <c r="AB210" s="427"/>
      <c r="AC210" s="427"/>
      <c r="AD210" s="427"/>
      <c r="AE210" s="427"/>
      <c r="AF210" s="427"/>
      <c r="AG210" s="427"/>
      <c r="AH210" s="427"/>
      <c r="AI210" s="427"/>
      <c r="AJ210" s="427"/>
      <c r="AK210" s="427"/>
    </row>
    <row r="211" spans="1:37" ht="33" customHeight="1" x14ac:dyDescent="0.25">
      <c r="A211" s="943"/>
      <c r="B211" s="135"/>
      <c r="C211" s="925" t="s">
        <v>314</v>
      </c>
      <c r="D211" s="926"/>
      <c r="E211" s="926"/>
      <c r="F211" s="926"/>
      <c r="G211" s="926"/>
      <c r="H211" s="926"/>
      <c r="I211" s="926"/>
      <c r="J211" s="926"/>
      <c r="K211" s="927"/>
      <c r="L211" s="138">
        <v>1</v>
      </c>
      <c r="M211" s="1085"/>
      <c r="N211" s="1086"/>
      <c r="O211" s="1087"/>
      <c r="P211" s="1087"/>
      <c r="Q211" s="1087"/>
      <c r="R211" s="1087"/>
      <c r="S211" s="1087"/>
      <c r="T211" s="527"/>
      <c r="U211" s="527"/>
      <c r="W211" s="427"/>
      <c r="X211" s="427"/>
      <c r="Y211" s="427"/>
      <c r="Z211" s="427"/>
      <c r="AA211" s="427"/>
      <c r="AB211" s="427"/>
      <c r="AC211" s="427"/>
      <c r="AD211" s="427"/>
      <c r="AE211" s="427"/>
      <c r="AF211" s="427"/>
      <c r="AG211" s="427"/>
      <c r="AH211" s="427"/>
      <c r="AI211" s="427"/>
      <c r="AJ211" s="427"/>
      <c r="AK211" s="427"/>
    </row>
    <row r="212" spans="1:37" ht="77.650000000000006" customHeight="1" x14ac:dyDescent="0.25">
      <c r="A212" s="452" t="s">
        <v>315</v>
      </c>
      <c r="B212" s="136"/>
      <c r="C212" s="938" t="s">
        <v>1001</v>
      </c>
      <c r="D212" s="938"/>
      <c r="E212" s="938"/>
      <c r="F212" s="938"/>
      <c r="G212" s="938"/>
      <c r="H212" s="938"/>
      <c r="I212" s="938"/>
      <c r="J212" s="938"/>
      <c r="K212" s="938"/>
      <c r="L212" s="936">
        <v>1.5</v>
      </c>
      <c r="M212" s="377" t="s">
        <v>300</v>
      </c>
      <c r="N212" s="923" t="s">
        <v>1166</v>
      </c>
      <c r="O212" s="924"/>
      <c r="P212" s="924"/>
      <c r="Q212" s="924"/>
      <c r="R212" s="924"/>
      <c r="S212" s="924"/>
      <c r="T212" s="527"/>
      <c r="U212" s="527"/>
      <c r="W212" s="427"/>
      <c r="X212" s="427"/>
      <c r="Y212" s="427"/>
      <c r="Z212" s="427"/>
      <c r="AA212" s="427"/>
      <c r="AB212" s="427"/>
      <c r="AC212" s="427"/>
      <c r="AD212" s="427"/>
      <c r="AE212" s="427"/>
      <c r="AF212" s="427"/>
      <c r="AG212" s="427"/>
      <c r="AH212" s="427"/>
      <c r="AI212" s="427"/>
      <c r="AJ212" s="427"/>
      <c r="AK212" s="427"/>
    </row>
    <row r="213" spans="1:37" ht="15" customHeight="1" x14ac:dyDescent="0.25">
      <c r="A213" s="131"/>
      <c r="B213" s="132"/>
      <c r="C213" s="934" t="s">
        <v>316</v>
      </c>
      <c r="D213" s="935"/>
      <c r="E213" s="935"/>
      <c r="F213" s="935"/>
      <c r="G213" s="935"/>
      <c r="H213" s="935"/>
      <c r="I213" s="935"/>
      <c r="J213" s="935"/>
      <c r="K213" s="935"/>
      <c r="L213" s="937"/>
      <c r="M213" s="1084"/>
      <c r="N213" s="1089"/>
      <c r="O213" s="933"/>
      <c r="P213" s="933"/>
      <c r="Q213" s="933"/>
      <c r="R213" s="933"/>
      <c r="S213" s="933"/>
      <c r="T213" s="527"/>
      <c r="U213" s="527"/>
      <c r="W213" s="427"/>
      <c r="X213" s="427"/>
      <c r="Y213" s="427"/>
      <c r="Z213" s="427"/>
      <c r="AA213" s="427"/>
      <c r="AB213" s="427"/>
      <c r="AC213" s="427"/>
      <c r="AD213" s="427"/>
      <c r="AE213" s="427"/>
      <c r="AF213" s="427"/>
      <c r="AG213" s="427"/>
      <c r="AH213" s="427"/>
      <c r="AI213" s="427"/>
      <c r="AJ213" s="427"/>
      <c r="AK213" s="427"/>
    </row>
    <row r="214" spans="1:37" ht="15" customHeight="1" x14ac:dyDescent="0.25">
      <c r="A214" s="131"/>
      <c r="B214" s="132"/>
      <c r="C214" s="934" t="s">
        <v>317</v>
      </c>
      <c r="D214" s="935"/>
      <c r="E214" s="935"/>
      <c r="F214" s="935"/>
      <c r="G214" s="935"/>
      <c r="H214" s="935"/>
      <c r="I214" s="935"/>
      <c r="J214" s="935"/>
      <c r="K214" s="935"/>
      <c r="L214" s="937"/>
      <c r="M214" s="1088"/>
      <c r="N214" s="899"/>
      <c r="O214" s="1090"/>
      <c r="P214" s="1090"/>
      <c r="Q214" s="1090"/>
      <c r="R214" s="1090"/>
      <c r="S214" s="933"/>
      <c r="T214" s="527"/>
      <c r="U214" s="527"/>
      <c r="W214" s="427"/>
      <c r="X214" s="427"/>
      <c r="Y214" s="427"/>
      <c r="Z214" s="427"/>
      <c r="AA214" s="427"/>
      <c r="AB214" s="427"/>
      <c r="AC214" s="427"/>
      <c r="AD214" s="427"/>
      <c r="AE214" s="427"/>
      <c r="AF214" s="427"/>
      <c r="AG214" s="427"/>
      <c r="AH214" s="427"/>
      <c r="AI214" s="427"/>
      <c r="AJ214" s="427"/>
      <c r="AK214" s="427"/>
    </row>
    <row r="215" spans="1:37" ht="15" customHeight="1" x14ac:dyDescent="0.25">
      <c r="A215" s="131"/>
      <c r="B215" s="132"/>
      <c r="C215" s="934" t="s">
        <v>318</v>
      </c>
      <c r="D215" s="935"/>
      <c r="E215" s="935"/>
      <c r="F215" s="935"/>
      <c r="G215" s="935"/>
      <c r="H215" s="935"/>
      <c r="I215" s="935"/>
      <c r="J215" s="935"/>
      <c r="K215" s="935"/>
      <c r="L215" s="937"/>
      <c r="M215" s="1088"/>
      <c r="N215" s="899"/>
      <c r="O215" s="1090"/>
      <c r="P215" s="1090"/>
      <c r="Q215" s="1090"/>
      <c r="R215" s="1090"/>
      <c r="S215" s="933"/>
      <c r="T215" s="527"/>
      <c r="U215" s="527"/>
      <c r="W215" s="427"/>
      <c r="X215" s="427"/>
      <c r="Y215" s="427"/>
      <c r="Z215" s="427"/>
      <c r="AA215" s="427"/>
      <c r="AB215" s="427"/>
      <c r="AC215" s="427"/>
      <c r="AD215" s="427"/>
      <c r="AE215" s="427"/>
      <c r="AF215" s="427"/>
      <c r="AG215" s="427"/>
      <c r="AH215" s="427"/>
      <c r="AI215" s="427"/>
      <c r="AJ215" s="427"/>
      <c r="AK215" s="427"/>
    </row>
    <row r="216" spans="1:37" ht="15" customHeight="1" x14ac:dyDescent="0.25">
      <c r="A216" s="131"/>
      <c r="B216" s="132"/>
      <c r="C216" s="934" t="s">
        <v>319</v>
      </c>
      <c r="D216" s="935"/>
      <c r="E216" s="935"/>
      <c r="F216" s="935"/>
      <c r="G216" s="935"/>
      <c r="H216" s="935"/>
      <c r="I216" s="935"/>
      <c r="J216" s="935"/>
      <c r="K216" s="935"/>
      <c r="L216" s="937"/>
      <c r="M216" s="1088"/>
      <c r="N216" s="899"/>
      <c r="O216" s="1090"/>
      <c r="P216" s="1090"/>
      <c r="Q216" s="1090"/>
      <c r="R216" s="1090"/>
      <c r="S216" s="933"/>
      <c r="T216" s="527"/>
      <c r="U216" s="527"/>
      <c r="W216" s="427"/>
      <c r="X216" s="427"/>
      <c r="Y216" s="427"/>
      <c r="Z216" s="427"/>
      <c r="AA216" s="427"/>
      <c r="AB216" s="427"/>
      <c r="AC216" s="427"/>
      <c r="AD216" s="427"/>
      <c r="AE216" s="427"/>
      <c r="AF216" s="427"/>
      <c r="AG216" s="427"/>
      <c r="AH216" s="427"/>
      <c r="AI216" s="427"/>
      <c r="AJ216" s="427"/>
      <c r="AK216" s="427"/>
    </row>
    <row r="217" spans="1:37" ht="15" customHeight="1" x14ac:dyDescent="0.25">
      <c r="A217" s="131"/>
      <c r="B217" s="132"/>
      <c r="C217" s="934" t="s">
        <v>320</v>
      </c>
      <c r="D217" s="935"/>
      <c r="E217" s="935"/>
      <c r="F217" s="935"/>
      <c r="G217" s="935"/>
      <c r="H217" s="935"/>
      <c r="I217" s="935"/>
      <c r="J217" s="935"/>
      <c r="K217" s="935"/>
      <c r="L217" s="937"/>
      <c r="M217" s="1088"/>
      <c r="N217" s="899"/>
      <c r="O217" s="1090"/>
      <c r="P217" s="1090"/>
      <c r="Q217" s="1090"/>
      <c r="R217" s="1090"/>
      <c r="S217" s="933"/>
      <c r="T217" s="527"/>
      <c r="U217" s="527"/>
      <c r="W217" s="427"/>
      <c r="X217" s="427"/>
      <c r="Y217" s="427"/>
      <c r="Z217" s="427"/>
      <c r="AA217" s="427"/>
      <c r="AB217" s="427"/>
      <c r="AC217" s="427"/>
      <c r="AD217" s="427"/>
      <c r="AE217" s="427"/>
      <c r="AF217" s="427"/>
      <c r="AG217" s="427"/>
      <c r="AH217" s="427"/>
      <c r="AI217" s="427"/>
      <c r="AJ217" s="427"/>
      <c r="AK217" s="427"/>
    </row>
    <row r="218" spans="1:37" ht="15" customHeight="1" x14ac:dyDescent="0.25">
      <c r="A218" s="131"/>
      <c r="B218" s="132"/>
      <c r="C218" s="934" t="s">
        <v>321</v>
      </c>
      <c r="D218" s="935"/>
      <c r="E218" s="935"/>
      <c r="F218" s="935"/>
      <c r="G218" s="935"/>
      <c r="H218" s="935"/>
      <c r="I218" s="935"/>
      <c r="J218" s="935"/>
      <c r="K218" s="935"/>
      <c r="L218" s="937"/>
      <c r="M218" s="1088"/>
      <c r="N218" s="899"/>
      <c r="O218" s="1090"/>
      <c r="P218" s="1090"/>
      <c r="Q218" s="1090"/>
      <c r="R218" s="1090"/>
      <c r="S218" s="933"/>
      <c r="T218" s="527"/>
      <c r="U218" s="527"/>
      <c r="W218" s="427"/>
      <c r="X218" s="427"/>
      <c r="Y218" s="427"/>
      <c r="Z218" s="427"/>
      <c r="AA218" s="427"/>
      <c r="AB218" s="427"/>
      <c r="AC218" s="427"/>
      <c r="AD218" s="427"/>
      <c r="AE218" s="427"/>
      <c r="AF218" s="427"/>
      <c r="AG218" s="427"/>
      <c r="AH218" s="427"/>
      <c r="AI218" s="427"/>
      <c r="AJ218" s="427"/>
      <c r="AK218" s="427"/>
    </row>
    <row r="219" spans="1:37" ht="15" customHeight="1" x14ac:dyDescent="0.25">
      <c r="A219" s="131"/>
      <c r="B219" s="132"/>
      <c r="C219" s="934" t="s">
        <v>322</v>
      </c>
      <c r="D219" s="935"/>
      <c r="E219" s="935"/>
      <c r="F219" s="935"/>
      <c r="G219" s="935"/>
      <c r="H219" s="935"/>
      <c r="I219" s="935"/>
      <c r="J219" s="935"/>
      <c r="K219" s="935"/>
      <c r="L219" s="937"/>
      <c r="M219" s="1088"/>
      <c r="N219" s="899"/>
      <c r="O219" s="1090"/>
      <c r="P219" s="1090"/>
      <c r="Q219" s="1090"/>
      <c r="R219" s="1090"/>
      <c r="S219" s="933"/>
      <c r="T219" s="527"/>
      <c r="U219" s="527"/>
      <c r="W219" s="427"/>
      <c r="X219" s="427"/>
      <c r="Y219" s="427"/>
      <c r="Z219" s="427"/>
      <c r="AA219" s="427"/>
      <c r="AB219" s="427"/>
      <c r="AC219" s="427"/>
      <c r="AD219" s="427"/>
      <c r="AE219" s="427"/>
      <c r="AF219" s="427"/>
      <c r="AG219" s="427"/>
      <c r="AH219" s="427"/>
      <c r="AI219" s="427"/>
      <c r="AJ219" s="427"/>
      <c r="AK219" s="427"/>
    </row>
    <row r="220" spans="1:37" ht="15" customHeight="1" x14ac:dyDescent="0.25">
      <c r="A220" s="131"/>
      <c r="B220" s="132"/>
      <c r="C220" s="934" t="s">
        <v>323</v>
      </c>
      <c r="D220" s="935"/>
      <c r="E220" s="935"/>
      <c r="F220" s="935"/>
      <c r="G220" s="935"/>
      <c r="H220" s="935"/>
      <c r="I220" s="935"/>
      <c r="J220" s="935"/>
      <c r="K220" s="935"/>
      <c r="L220" s="937"/>
      <c r="M220" s="1088"/>
      <c r="N220" s="899"/>
      <c r="O220" s="1090"/>
      <c r="P220" s="1090"/>
      <c r="Q220" s="1090"/>
      <c r="R220" s="1090"/>
      <c r="S220" s="933"/>
      <c r="T220" s="527"/>
      <c r="U220" s="527"/>
      <c r="W220" s="427"/>
      <c r="X220" s="427"/>
      <c r="Y220" s="427"/>
      <c r="Z220" s="427"/>
      <c r="AA220" s="427"/>
      <c r="AB220" s="427"/>
      <c r="AC220" s="427"/>
      <c r="AD220" s="427"/>
      <c r="AE220" s="427"/>
      <c r="AF220" s="427"/>
      <c r="AG220" s="427"/>
      <c r="AH220" s="427"/>
      <c r="AI220" s="427"/>
      <c r="AJ220" s="427"/>
      <c r="AK220" s="427"/>
    </row>
    <row r="221" spans="1:37" ht="15" customHeight="1" x14ac:dyDescent="0.25">
      <c r="A221" s="131"/>
      <c r="B221" s="132"/>
      <c r="C221" s="934" t="s">
        <v>324</v>
      </c>
      <c r="D221" s="935"/>
      <c r="E221" s="935"/>
      <c r="F221" s="935"/>
      <c r="G221" s="935"/>
      <c r="H221" s="935"/>
      <c r="I221" s="935"/>
      <c r="J221" s="935"/>
      <c r="K221" s="935"/>
      <c r="L221" s="937"/>
      <c r="M221" s="1088"/>
      <c r="N221" s="899"/>
      <c r="O221" s="1090"/>
      <c r="P221" s="1090"/>
      <c r="Q221" s="1090"/>
      <c r="R221" s="1090"/>
      <c r="S221" s="933"/>
      <c r="T221" s="527"/>
      <c r="U221" s="527"/>
      <c r="W221" s="427"/>
      <c r="X221" s="427"/>
      <c r="Y221" s="427"/>
      <c r="Z221" s="427"/>
      <c r="AA221" s="427"/>
      <c r="AB221" s="427"/>
      <c r="AC221" s="427"/>
      <c r="AD221" s="427"/>
      <c r="AE221" s="427"/>
      <c r="AF221" s="427"/>
      <c r="AG221" s="427"/>
      <c r="AH221" s="427"/>
      <c r="AI221" s="427"/>
      <c r="AJ221" s="427"/>
      <c r="AK221" s="427"/>
    </row>
    <row r="222" spans="1:37" ht="15" customHeight="1" x14ac:dyDescent="0.25">
      <c r="A222" s="131"/>
      <c r="B222" s="132"/>
      <c r="C222" s="934" t="s">
        <v>325</v>
      </c>
      <c r="D222" s="935"/>
      <c r="E222" s="935"/>
      <c r="F222" s="935"/>
      <c r="G222" s="935"/>
      <c r="H222" s="935"/>
      <c r="I222" s="935"/>
      <c r="J222" s="935"/>
      <c r="K222" s="935"/>
      <c r="L222" s="937"/>
      <c r="M222" s="1088"/>
      <c r="N222" s="899"/>
      <c r="O222" s="1090"/>
      <c r="P222" s="1090"/>
      <c r="Q222" s="1090"/>
      <c r="R222" s="1090"/>
      <c r="S222" s="933"/>
      <c r="T222" s="527"/>
      <c r="U222" s="527"/>
      <c r="W222" s="427"/>
      <c r="X222" s="427"/>
      <c r="Y222" s="427"/>
      <c r="Z222" s="427"/>
      <c r="AA222" s="427"/>
      <c r="AB222" s="427"/>
      <c r="AC222" s="427"/>
      <c r="AD222" s="427"/>
      <c r="AE222" s="427"/>
      <c r="AF222" s="427"/>
      <c r="AG222" s="427"/>
      <c r="AH222" s="427"/>
      <c r="AI222" s="427"/>
      <c r="AJ222" s="427"/>
      <c r="AK222" s="427"/>
    </row>
    <row r="223" spans="1:37" ht="15" customHeight="1" x14ac:dyDescent="0.25">
      <c r="A223" s="131"/>
      <c r="B223" s="132"/>
      <c r="C223" s="934" t="s">
        <v>326</v>
      </c>
      <c r="D223" s="935"/>
      <c r="E223" s="935"/>
      <c r="F223" s="935"/>
      <c r="G223" s="935"/>
      <c r="H223" s="935"/>
      <c r="I223" s="935"/>
      <c r="J223" s="935"/>
      <c r="K223" s="935"/>
      <c r="L223" s="937"/>
      <c r="M223" s="1088"/>
      <c r="N223" s="899"/>
      <c r="O223" s="1090"/>
      <c r="P223" s="1090"/>
      <c r="Q223" s="1090"/>
      <c r="R223" s="1090"/>
      <c r="S223" s="933"/>
      <c r="T223" s="527"/>
      <c r="U223" s="527"/>
      <c r="W223" s="427"/>
      <c r="X223" s="427"/>
      <c r="Y223" s="427"/>
      <c r="Z223" s="427"/>
      <c r="AA223" s="427"/>
      <c r="AB223" s="427"/>
      <c r="AC223" s="427"/>
      <c r="AD223" s="427"/>
      <c r="AE223" s="427"/>
      <c r="AF223" s="427"/>
      <c r="AG223" s="427"/>
      <c r="AH223" s="427"/>
      <c r="AI223" s="427"/>
      <c r="AJ223" s="427"/>
      <c r="AK223" s="427"/>
    </row>
    <row r="224" spans="1:37" ht="15" customHeight="1" x14ac:dyDescent="0.25">
      <c r="A224" s="131"/>
      <c r="B224" s="132"/>
      <c r="C224" s="934" t="s">
        <v>327</v>
      </c>
      <c r="D224" s="935"/>
      <c r="E224" s="935"/>
      <c r="F224" s="935"/>
      <c r="G224" s="935"/>
      <c r="H224" s="935"/>
      <c r="I224" s="935"/>
      <c r="J224" s="935"/>
      <c r="K224" s="935"/>
      <c r="L224" s="937"/>
      <c r="M224" s="1088"/>
      <c r="N224" s="899"/>
      <c r="O224" s="1090"/>
      <c r="P224" s="1090"/>
      <c r="Q224" s="1090"/>
      <c r="R224" s="1090"/>
      <c r="S224" s="933"/>
      <c r="T224" s="527"/>
      <c r="U224" s="527"/>
      <c r="W224" s="427"/>
      <c r="X224" s="427"/>
      <c r="Y224" s="427"/>
      <c r="Z224" s="427"/>
      <c r="AA224" s="427"/>
      <c r="AB224" s="427"/>
      <c r="AC224" s="427"/>
      <c r="AD224" s="427"/>
      <c r="AE224" s="427"/>
      <c r="AF224" s="427"/>
      <c r="AG224" s="427"/>
      <c r="AH224" s="427"/>
      <c r="AI224" s="427"/>
      <c r="AJ224" s="427"/>
      <c r="AK224" s="427"/>
    </row>
    <row r="225" spans="1:37" ht="15" customHeight="1" x14ac:dyDescent="0.25">
      <c r="A225" s="131"/>
      <c r="B225" s="132"/>
      <c r="C225" s="934" t="s">
        <v>328</v>
      </c>
      <c r="D225" s="935"/>
      <c r="E225" s="935"/>
      <c r="F225" s="935"/>
      <c r="G225" s="935"/>
      <c r="H225" s="935"/>
      <c r="I225" s="935"/>
      <c r="J225" s="935"/>
      <c r="K225" s="935"/>
      <c r="L225" s="937"/>
      <c r="M225" s="1088"/>
      <c r="N225" s="899"/>
      <c r="O225" s="1090"/>
      <c r="P225" s="1090"/>
      <c r="Q225" s="1090"/>
      <c r="R225" s="1090"/>
      <c r="S225" s="933"/>
      <c r="T225" s="527"/>
      <c r="U225" s="527"/>
      <c r="W225" s="427"/>
      <c r="X225" s="427"/>
      <c r="Y225" s="427"/>
      <c r="Z225" s="427"/>
      <c r="AA225" s="427"/>
      <c r="AB225" s="427"/>
      <c r="AC225" s="427"/>
      <c r="AD225" s="427"/>
      <c r="AE225" s="427"/>
      <c r="AF225" s="427"/>
      <c r="AG225" s="427"/>
      <c r="AH225" s="427"/>
      <c r="AI225" s="427"/>
      <c r="AJ225" s="427"/>
      <c r="AK225" s="427"/>
    </row>
    <row r="226" spans="1:37" ht="15" customHeight="1" x14ac:dyDescent="0.25">
      <c r="A226" s="131"/>
      <c r="B226" s="132"/>
      <c r="C226" s="934" t="s">
        <v>329</v>
      </c>
      <c r="D226" s="935"/>
      <c r="E226" s="935"/>
      <c r="F226" s="935"/>
      <c r="G226" s="935"/>
      <c r="H226" s="935"/>
      <c r="I226" s="935"/>
      <c r="J226" s="935"/>
      <c r="K226" s="935"/>
      <c r="L226" s="937"/>
      <c r="M226" s="1088"/>
      <c r="N226" s="899"/>
      <c r="O226" s="1090"/>
      <c r="P226" s="1090"/>
      <c r="Q226" s="1090"/>
      <c r="R226" s="1090"/>
      <c r="S226" s="933"/>
      <c r="T226" s="527"/>
      <c r="U226" s="527"/>
      <c r="W226" s="427"/>
      <c r="X226" s="427"/>
      <c r="Y226" s="427"/>
      <c r="Z226" s="427"/>
      <c r="AA226" s="427"/>
      <c r="AB226" s="427"/>
      <c r="AC226" s="427"/>
      <c r="AD226" s="427"/>
      <c r="AE226" s="427"/>
      <c r="AF226" s="427"/>
      <c r="AG226" s="427"/>
      <c r="AH226" s="427"/>
      <c r="AI226" s="427"/>
      <c r="AJ226" s="427"/>
      <c r="AK226" s="427"/>
    </row>
    <row r="227" spans="1:37" ht="15" customHeight="1" x14ac:dyDescent="0.25">
      <c r="A227" s="134"/>
      <c r="B227" s="135"/>
      <c r="C227" s="934" t="s">
        <v>330</v>
      </c>
      <c r="D227" s="935"/>
      <c r="E227" s="935"/>
      <c r="F227" s="935"/>
      <c r="G227" s="935"/>
      <c r="H227" s="935"/>
      <c r="I227" s="935"/>
      <c r="J227" s="935"/>
      <c r="K227" s="935"/>
      <c r="L227" s="906"/>
      <c r="M227" s="1085"/>
      <c r="N227" s="1086"/>
      <c r="O227" s="1087"/>
      <c r="P227" s="1087"/>
      <c r="Q227" s="1087"/>
      <c r="R227" s="1087"/>
      <c r="S227" s="1087"/>
      <c r="T227" s="527"/>
      <c r="U227" s="527"/>
      <c r="W227" s="427"/>
      <c r="X227" s="427"/>
      <c r="Y227" s="427"/>
      <c r="Z227" s="427"/>
      <c r="AA227" s="427"/>
      <c r="AB227" s="427"/>
      <c r="AC227" s="427"/>
      <c r="AD227" s="427"/>
      <c r="AE227" s="427"/>
      <c r="AF227" s="427"/>
      <c r="AG227" s="427"/>
      <c r="AH227" s="427"/>
      <c r="AI227" s="427"/>
      <c r="AJ227" s="427"/>
      <c r="AK227" s="427"/>
    </row>
    <row r="228" spans="1:37" ht="76.5" customHeight="1" x14ac:dyDescent="0.25">
      <c r="A228" s="452" t="s">
        <v>331</v>
      </c>
      <c r="B228" s="136"/>
      <c r="C228" s="938" t="s">
        <v>1005</v>
      </c>
      <c r="D228" s="938"/>
      <c r="E228" s="938"/>
      <c r="F228" s="938"/>
      <c r="G228" s="938"/>
      <c r="H228" s="938"/>
      <c r="I228" s="938"/>
      <c r="J228" s="938"/>
      <c r="K228" s="938"/>
      <c r="L228" s="936">
        <v>2</v>
      </c>
      <c r="M228" s="378" t="s">
        <v>300</v>
      </c>
      <c r="N228" s="923" t="s">
        <v>1167</v>
      </c>
      <c r="O228" s="924"/>
      <c r="P228" s="924"/>
      <c r="Q228" s="924"/>
      <c r="R228" s="924"/>
      <c r="S228" s="924"/>
      <c r="T228" s="527"/>
      <c r="U228" s="527"/>
      <c r="W228" s="427"/>
      <c r="X228" s="427"/>
      <c r="Y228" s="427"/>
      <c r="Z228" s="427"/>
      <c r="AA228" s="427"/>
      <c r="AB228" s="427"/>
      <c r="AC228" s="427"/>
      <c r="AD228" s="427"/>
      <c r="AE228" s="427"/>
      <c r="AF228" s="427"/>
      <c r="AG228" s="427"/>
      <c r="AH228" s="427"/>
      <c r="AI228" s="427"/>
      <c r="AJ228" s="427"/>
      <c r="AK228" s="427"/>
    </row>
    <row r="229" spans="1:37" ht="15" customHeight="1" x14ac:dyDescent="0.25">
      <c r="A229" s="131"/>
      <c r="B229" s="132"/>
      <c r="C229" s="925" t="s">
        <v>332</v>
      </c>
      <c r="D229" s="926"/>
      <c r="E229" s="926"/>
      <c r="F229" s="926"/>
      <c r="G229" s="926"/>
      <c r="H229" s="926"/>
      <c r="I229" s="926"/>
      <c r="J229" s="926"/>
      <c r="K229" s="927"/>
      <c r="L229" s="937"/>
      <c r="M229" s="928" t="s">
        <v>333</v>
      </c>
      <c r="N229" s="931"/>
      <c r="O229" s="932"/>
      <c r="P229" s="932"/>
      <c r="Q229" s="932"/>
      <c r="R229" s="932"/>
      <c r="S229" s="932"/>
      <c r="T229" s="527"/>
      <c r="U229" s="527"/>
      <c r="W229" s="427"/>
      <c r="X229" s="427"/>
      <c r="Y229" s="427"/>
      <c r="Z229" s="427"/>
      <c r="AA229" s="427"/>
      <c r="AB229" s="427"/>
      <c r="AC229" s="427"/>
      <c r="AD229" s="427"/>
      <c r="AE229" s="427"/>
      <c r="AF229" s="427"/>
      <c r="AG229" s="427"/>
      <c r="AH229" s="427"/>
      <c r="AI229" s="427"/>
      <c r="AJ229" s="427"/>
      <c r="AK229" s="427"/>
    </row>
    <row r="230" spans="1:37" ht="15" customHeight="1" x14ac:dyDescent="0.25">
      <c r="A230" s="131"/>
      <c r="B230" s="132"/>
      <c r="C230" s="934" t="s">
        <v>334</v>
      </c>
      <c r="D230" s="935"/>
      <c r="E230" s="935"/>
      <c r="F230" s="935"/>
      <c r="G230" s="935"/>
      <c r="H230" s="935"/>
      <c r="I230" s="935"/>
      <c r="J230" s="935"/>
      <c r="K230" s="935"/>
      <c r="L230" s="937"/>
      <c r="M230" s="929"/>
      <c r="N230" s="899"/>
      <c r="O230" s="933"/>
      <c r="P230" s="933"/>
      <c r="Q230" s="933"/>
      <c r="R230" s="933"/>
      <c r="S230" s="933"/>
      <c r="T230" s="527"/>
      <c r="U230" s="527"/>
      <c r="W230" s="427"/>
      <c r="X230" s="427"/>
      <c r="Y230" s="427"/>
      <c r="Z230" s="427"/>
      <c r="AA230" s="427"/>
      <c r="AB230" s="427"/>
      <c r="AC230" s="427"/>
      <c r="AD230" s="427"/>
      <c r="AE230" s="427"/>
      <c r="AF230" s="427"/>
      <c r="AG230" s="427"/>
      <c r="AH230" s="427"/>
      <c r="AI230" s="427"/>
      <c r="AJ230" s="427"/>
      <c r="AK230" s="427"/>
    </row>
    <row r="231" spans="1:37" ht="15" customHeight="1" x14ac:dyDescent="0.25">
      <c r="A231" s="131"/>
      <c r="B231" s="132"/>
      <c r="C231" s="934" t="s">
        <v>335</v>
      </c>
      <c r="D231" s="935"/>
      <c r="E231" s="935"/>
      <c r="F231" s="935"/>
      <c r="G231" s="935"/>
      <c r="H231" s="935"/>
      <c r="I231" s="935"/>
      <c r="J231" s="935"/>
      <c r="K231" s="935"/>
      <c r="L231" s="937"/>
      <c r="M231" s="930"/>
      <c r="N231" s="899"/>
      <c r="O231" s="933"/>
      <c r="P231" s="933"/>
      <c r="Q231" s="933"/>
      <c r="R231" s="933"/>
      <c r="S231" s="933"/>
      <c r="T231" s="527"/>
      <c r="U231" s="527"/>
      <c r="W231" s="427"/>
      <c r="X231" s="427"/>
      <c r="Y231" s="427"/>
      <c r="Z231" s="427"/>
      <c r="AA231" s="427"/>
      <c r="AB231" s="427"/>
      <c r="AC231" s="427"/>
      <c r="AD231" s="427"/>
      <c r="AE231" s="427"/>
      <c r="AF231" s="427"/>
      <c r="AG231" s="427"/>
      <c r="AH231" s="427"/>
      <c r="AI231" s="427"/>
      <c r="AJ231" s="427"/>
      <c r="AK231" s="427"/>
    </row>
    <row r="232" spans="1:37" ht="15" customHeight="1" x14ac:dyDescent="0.25">
      <c r="A232" s="131"/>
      <c r="B232" s="132"/>
      <c r="C232" s="934" t="s">
        <v>336</v>
      </c>
      <c r="D232" s="935"/>
      <c r="E232" s="935"/>
      <c r="F232" s="935"/>
      <c r="G232" s="935"/>
      <c r="H232" s="935"/>
      <c r="I232" s="935"/>
      <c r="J232" s="935"/>
      <c r="K232" s="935"/>
      <c r="L232" s="937"/>
      <c r="M232" s="119"/>
      <c r="N232" s="899"/>
      <c r="O232" s="933"/>
      <c r="P232" s="933"/>
      <c r="Q232" s="933"/>
      <c r="R232" s="933"/>
      <c r="S232" s="933"/>
      <c r="T232" s="527"/>
      <c r="U232" s="527"/>
      <c r="W232" s="427"/>
      <c r="X232" s="427"/>
      <c r="Y232" s="427"/>
      <c r="Z232" s="427"/>
      <c r="AA232" s="427"/>
      <c r="AB232" s="427"/>
      <c r="AC232" s="427"/>
      <c r="AD232" s="427"/>
      <c r="AE232" s="427"/>
      <c r="AF232" s="427"/>
      <c r="AG232" s="427"/>
      <c r="AH232" s="427"/>
      <c r="AI232" s="427"/>
      <c r="AJ232" s="427"/>
      <c r="AK232" s="427"/>
    </row>
    <row r="233" spans="1:37" ht="15" customHeight="1" x14ac:dyDescent="0.25">
      <c r="A233" s="131"/>
      <c r="B233" s="132"/>
      <c r="C233" s="934" t="s">
        <v>337</v>
      </c>
      <c r="D233" s="935"/>
      <c r="E233" s="935"/>
      <c r="F233" s="935"/>
      <c r="G233" s="935"/>
      <c r="H233" s="935"/>
      <c r="I233" s="935"/>
      <c r="J233" s="935"/>
      <c r="K233" s="935"/>
      <c r="L233" s="937"/>
      <c r="M233" s="53">
        <f>MIN(M232*0.25,1.25)</f>
        <v>0</v>
      </c>
      <c r="N233" s="899"/>
      <c r="O233" s="933"/>
      <c r="P233" s="933"/>
      <c r="Q233" s="933"/>
      <c r="R233" s="933"/>
      <c r="S233" s="933"/>
      <c r="T233" s="527"/>
      <c r="U233" s="527"/>
      <c r="W233" s="427"/>
      <c r="X233" s="427"/>
      <c r="Y233" s="427"/>
      <c r="Z233" s="427"/>
      <c r="AA233" s="427"/>
      <c r="AB233" s="427"/>
      <c r="AC233" s="427"/>
      <c r="AD233" s="427"/>
      <c r="AE233" s="427"/>
      <c r="AF233" s="427"/>
      <c r="AG233" s="427"/>
      <c r="AH233" s="427"/>
      <c r="AI233" s="427"/>
      <c r="AJ233" s="427"/>
      <c r="AK233" s="427"/>
    </row>
    <row r="234" spans="1:37" ht="69" customHeight="1" x14ac:dyDescent="0.25">
      <c r="A234" s="900" t="s">
        <v>338</v>
      </c>
      <c r="B234" s="901"/>
      <c r="C234" s="888" t="s">
        <v>339</v>
      </c>
      <c r="D234" s="888"/>
      <c r="E234" s="888"/>
      <c r="F234" s="888"/>
      <c r="G234" s="888"/>
      <c r="H234" s="888"/>
      <c r="I234" s="888"/>
      <c r="J234" s="888"/>
      <c r="K234" s="888"/>
      <c r="L234" s="905">
        <v>1</v>
      </c>
      <c r="M234" s="377" t="s">
        <v>300</v>
      </c>
      <c r="N234" s="923" t="s">
        <v>1168</v>
      </c>
      <c r="O234" s="924"/>
      <c r="P234" s="924"/>
      <c r="Q234" s="924"/>
      <c r="R234" s="924"/>
      <c r="S234" s="924"/>
      <c r="T234" s="527"/>
      <c r="U234" s="527"/>
      <c r="W234" s="427"/>
      <c r="X234" s="427"/>
      <c r="Y234" s="427"/>
      <c r="Z234" s="427"/>
      <c r="AA234" s="427"/>
      <c r="AB234" s="427"/>
      <c r="AC234" s="427"/>
      <c r="AD234" s="427"/>
      <c r="AE234" s="427"/>
      <c r="AF234" s="427"/>
      <c r="AG234" s="427"/>
      <c r="AH234" s="427"/>
      <c r="AI234" s="427"/>
      <c r="AJ234" s="427"/>
      <c r="AK234" s="427"/>
    </row>
    <row r="235" spans="1:37" ht="17.25" customHeight="1" x14ac:dyDescent="0.25">
      <c r="A235" s="902"/>
      <c r="B235" s="903"/>
      <c r="C235" s="904"/>
      <c r="D235" s="904"/>
      <c r="E235" s="904"/>
      <c r="F235" s="904"/>
      <c r="G235" s="904"/>
      <c r="H235" s="904"/>
      <c r="I235" s="904"/>
      <c r="J235" s="904"/>
      <c r="K235" s="904"/>
      <c r="L235" s="906"/>
      <c r="M235" s="447"/>
      <c r="N235" s="894"/>
      <c r="O235" s="895"/>
      <c r="P235" s="895"/>
      <c r="Q235" s="895"/>
      <c r="R235" s="895"/>
      <c r="S235" s="895"/>
      <c r="T235" s="527"/>
      <c r="U235" s="527"/>
      <c r="W235" s="427"/>
      <c r="X235" s="427"/>
      <c r="Y235" s="427"/>
      <c r="Z235" s="427"/>
      <c r="AA235" s="427"/>
      <c r="AB235" s="427"/>
      <c r="AC235" s="427"/>
      <c r="AD235" s="427"/>
      <c r="AE235" s="427"/>
      <c r="AF235" s="427"/>
      <c r="AG235" s="427"/>
      <c r="AH235" s="427"/>
      <c r="AI235" s="427"/>
      <c r="AJ235" s="427"/>
      <c r="AK235" s="427"/>
    </row>
    <row r="236" spans="1:37" ht="17.25" customHeight="1" x14ac:dyDescent="0.25">
      <c r="A236" s="823" t="s">
        <v>340</v>
      </c>
      <c r="B236" s="896"/>
      <c r="C236" s="896"/>
      <c r="D236" s="896"/>
      <c r="E236" s="896"/>
      <c r="F236" s="896"/>
      <c r="G236" s="896"/>
      <c r="H236" s="896"/>
      <c r="I236" s="896"/>
      <c r="J236" s="896"/>
      <c r="K236" s="896"/>
      <c r="L236" s="896"/>
      <c r="M236" s="896"/>
      <c r="N236" s="896"/>
      <c r="O236" s="896"/>
      <c r="P236" s="896"/>
      <c r="Q236" s="896"/>
      <c r="R236" s="896"/>
      <c r="S236" s="896"/>
      <c r="T236" s="527"/>
      <c r="U236" s="527"/>
      <c r="W236" s="427"/>
      <c r="X236" s="427"/>
      <c r="Y236" s="427"/>
      <c r="Z236" s="427"/>
      <c r="AA236" s="427"/>
      <c r="AB236" s="427"/>
      <c r="AC236" s="427"/>
      <c r="AD236" s="427"/>
      <c r="AE236" s="427"/>
      <c r="AF236" s="427"/>
      <c r="AG236" s="427"/>
      <c r="AH236" s="427"/>
      <c r="AI236" s="427"/>
      <c r="AJ236" s="427"/>
      <c r="AK236" s="427"/>
    </row>
    <row r="237" spans="1:37" ht="18" customHeight="1" x14ac:dyDescent="0.25">
      <c r="A237" s="139" t="s">
        <v>341</v>
      </c>
      <c r="B237" s="140"/>
      <c r="C237" s="897" t="s">
        <v>342</v>
      </c>
      <c r="D237" s="897"/>
      <c r="E237" s="897"/>
      <c r="F237" s="897"/>
      <c r="G237" s="897"/>
      <c r="H237" s="897"/>
      <c r="I237" s="897"/>
      <c r="J237" s="897"/>
      <c r="K237" s="897"/>
      <c r="L237" s="439">
        <v>1</v>
      </c>
      <c r="M237" s="141"/>
      <c r="N237" s="898"/>
      <c r="O237" s="898"/>
      <c r="P237" s="898"/>
      <c r="Q237" s="898"/>
      <c r="R237" s="898"/>
      <c r="S237" s="899"/>
      <c r="T237" s="527"/>
      <c r="U237" s="527"/>
      <c r="W237" s="427"/>
      <c r="X237" s="427"/>
      <c r="Y237" s="427"/>
      <c r="Z237" s="427"/>
      <c r="AA237" s="427"/>
      <c r="AB237" s="427"/>
      <c r="AC237" s="427"/>
      <c r="AD237" s="427"/>
      <c r="AE237" s="427"/>
      <c r="AF237" s="427"/>
      <c r="AG237" s="427"/>
      <c r="AH237" s="427"/>
      <c r="AI237" s="427"/>
      <c r="AJ237" s="427"/>
      <c r="AK237" s="427"/>
    </row>
    <row r="238" spans="1:37" ht="21" customHeight="1" x14ac:dyDescent="0.25">
      <c r="A238" s="911" t="s">
        <v>1014</v>
      </c>
      <c r="B238" s="912"/>
      <c r="C238" s="912"/>
      <c r="D238" s="912"/>
      <c r="E238" s="912"/>
      <c r="F238" s="912"/>
      <c r="G238" s="912"/>
      <c r="H238" s="912"/>
      <c r="I238" s="912"/>
      <c r="J238" s="912"/>
      <c r="K238" s="912"/>
      <c r="L238" s="388"/>
      <c r="M238" s="388"/>
      <c r="N238" s="389"/>
      <c r="O238" s="389"/>
      <c r="P238" s="389"/>
      <c r="Q238" s="389"/>
      <c r="R238" s="389"/>
      <c r="S238" s="389"/>
      <c r="T238" s="527"/>
      <c r="U238" s="527"/>
      <c r="W238" s="427"/>
      <c r="X238" s="427"/>
      <c r="Y238" s="427"/>
      <c r="Z238" s="427"/>
      <c r="AA238" s="427"/>
      <c r="AB238" s="427"/>
      <c r="AC238" s="427"/>
      <c r="AD238" s="427"/>
      <c r="AE238" s="427"/>
      <c r="AF238" s="427"/>
      <c r="AG238" s="427"/>
      <c r="AH238" s="427"/>
      <c r="AI238" s="427"/>
      <c r="AJ238" s="427"/>
      <c r="AK238" s="427"/>
    </row>
    <row r="239" spans="1:37" ht="30" customHeight="1" x14ac:dyDescent="0.25">
      <c r="A239" s="458"/>
      <c r="B239" s="387"/>
      <c r="C239" s="913" t="s">
        <v>1010</v>
      </c>
      <c r="D239" s="913"/>
      <c r="E239" s="913"/>
      <c r="F239" s="913"/>
      <c r="G239" s="913"/>
      <c r="H239" s="913"/>
      <c r="I239" s="913"/>
      <c r="J239" s="913"/>
      <c r="K239" s="913"/>
      <c r="L239" s="914" t="str">
        <f>IF(AND(O242="Yes",O243="Yes",O244="Yes",M241&gt;=15),"Emerald",IF(AND(O242="Yes",O243="Yes",M241&gt;=10),"Gold",IF(AND(O242="Yes",O243="Yes",M241&gt;=5),"Silver","CANNOT CERTIFY")))</f>
        <v>CANNOT CERTIFY</v>
      </c>
      <c r="M239" s="915"/>
      <c r="N239" s="910"/>
      <c r="O239" s="910"/>
      <c r="P239" s="910"/>
      <c r="Q239" s="910"/>
      <c r="R239" s="910"/>
      <c r="S239" s="910"/>
      <c r="T239" s="527"/>
      <c r="U239" s="527"/>
      <c r="W239" s="427"/>
      <c r="X239" s="427"/>
      <c r="Y239" s="427"/>
      <c r="Z239" s="427"/>
      <c r="AA239" s="427"/>
      <c r="AB239" s="427"/>
      <c r="AC239" s="427"/>
      <c r="AD239" s="427"/>
      <c r="AE239" s="427"/>
      <c r="AF239" s="427"/>
      <c r="AG239" s="427"/>
      <c r="AH239" s="427"/>
      <c r="AI239" s="427"/>
      <c r="AJ239" s="427"/>
      <c r="AK239" s="427"/>
    </row>
    <row r="240" spans="1:37" ht="10.15" customHeight="1" x14ac:dyDescent="0.25">
      <c r="A240" s="909"/>
      <c r="B240" s="910"/>
      <c r="C240" s="910"/>
      <c r="D240" s="910"/>
      <c r="E240" s="910"/>
      <c r="F240" s="910"/>
      <c r="G240" s="910"/>
      <c r="H240" s="910"/>
      <c r="I240" s="910"/>
      <c r="J240" s="910"/>
      <c r="K240" s="910"/>
      <c r="L240" s="910"/>
      <c r="M240" s="910"/>
      <c r="N240" s="910"/>
      <c r="O240" s="910"/>
      <c r="P240" s="910"/>
      <c r="Q240" s="910"/>
      <c r="R240" s="910"/>
      <c r="S240" s="910"/>
      <c r="T240" s="527"/>
      <c r="U240" s="527"/>
      <c r="W240" s="427"/>
      <c r="X240" s="427"/>
      <c r="Y240" s="427"/>
      <c r="Z240" s="427"/>
      <c r="AA240" s="427"/>
      <c r="AB240" s="427"/>
      <c r="AC240" s="427"/>
      <c r="AD240" s="427"/>
      <c r="AE240" s="427"/>
      <c r="AF240" s="427"/>
      <c r="AG240" s="427"/>
      <c r="AH240" s="427"/>
      <c r="AI240" s="427"/>
      <c r="AJ240" s="427"/>
      <c r="AK240" s="427"/>
    </row>
    <row r="241" spans="1:37" ht="18" customHeight="1" x14ac:dyDescent="0.25">
      <c r="A241" s="458"/>
      <c r="B241" s="387"/>
      <c r="C241" s="1028" t="s">
        <v>1020</v>
      </c>
      <c r="D241" s="1029"/>
      <c r="E241" s="1029"/>
      <c r="F241" s="1029"/>
      <c r="G241" s="1029"/>
      <c r="H241" s="1029"/>
      <c r="I241" s="1029"/>
      <c r="J241" s="921" t="s">
        <v>971</v>
      </c>
      <c r="K241" s="922"/>
      <c r="L241" s="467">
        <v>37</v>
      </c>
      <c r="M241" s="467">
        <f>SUM(M157,M158,M159,M160,M166,M167,M168,M169,M173,M174,M176,M179,M180,M187,M189,M190,M193,M195,M199,M200,M201,M202,M204,M205,M208,M210,M213,M233,M235,M237)</f>
        <v>0</v>
      </c>
      <c r="N241" s="893" t="s">
        <v>972</v>
      </c>
      <c r="O241" s="893"/>
      <c r="P241" s="893"/>
      <c r="Q241" s="893"/>
      <c r="R241" s="910"/>
      <c r="S241" s="910"/>
      <c r="T241" s="527"/>
      <c r="U241" s="527"/>
      <c r="W241" s="427"/>
      <c r="X241" s="427"/>
      <c r="Y241" s="427"/>
      <c r="Z241" s="427"/>
      <c r="AA241" s="427"/>
      <c r="AB241" s="427"/>
      <c r="AC241" s="427"/>
      <c r="AD241" s="427"/>
      <c r="AE241" s="427"/>
      <c r="AF241" s="427"/>
      <c r="AG241" s="427"/>
      <c r="AH241" s="427"/>
      <c r="AI241" s="427"/>
      <c r="AJ241" s="427"/>
      <c r="AK241" s="427"/>
    </row>
    <row r="242" spans="1:37" ht="18" customHeight="1" x14ac:dyDescent="0.25">
      <c r="A242" s="458"/>
      <c r="B242" s="387"/>
      <c r="C242" s="918" t="s">
        <v>1200</v>
      </c>
      <c r="D242" s="919"/>
      <c r="E242" s="919"/>
      <c r="F242" s="919"/>
      <c r="G242" s="919"/>
      <c r="H242" s="919"/>
      <c r="I242" s="919"/>
      <c r="J242" s="919"/>
      <c r="K242" s="919"/>
      <c r="L242" s="919"/>
      <c r="M242" s="919"/>
      <c r="N242" s="920"/>
      <c r="O242" s="875" t="str">
        <f>IF(OR(OR(M155="",M155="Not Met"),OR(M156="",M156="Not Met"),OR(M157="",M157="Not Met"),OR(M165="",M165="Not Met"),OR(M171="",M171="Not Met"),OR(M172="",M172="Not Met"),OR(M181="",M181="Not Met"),OR(M183="",M183="Not Met"),OR(M184="",M184="Not Met"),OR(M185="",M185="Not Met"),OR(M186="",M186="Not Met"),OR(M192="",M192="Not Met"),OR(M194="",M194="Not Met"),OR(M197="",M197="Not Met"),OR(M207="",M207="Not Met")),"No","Yes")</f>
        <v>No</v>
      </c>
      <c r="P242" s="876"/>
      <c r="Q242" s="877"/>
      <c r="R242" s="910"/>
      <c r="S242" s="910"/>
      <c r="T242" s="527"/>
      <c r="U242" s="527"/>
      <c r="W242" s="427"/>
      <c r="X242" s="427"/>
      <c r="Y242" s="427"/>
      <c r="Z242" s="427"/>
      <c r="AA242" s="427"/>
      <c r="AB242" s="427"/>
      <c r="AC242" s="427"/>
      <c r="AD242" s="427"/>
      <c r="AE242" s="427"/>
      <c r="AF242" s="427"/>
      <c r="AG242" s="427"/>
      <c r="AH242" s="427"/>
      <c r="AI242" s="427"/>
      <c r="AJ242" s="427"/>
      <c r="AK242" s="427"/>
    </row>
    <row r="243" spans="1:37" ht="18" customHeight="1" x14ac:dyDescent="0.25">
      <c r="A243" s="458"/>
      <c r="B243" s="387"/>
      <c r="C243" s="918" t="s">
        <v>1201</v>
      </c>
      <c r="D243" s="919"/>
      <c r="E243" s="919"/>
      <c r="F243" s="919"/>
      <c r="G243" s="919"/>
      <c r="H243" s="919"/>
      <c r="I243" s="919"/>
      <c r="J243" s="919"/>
      <c r="K243" s="919"/>
      <c r="L243" s="919"/>
      <c r="M243" s="919"/>
      <c r="N243" s="920"/>
      <c r="O243" s="875" t="str">
        <f>IF(OR(M165="",M165="NOT MET"),"No","Yes")</f>
        <v>No</v>
      </c>
      <c r="P243" s="876"/>
      <c r="Q243" s="877"/>
      <c r="R243" s="455"/>
      <c r="S243" s="520"/>
      <c r="T243" s="527"/>
      <c r="U243" s="527"/>
      <c r="W243" s="427"/>
      <c r="X243" s="427"/>
      <c r="Y243" s="427"/>
      <c r="Z243" s="427"/>
      <c r="AA243" s="427"/>
      <c r="AB243" s="427"/>
      <c r="AC243" s="427"/>
      <c r="AD243" s="427"/>
      <c r="AE243" s="427"/>
      <c r="AF243" s="427"/>
      <c r="AG243" s="427"/>
      <c r="AH243" s="427"/>
      <c r="AI243" s="427"/>
      <c r="AJ243" s="427"/>
      <c r="AK243" s="427"/>
    </row>
    <row r="244" spans="1:37" ht="36" customHeight="1" x14ac:dyDescent="0.25">
      <c r="A244" s="458"/>
      <c r="B244" s="387"/>
      <c r="C244" s="918" t="s">
        <v>1272</v>
      </c>
      <c r="D244" s="919"/>
      <c r="E244" s="919"/>
      <c r="F244" s="919"/>
      <c r="G244" s="919"/>
      <c r="H244" s="919"/>
      <c r="I244" s="919"/>
      <c r="J244" s="919"/>
      <c r="K244" s="919"/>
      <c r="L244" s="919"/>
      <c r="M244" s="919"/>
      <c r="N244" s="920"/>
      <c r="O244" s="875" t="str">
        <f>IF(M168=6,"Yes","No")</f>
        <v>No</v>
      </c>
      <c r="P244" s="876"/>
      <c r="Q244" s="877"/>
      <c r="R244" s="910"/>
      <c r="S244" s="910"/>
      <c r="T244" s="523"/>
      <c r="U244" s="523"/>
      <c r="W244" s="427"/>
      <c r="X244" s="427"/>
      <c r="Y244" s="427"/>
      <c r="Z244" s="427"/>
      <c r="AA244" s="427"/>
      <c r="AB244" s="427"/>
      <c r="AC244" s="427"/>
      <c r="AD244" s="427"/>
      <c r="AE244" s="427"/>
      <c r="AF244" s="427"/>
      <c r="AG244" s="427"/>
      <c r="AH244" s="427"/>
      <c r="AI244" s="427"/>
      <c r="AJ244" s="427"/>
      <c r="AK244" s="427"/>
    </row>
    <row r="245" spans="1:37" ht="54" customHeight="1" x14ac:dyDescent="0.25">
      <c r="A245" s="458"/>
      <c r="B245" s="387"/>
      <c r="C245" s="918" t="s">
        <v>1304</v>
      </c>
      <c r="D245" s="919"/>
      <c r="E245" s="919"/>
      <c r="F245" s="919"/>
      <c r="G245" s="919"/>
      <c r="H245" s="919"/>
      <c r="I245" s="919"/>
      <c r="J245" s="919"/>
      <c r="K245" s="919"/>
      <c r="L245" s="919"/>
      <c r="M245" s="919"/>
      <c r="N245" s="920"/>
      <c r="O245" s="875" t="str">
        <f>IF(M241&gt;=15,"Emerald",IF(M241&gt;=10,"Gold",IF(M241&gt;=5,"Silver","Bronze")))</f>
        <v>Bronze</v>
      </c>
      <c r="P245" s="876"/>
      <c r="Q245" s="877"/>
      <c r="R245" s="455"/>
      <c r="S245" s="520"/>
      <c r="T245" s="523"/>
      <c r="U245" s="523"/>
      <c r="W245" s="427"/>
      <c r="X245" s="427"/>
      <c r="Y245" s="427"/>
      <c r="Z245" s="427"/>
      <c r="AA245" s="427"/>
      <c r="AB245" s="427"/>
      <c r="AC245" s="427"/>
      <c r="AD245" s="427"/>
      <c r="AE245" s="427"/>
      <c r="AF245" s="427"/>
      <c r="AG245" s="427"/>
      <c r="AH245" s="427"/>
      <c r="AI245" s="427"/>
      <c r="AJ245" s="427"/>
      <c r="AK245" s="427"/>
    </row>
    <row r="246" spans="1:37" ht="10.15" customHeight="1" x14ac:dyDescent="0.25">
      <c r="A246" s="916"/>
      <c r="B246" s="917"/>
      <c r="C246" s="917"/>
      <c r="D246" s="917"/>
      <c r="E246" s="917"/>
      <c r="F246" s="917"/>
      <c r="G246" s="917"/>
      <c r="H246" s="917"/>
      <c r="I246" s="917"/>
      <c r="J246" s="917"/>
      <c r="K246" s="917"/>
      <c r="L246" s="917"/>
      <c r="M246" s="917"/>
      <c r="N246" s="917"/>
      <c r="O246" s="917"/>
      <c r="P246" s="917"/>
      <c r="Q246" s="917"/>
      <c r="R246" s="917"/>
      <c r="S246" s="917"/>
      <c r="T246" s="523"/>
      <c r="U246" s="523"/>
      <c r="W246" s="427"/>
      <c r="X246" s="427"/>
      <c r="Y246" s="427"/>
      <c r="Z246" s="427"/>
      <c r="AA246" s="427"/>
      <c r="AB246" s="427"/>
      <c r="AC246" s="427"/>
      <c r="AD246" s="427"/>
      <c r="AE246" s="427"/>
      <c r="AF246" s="427"/>
      <c r="AG246" s="427"/>
      <c r="AH246" s="427"/>
      <c r="AI246" s="427"/>
      <c r="AJ246" s="427"/>
      <c r="AK246" s="427"/>
    </row>
    <row r="247" spans="1:37" ht="18" customHeight="1" x14ac:dyDescent="0.25">
      <c r="A247" s="907" t="s">
        <v>343</v>
      </c>
      <c r="B247" s="908"/>
      <c r="C247" s="908"/>
      <c r="D247" s="908"/>
      <c r="E247" s="908"/>
      <c r="F247" s="908"/>
      <c r="G247" s="908"/>
      <c r="H247" s="908"/>
      <c r="I247" s="908"/>
      <c r="J247" s="908"/>
      <c r="K247" s="908"/>
      <c r="L247" s="908"/>
      <c r="M247" s="908"/>
      <c r="N247" s="908"/>
      <c r="O247" s="908"/>
      <c r="P247" s="908"/>
      <c r="Q247" s="908"/>
      <c r="R247" s="908"/>
      <c r="S247" s="908"/>
      <c r="T247" s="523"/>
      <c r="U247" s="523"/>
      <c r="W247" s="427"/>
      <c r="X247" s="427"/>
      <c r="Y247" s="427"/>
      <c r="Z247" s="427"/>
      <c r="AA247" s="427"/>
      <c r="AB247" s="427"/>
      <c r="AC247" s="427"/>
      <c r="AD247" s="427"/>
      <c r="AE247" s="427"/>
      <c r="AF247" s="427"/>
      <c r="AG247" s="427"/>
      <c r="AH247" s="427"/>
      <c r="AI247" s="427"/>
      <c r="AJ247" s="427"/>
      <c r="AK247" s="427"/>
    </row>
    <row r="248" spans="1:37" ht="58.15" customHeight="1" x14ac:dyDescent="0.25">
      <c r="A248" s="1075">
        <v>4.0999999999999996</v>
      </c>
      <c r="B248" s="901"/>
      <c r="C248" s="836" t="s">
        <v>1324</v>
      </c>
      <c r="D248" s="836"/>
      <c r="E248" s="836"/>
      <c r="F248" s="836"/>
      <c r="G248" s="836"/>
      <c r="H248" s="836"/>
      <c r="I248" s="836"/>
      <c r="J248" s="836"/>
      <c r="K248" s="836"/>
      <c r="L248" s="1076" t="s">
        <v>344</v>
      </c>
      <c r="M248" s="781" t="str">
        <f>IF(AND(ISNUMBER(CFA),ISNUMBER(Bedrooms)),ROUND(((Benchmark-CFA)/300),0),"Number of Bedrooms or CFA?")</f>
        <v>Number of Bedrooms or CFA?</v>
      </c>
      <c r="N248" s="890"/>
      <c r="O248" s="1078"/>
      <c r="P248" s="1078"/>
      <c r="Q248" s="1078"/>
      <c r="R248" s="1078"/>
      <c r="S248" s="1078"/>
      <c r="T248" s="523"/>
      <c r="U248" s="523"/>
      <c r="W248" s="427"/>
      <c r="X248" s="427"/>
      <c r="Y248" s="427"/>
      <c r="Z248" s="427"/>
      <c r="AA248" s="427"/>
      <c r="AB248" s="427"/>
      <c r="AC248" s="427"/>
      <c r="AD248" s="427"/>
      <c r="AE248" s="427"/>
      <c r="AF248" s="427"/>
      <c r="AG248" s="427"/>
      <c r="AH248" s="427"/>
      <c r="AI248" s="427"/>
      <c r="AJ248" s="427"/>
      <c r="AK248" s="427"/>
    </row>
    <row r="249" spans="1:37" ht="18" customHeight="1" x14ac:dyDescent="0.25">
      <c r="A249" s="1027"/>
      <c r="B249" s="1049"/>
      <c r="C249" s="796" t="s">
        <v>1323</v>
      </c>
      <c r="D249" s="797"/>
      <c r="E249" s="797"/>
      <c r="F249" s="797"/>
      <c r="G249" s="797"/>
      <c r="H249" s="797"/>
      <c r="I249" s="798"/>
      <c r="J249" s="799" t="str">
        <f>IF(Bedrooms="","# of Bedrooms?",IF(Bedrooms=0,1000,((Bedrooms*600)+400)))</f>
        <v># of Bedrooms?</v>
      </c>
      <c r="K249" s="800"/>
      <c r="L249" s="1077"/>
      <c r="M249" s="1071"/>
      <c r="N249" s="1079"/>
      <c r="O249" s="1080"/>
      <c r="P249" s="1080"/>
      <c r="Q249" s="1080"/>
      <c r="R249" s="1080"/>
      <c r="S249" s="1080"/>
      <c r="T249" s="523"/>
      <c r="U249" s="523"/>
      <c r="W249" s="427"/>
      <c r="X249" s="427"/>
      <c r="Y249" s="427"/>
      <c r="Z249" s="427"/>
      <c r="AA249" s="427"/>
      <c r="AB249" s="427"/>
      <c r="AC249" s="427"/>
      <c r="AD249" s="427"/>
      <c r="AE249" s="427"/>
      <c r="AF249" s="427"/>
      <c r="AG249" s="427"/>
      <c r="AH249" s="427"/>
      <c r="AI249" s="427"/>
      <c r="AJ249" s="427"/>
      <c r="AK249" s="427"/>
    </row>
    <row r="250" spans="1:37" x14ac:dyDescent="0.25">
      <c r="A250" s="891" t="s">
        <v>352</v>
      </c>
      <c r="B250" s="891"/>
      <c r="C250" s="891"/>
      <c r="D250" s="891"/>
      <c r="E250" s="891"/>
      <c r="F250" s="891"/>
      <c r="G250" s="891"/>
      <c r="H250" s="891"/>
      <c r="I250" s="891"/>
      <c r="J250" s="891"/>
      <c r="K250" s="891"/>
      <c r="L250" s="891"/>
      <c r="M250" s="891"/>
      <c r="N250" s="891"/>
      <c r="O250" s="891"/>
      <c r="P250" s="891"/>
      <c r="Q250" s="891"/>
      <c r="R250" s="891"/>
      <c r="S250" s="891"/>
      <c r="T250" s="523"/>
      <c r="U250" s="523"/>
      <c r="W250" s="427"/>
      <c r="X250" s="427"/>
      <c r="Y250" s="427"/>
      <c r="Z250" s="427"/>
      <c r="AA250" s="427"/>
      <c r="AB250" s="427"/>
      <c r="AC250" s="427"/>
      <c r="AD250" s="427"/>
      <c r="AE250" s="427"/>
      <c r="AF250" s="427"/>
      <c r="AG250" s="427"/>
      <c r="AH250" s="427"/>
      <c r="AI250" s="427"/>
      <c r="AJ250" s="427"/>
      <c r="AK250" s="427"/>
    </row>
    <row r="251" spans="1:37" ht="48" customHeight="1" x14ac:dyDescent="0.25">
      <c r="A251" s="454" t="s">
        <v>353</v>
      </c>
      <c r="B251" s="142"/>
      <c r="C251" s="837" t="s">
        <v>1169</v>
      </c>
      <c r="D251" s="837"/>
      <c r="E251" s="837"/>
      <c r="F251" s="837"/>
      <c r="G251" s="837"/>
      <c r="H251" s="837"/>
      <c r="I251" s="837"/>
      <c r="J251" s="837"/>
      <c r="K251" s="837"/>
      <c r="L251" s="460">
        <v>1</v>
      </c>
      <c r="M251" s="127"/>
      <c r="N251" s="880"/>
      <c r="O251" s="880"/>
      <c r="P251" s="880"/>
      <c r="Q251" s="880"/>
      <c r="R251" s="880"/>
      <c r="S251" s="838"/>
      <c r="T251" s="527"/>
      <c r="U251" s="527"/>
      <c r="W251" s="427"/>
      <c r="X251" s="427"/>
      <c r="Y251" s="427"/>
      <c r="Z251" s="427"/>
      <c r="AA251" s="427"/>
      <c r="AB251" s="427"/>
      <c r="AC251" s="427"/>
      <c r="AD251" s="427"/>
      <c r="AE251" s="427"/>
      <c r="AF251" s="427"/>
      <c r="AG251" s="427"/>
      <c r="AH251" s="427"/>
      <c r="AI251" s="427"/>
      <c r="AJ251" s="427"/>
      <c r="AK251" s="427"/>
    </row>
    <row r="252" spans="1:37" ht="33" customHeight="1" x14ac:dyDescent="0.25">
      <c r="A252" s="454" t="s">
        <v>354</v>
      </c>
      <c r="B252" s="142"/>
      <c r="C252" s="1081" t="s">
        <v>1170</v>
      </c>
      <c r="D252" s="1082"/>
      <c r="E252" s="1082"/>
      <c r="F252" s="1082"/>
      <c r="G252" s="1082"/>
      <c r="H252" s="1082"/>
      <c r="I252" s="1082"/>
      <c r="J252" s="1082"/>
      <c r="K252" s="1083"/>
      <c r="L252" s="460">
        <v>2</v>
      </c>
      <c r="M252" s="127"/>
      <c r="N252" s="880"/>
      <c r="O252" s="880"/>
      <c r="P252" s="880"/>
      <c r="Q252" s="880"/>
      <c r="R252" s="880"/>
      <c r="S252" s="838"/>
      <c r="T252" s="527"/>
      <c r="U252" s="527"/>
      <c r="W252" s="427"/>
      <c r="X252" s="427"/>
      <c r="Y252" s="427"/>
      <c r="Z252" s="427"/>
      <c r="AA252" s="427"/>
      <c r="AB252" s="427"/>
      <c r="AC252" s="427"/>
      <c r="AD252" s="427"/>
      <c r="AE252" s="427"/>
      <c r="AF252" s="427"/>
      <c r="AG252" s="427"/>
      <c r="AH252" s="427"/>
      <c r="AI252" s="427"/>
      <c r="AJ252" s="427"/>
      <c r="AK252" s="427"/>
    </row>
    <row r="253" spans="1:37" ht="30.4" customHeight="1" x14ac:dyDescent="0.25">
      <c r="A253" s="454" t="s">
        <v>355</v>
      </c>
      <c r="B253" s="142"/>
      <c r="C253" s="837" t="s">
        <v>1171</v>
      </c>
      <c r="D253" s="837"/>
      <c r="E253" s="837"/>
      <c r="F253" s="837"/>
      <c r="G253" s="837"/>
      <c r="H253" s="837"/>
      <c r="I253" s="837"/>
      <c r="J253" s="837"/>
      <c r="K253" s="837"/>
      <c r="L253" s="460">
        <v>2</v>
      </c>
      <c r="M253" s="127"/>
      <c r="N253" s="880"/>
      <c r="O253" s="880"/>
      <c r="P253" s="880"/>
      <c r="Q253" s="880"/>
      <c r="R253" s="880"/>
      <c r="S253" s="838"/>
      <c r="T253" s="523"/>
      <c r="U253" s="523"/>
      <c r="W253" s="427"/>
      <c r="X253" s="427"/>
      <c r="Y253" s="427"/>
      <c r="Z253" s="427"/>
      <c r="AA253" s="427"/>
      <c r="AB253" s="427"/>
      <c r="AC253" s="427"/>
      <c r="AD253" s="427"/>
      <c r="AE253" s="427"/>
      <c r="AF253" s="427"/>
      <c r="AG253" s="427"/>
      <c r="AH253" s="427"/>
      <c r="AI253" s="427"/>
      <c r="AJ253" s="427"/>
      <c r="AK253" s="427"/>
    </row>
    <row r="254" spans="1:37" ht="43.9" customHeight="1" x14ac:dyDescent="0.25">
      <c r="A254" s="454" t="s">
        <v>356</v>
      </c>
      <c r="B254" s="142"/>
      <c r="C254" s="1072" t="s">
        <v>1172</v>
      </c>
      <c r="D254" s="1073"/>
      <c r="E254" s="1073"/>
      <c r="F254" s="1073"/>
      <c r="G254" s="1073"/>
      <c r="H254" s="1073"/>
      <c r="I254" s="1073"/>
      <c r="J254" s="1073"/>
      <c r="K254" s="1074"/>
      <c r="L254" s="460">
        <v>2</v>
      </c>
      <c r="M254" s="127"/>
      <c r="N254" s="838"/>
      <c r="O254" s="839"/>
      <c r="P254" s="839"/>
      <c r="Q254" s="839"/>
      <c r="R254" s="839"/>
      <c r="S254" s="839"/>
      <c r="T254" s="523"/>
      <c r="U254" s="523"/>
      <c r="W254" s="427"/>
      <c r="X254" s="427"/>
      <c r="Y254" s="427"/>
      <c r="Z254" s="427"/>
      <c r="AA254" s="427"/>
      <c r="AB254" s="427"/>
      <c r="AC254" s="427"/>
      <c r="AD254" s="427"/>
      <c r="AE254" s="427"/>
      <c r="AF254" s="427"/>
      <c r="AG254" s="427"/>
      <c r="AH254" s="427"/>
      <c r="AI254" s="427"/>
      <c r="AJ254" s="427"/>
      <c r="AK254" s="427"/>
    </row>
    <row r="255" spans="1:37" ht="13.9" customHeight="1" x14ac:dyDescent="0.25">
      <c r="A255" s="454" t="s">
        <v>357</v>
      </c>
      <c r="B255" s="142"/>
      <c r="C255" s="1072" t="s">
        <v>1173</v>
      </c>
      <c r="D255" s="1073"/>
      <c r="E255" s="1073"/>
      <c r="F255" s="1073"/>
      <c r="G255" s="1073"/>
      <c r="H255" s="1073"/>
      <c r="I255" s="1073"/>
      <c r="J255" s="1073"/>
      <c r="K255" s="1074"/>
      <c r="L255" s="460">
        <v>2</v>
      </c>
      <c r="M255" s="127"/>
      <c r="N255" s="838"/>
      <c r="O255" s="839"/>
      <c r="P255" s="839"/>
      <c r="Q255" s="839"/>
      <c r="R255" s="839"/>
      <c r="S255" s="839"/>
      <c r="T255" s="523"/>
      <c r="U255" s="523"/>
      <c r="W255" s="427"/>
      <c r="X255" s="427"/>
      <c r="Y255" s="427"/>
      <c r="Z255" s="427"/>
      <c r="AA255" s="427"/>
      <c r="AB255" s="427"/>
      <c r="AC255" s="427"/>
      <c r="AD255" s="427"/>
      <c r="AE255" s="427"/>
      <c r="AF255" s="427"/>
      <c r="AG255" s="427"/>
      <c r="AH255" s="427"/>
      <c r="AI255" s="427"/>
      <c r="AJ255" s="427"/>
      <c r="AK255" s="427"/>
    </row>
    <row r="256" spans="1:37" ht="30" customHeight="1" x14ac:dyDescent="0.25">
      <c r="A256" s="454" t="s">
        <v>358</v>
      </c>
      <c r="B256" s="142"/>
      <c r="C256" s="836" t="s">
        <v>1174</v>
      </c>
      <c r="D256" s="836"/>
      <c r="E256" s="836"/>
      <c r="F256" s="836"/>
      <c r="G256" s="836"/>
      <c r="H256" s="836"/>
      <c r="I256" s="836"/>
      <c r="J256" s="836"/>
      <c r="K256" s="836"/>
      <c r="L256" s="460">
        <v>1</v>
      </c>
      <c r="M256" s="127"/>
      <c r="N256" s="880"/>
      <c r="O256" s="880"/>
      <c r="P256" s="880"/>
      <c r="Q256" s="880"/>
      <c r="R256" s="880"/>
      <c r="S256" s="838"/>
      <c r="T256" s="527"/>
      <c r="U256" s="527"/>
      <c r="W256" s="427"/>
      <c r="X256" s="427"/>
      <c r="Y256" s="427"/>
      <c r="Z256" s="427"/>
      <c r="AA256" s="427"/>
      <c r="AB256" s="427"/>
      <c r="AC256" s="427"/>
      <c r="AD256" s="427"/>
      <c r="AE256" s="427"/>
      <c r="AF256" s="427"/>
      <c r="AG256" s="427"/>
      <c r="AH256" s="427"/>
      <c r="AI256" s="427"/>
      <c r="AJ256" s="427"/>
      <c r="AK256" s="427"/>
    </row>
    <row r="257" spans="1:37" ht="30.4" customHeight="1" x14ac:dyDescent="0.25">
      <c r="A257" s="454" t="s">
        <v>359</v>
      </c>
      <c r="B257" s="142"/>
      <c r="C257" s="837" t="s">
        <v>1175</v>
      </c>
      <c r="D257" s="837"/>
      <c r="E257" s="837"/>
      <c r="F257" s="837"/>
      <c r="G257" s="837"/>
      <c r="H257" s="837"/>
      <c r="I257" s="837"/>
      <c r="J257" s="837"/>
      <c r="K257" s="837"/>
      <c r="L257" s="460">
        <v>2</v>
      </c>
      <c r="M257" s="127"/>
      <c r="N257" s="880"/>
      <c r="O257" s="880"/>
      <c r="P257" s="880"/>
      <c r="Q257" s="880"/>
      <c r="R257" s="880"/>
      <c r="S257" s="838"/>
      <c r="T257" s="527"/>
      <c r="U257" s="527"/>
      <c r="W257" s="427"/>
      <c r="X257" s="427"/>
      <c r="Y257" s="427"/>
      <c r="Z257" s="427"/>
      <c r="AA257" s="427"/>
      <c r="AB257" s="427"/>
      <c r="AC257" s="427"/>
      <c r="AD257" s="427"/>
      <c r="AE257" s="427"/>
      <c r="AF257" s="427"/>
      <c r="AG257" s="427"/>
      <c r="AH257" s="427"/>
      <c r="AI257" s="427"/>
      <c r="AJ257" s="427"/>
      <c r="AK257" s="427"/>
    </row>
    <row r="258" spans="1:37" ht="30.75" customHeight="1" x14ac:dyDescent="0.25">
      <c r="A258" s="454" t="s">
        <v>360</v>
      </c>
      <c r="B258" s="142"/>
      <c r="C258" s="837" t="s">
        <v>1176</v>
      </c>
      <c r="D258" s="837"/>
      <c r="E258" s="837"/>
      <c r="F258" s="837"/>
      <c r="G258" s="837"/>
      <c r="H258" s="837"/>
      <c r="I258" s="837"/>
      <c r="J258" s="837"/>
      <c r="K258" s="837"/>
      <c r="L258" s="460">
        <v>3</v>
      </c>
      <c r="M258" s="127"/>
      <c r="N258" s="880"/>
      <c r="O258" s="880"/>
      <c r="P258" s="880"/>
      <c r="Q258" s="880"/>
      <c r="R258" s="880"/>
      <c r="S258" s="838"/>
      <c r="T258" s="530"/>
      <c r="U258" s="530"/>
      <c r="W258" s="427"/>
      <c r="X258" s="427"/>
      <c r="Y258" s="427"/>
      <c r="Z258" s="427"/>
      <c r="AA258" s="427"/>
      <c r="AB258" s="427"/>
      <c r="AC258" s="427"/>
      <c r="AD258" s="427"/>
      <c r="AE258" s="427"/>
      <c r="AF258" s="427"/>
      <c r="AG258" s="427"/>
      <c r="AH258" s="427"/>
      <c r="AI258" s="427"/>
      <c r="AJ258" s="427"/>
      <c r="AK258" s="427"/>
    </row>
    <row r="259" spans="1:37" ht="33" customHeight="1" x14ac:dyDescent="0.25">
      <c r="A259" s="454" t="s">
        <v>361</v>
      </c>
      <c r="B259" s="142"/>
      <c r="C259" s="883" t="s">
        <v>1177</v>
      </c>
      <c r="D259" s="884"/>
      <c r="E259" s="884"/>
      <c r="F259" s="884"/>
      <c r="G259" s="884"/>
      <c r="H259" s="884"/>
      <c r="I259" s="884"/>
      <c r="J259" s="884"/>
      <c r="K259" s="885"/>
      <c r="L259" s="460">
        <v>1</v>
      </c>
      <c r="M259" s="127"/>
      <c r="N259" s="838"/>
      <c r="O259" s="839"/>
      <c r="P259" s="839"/>
      <c r="Q259" s="839"/>
      <c r="R259" s="839"/>
      <c r="S259" s="839"/>
      <c r="T259" s="527"/>
      <c r="U259" s="527"/>
      <c r="W259" s="427"/>
      <c r="X259" s="427"/>
      <c r="Y259" s="427"/>
      <c r="Z259" s="427"/>
      <c r="AA259" s="427"/>
      <c r="AB259" s="427"/>
      <c r="AC259" s="427"/>
      <c r="AD259" s="427"/>
      <c r="AE259" s="427"/>
      <c r="AF259" s="427"/>
      <c r="AG259" s="427"/>
      <c r="AH259" s="427"/>
      <c r="AI259" s="427"/>
      <c r="AJ259" s="427"/>
      <c r="AK259" s="427"/>
    </row>
    <row r="260" spans="1:37" ht="33" customHeight="1" x14ac:dyDescent="0.25">
      <c r="A260" s="454" t="s">
        <v>362</v>
      </c>
      <c r="B260" s="142"/>
      <c r="C260" s="888" t="s">
        <v>1178</v>
      </c>
      <c r="D260" s="888"/>
      <c r="E260" s="888"/>
      <c r="F260" s="888"/>
      <c r="G260" s="888"/>
      <c r="H260" s="888"/>
      <c r="I260" s="888"/>
      <c r="J260" s="888"/>
      <c r="K260" s="888"/>
      <c r="L260" s="459">
        <v>1</v>
      </c>
      <c r="M260" s="446"/>
      <c r="N260" s="889"/>
      <c r="O260" s="889"/>
      <c r="P260" s="889"/>
      <c r="Q260" s="889"/>
      <c r="R260" s="889"/>
      <c r="S260" s="890"/>
      <c r="T260" s="527"/>
      <c r="U260" s="527"/>
      <c r="W260" s="427"/>
      <c r="X260" s="427"/>
      <c r="Y260" s="427"/>
      <c r="Z260" s="427"/>
      <c r="AA260" s="427"/>
      <c r="AB260" s="427"/>
      <c r="AC260" s="427"/>
      <c r="AD260" s="427"/>
      <c r="AE260" s="427"/>
      <c r="AF260" s="427"/>
      <c r="AG260" s="427"/>
      <c r="AH260" s="427"/>
      <c r="AI260" s="427"/>
      <c r="AJ260" s="427"/>
      <c r="AK260" s="427"/>
    </row>
    <row r="261" spans="1:37" x14ac:dyDescent="0.25">
      <c r="A261" s="891" t="s">
        <v>363</v>
      </c>
      <c r="B261" s="891"/>
      <c r="C261" s="891"/>
      <c r="D261" s="891"/>
      <c r="E261" s="891"/>
      <c r="F261" s="891"/>
      <c r="G261" s="891"/>
      <c r="H261" s="891"/>
      <c r="I261" s="891"/>
      <c r="J261" s="891"/>
      <c r="K261" s="891"/>
      <c r="L261" s="891"/>
      <c r="M261" s="891"/>
      <c r="N261" s="891"/>
      <c r="O261" s="891"/>
      <c r="P261" s="891"/>
      <c r="Q261" s="891"/>
      <c r="R261" s="891"/>
      <c r="S261" s="892"/>
      <c r="T261" s="523"/>
      <c r="U261" s="523"/>
      <c r="W261" s="427"/>
      <c r="X261" s="427"/>
      <c r="Y261" s="427"/>
      <c r="Z261" s="427"/>
      <c r="AA261" s="427"/>
      <c r="AB261" s="427"/>
      <c r="AC261" s="427"/>
      <c r="AD261" s="427"/>
      <c r="AE261" s="427"/>
      <c r="AF261" s="427"/>
      <c r="AG261" s="427"/>
      <c r="AH261" s="427"/>
      <c r="AI261" s="427"/>
      <c r="AJ261" s="427"/>
      <c r="AK261" s="427"/>
    </row>
    <row r="262" spans="1:37" ht="45.75" customHeight="1" x14ac:dyDescent="0.25">
      <c r="A262" s="454" t="s">
        <v>364</v>
      </c>
      <c r="B262" s="142"/>
      <c r="C262" s="1041" t="s">
        <v>365</v>
      </c>
      <c r="D262" s="1041"/>
      <c r="E262" s="1041"/>
      <c r="F262" s="1041"/>
      <c r="G262" s="1041"/>
      <c r="H262" s="1041"/>
      <c r="I262" s="1041"/>
      <c r="J262" s="1041"/>
      <c r="K262" s="1041"/>
      <c r="L262" s="460">
        <v>1</v>
      </c>
      <c r="M262" s="127"/>
      <c r="N262" s="880"/>
      <c r="O262" s="880"/>
      <c r="P262" s="880"/>
      <c r="Q262" s="880"/>
      <c r="R262" s="880"/>
      <c r="S262" s="838"/>
      <c r="T262" s="523"/>
      <c r="U262" s="523"/>
      <c r="W262" s="427"/>
      <c r="X262" s="427"/>
      <c r="Y262" s="427"/>
      <c r="Z262" s="427"/>
      <c r="AA262" s="427"/>
      <c r="AB262" s="427"/>
      <c r="AC262" s="427"/>
      <c r="AD262" s="427"/>
      <c r="AE262" s="427"/>
      <c r="AF262" s="427"/>
      <c r="AG262" s="427"/>
      <c r="AH262" s="427"/>
      <c r="AI262" s="427"/>
      <c r="AJ262" s="427"/>
      <c r="AK262" s="427"/>
    </row>
    <row r="263" spans="1:37" ht="62.25" customHeight="1" x14ac:dyDescent="0.25">
      <c r="A263" s="454" t="s">
        <v>366</v>
      </c>
      <c r="B263" s="142"/>
      <c r="C263" s="837" t="s">
        <v>367</v>
      </c>
      <c r="D263" s="837"/>
      <c r="E263" s="837"/>
      <c r="F263" s="837"/>
      <c r="G263" s="837"/>
      <c r="H263" s="837"/>
      <c r="I263" s="837"/>
      <c r="J263" s="837"/>
      <c r="K263" s="837"/>
      <c r="L263" s="460">
        <v>4</v>
      </c>
      <c r="M263" s="127"/>
      <c r="N263" s="880"/>
      <c r="O263" s="880"/>
      <c r="P263" s="880"/>
      <c r="Q263" s="880"/>
      <c r="R263" s="880"/>
      <c r="S263" s="838"/>
      <c r="T263" s="523"/>
      <c r="U263" s="523"/>
      <c r="W263" s="427"/>
      <c r="X263" s="427"/>
      <c r="Y263" s="427"/>
      <c r="Z263" s="427"/>
      <c r="AA263" s="427"/>
      <c r="AB263" s="427"/>
      <c r="AC263" s="427"/>
      <c r="AD263" s="427"/>
      <c r="AE263" s="427"/>
      <c r="AF263" s="427"/>
      <c r="AG263" s="427"/>
      <c r="AH263" s="427"/>
      <c r="AI263" s="427"/>
      <c r="AJ263" s="427"/>
      <c r="AK263" s="427"/>
    </row>
    <row r="264" spans="1:37" ht="45" customHeight="1" x14ac:dyDescent="0.25">
      <c r="A264" s="454" t="s">
        <v>368</v>
      </c>
      <c r="B264" s="142"/>
      <c r="C264" s="837" t="s">
        <v>369</v>
      </c>
      <c r="D264" s="837"/>
      <c r="E264" s="837"/>
      <c r="F264" s="837"/>
      <c r="G264" s="837"/>
      <c r="H264" s="837"/>
      <c r="I264" s="837"/>
      <c r="J264" s="837"/>
      <c r="K264" s="837"/>
      <c r="L264" s="460">
        <v>1</v>
      </c>
      <c r="M264" s="127"/>
      <c r="N264" s="880"/>
      <c r="O264" s="880"/>
      <c r="P264" s="880"/>
      <c r="Q264" s="880"/>
      <c r="R264" s="880"/>
      <c r="S264" s="838"/>
      <c r="T264" s="523"/>
      <c r="U264" s="523"/>
      <c r="W264" s="427"/>
      <c r="X264" s="427"/>
      <c r="Y264" s="427"/>
      <c r="Z264" s="427"/>
      <c r="AA264" s="427"/>
      <c r="AB264" s="427"/>
      <c r="AC264" s="427"/>
      <c r="AD264" s="427"/>
      <c r="AE264" s="427"/>
      <c r="AF264" s="427"/>
      <c r="AG264" s="427"/>
      <c r="AH264" s="427"/>
      <c r="AI264" s="427"/>
      <c r="AJ264" s="427"/>
      <c r="AK264" s="427"/>
    </row>
    <row r="265" spans="1:37" ht="63" customHeight="1" x14ac:dyDescent="0.25">
      <c r="A265" s="454" t="s">
        <v>370</v>
      </c>
      <c r="B265" s="142"/>
      <c r="C265" s="888" t="s">
        <v>371</v>
      </c>
      <c r="D265" s="888"/>
      <c r="E265" s="888"/>
      <c r="F265" s="888"/>
      <c r="G265" s="888"/>
      <c r="H265" s="888"/>
      <c r="I265" s="888"/>
      <c r="J265" s="888"/>
      <c r="K265" s="888"/>
      <c r="L265" s="459">
        <v>1</v>
      </c>
      <c r="M265" s="446"/>
      <c r="N265" s="889"/>
      <c r="O265" s="889"/>
      <c r="P265" s="889"/>
      <c r="Q265" s="889"/>
      <c r="R265" s="889"/>
      <c r="S265" s="890"/>
      <c r="T265" s="523"/>
      <c r="U265" s="523"/>
      <c r="W265" s="427"/>
      <c r="X265" s="427"/>
      <c r="Y265" s="427"/>
      <c r="Z265" s="427"/>
      <c r="AA265" s="427"/>
      <c r="AB265" s="427"/>
      <c r="AC265" s="427"/>
      <c r="AD265" s="427"/>
      <c r="AE265" s="427"/>
      <c r="AF265" s="427"/>
      <c r="AG265" s="427"/>
      <c r="AH265" s="427"/>
      <c r="AI265" s="427"/>
      <c r="AJ265" s="427"/>
      <c r="AK265" s="427"/>
    </row>
    <row r="266" spans="1:37" x14ac:dyDescent="0.25">
      <c r="A266" s="891" t="s">
        <v>372</v>
      </c>
      <c r="B266" s="891"/>
      <c r="C266" s="891"/>
      <c r="D266" s="891"/>
      <c r="E266" s="891"/>
      <c r="F266" s="891"/>
      <c r="G266" s="891"/>
      <c r="H266" s="891"/>
      <c r="I266" s="891"/>
      <c r="J266" s="891"/>
      <c r="K266" s="891"/>
      <c r="L266" s="891"/>
      <c r="M266" s="891"/>
      <c r="N266" s="891"/>
      <c r="O266" s="891"/>
      <c r="P266" s="891"/>
      <c r="Q266" s="891"/>
      <c r="R266" s="891"/>
      <c r="S266" s="892"/>
      <c r="T266" s="523"/>
      <c r="U266" s="523"/>
      <c r="W266" s="427"/>
      <c r="X266" s="427"/>
      <c r="Y266" s="427"/>
      <c r="Z266" s="427"/>
      <c r="AA266" s="427"/>
      <c r="AB266" s="427"/>
      <c r="AC266" s="427"/>
      <c r="AD266" s="427"/>
      <c r="AE266" s="427"/>
      <c r="AF266" s="427"/>
      <c r="AG266" s="427"/>
      <c r="AH266" s="427"/>
      <c r="AI266" s="427"/>
      <c r="AJ266" s="427"/>
      <c r="AK266" s="427"/>
    </row>
    <row r="267" spans="1:37" ht="31.15" customHeight="1" x14ac:dyDescent="0.25">
      <c r="A267" s="454" t="s">
        <v>373</v>
      </c>
      <c r="B267" s="142"/>
      <c r="C267" s="836" t="s">
        <v>1313</v>
      </c>
      <c r="D267" s="836"/>
      <c r="E267" s="836"/>
      <c r="F267" s="836"/>
      <c r="G267" s="836"/>
      <c r="H267" s="836"/>
      <c r="I267" s="836"/>
      <c r="J267" s="836"/>
      <c r="K267" s="836"/>
      <c r="L267" s="460">
        <v>1</v>
      </c>
      <c r="M267" s="127"/>
      <c r="N267" s="880"/>
      <c r="O267" s="880"/>
      <c r="P267" s="880"/>
      <c r="Q267" s="880"/>
      <c r="R267" s="880"/>
      <c r="S267" s="838"/>
      <c r="T267" s="527"/>
      <c r="U267" s="527"/>
      <c r="W267" s="427"/>
      <c r="X267" s="427"/>
      <c r="Y267" s="427"/>
      <c r="Z267" s="427"/>
      <c r="AA267" s="427"/>
      <c r="AB267" s="427"/>
      <c r="AC267" s="427"/>
      <c r="AD267" s="427"/>
      <c r="AE267" s="427"/>
      <c r="AF267" s="427"/>
      <c r="AG267" s="427"/>
      <c r="AH267" s="427"/>
      <c r="AI267" s="427"/>
      <c r="AJ267" s="427"/>
      <c r="AK267" s="427"/>
    </row>
    <row r="268" spans="1:37" ht="33" customHeight="1" x14ac:dyDescent="0.25">
      <c r="A268" s="454" t="s">
        <v>374</v>
      </c>
      <c r="B268" s="142"/>
      <c r="C268" s="837" t="s">
        <v>1179</v>
      </c>
      <c r="D268" s="837"/>
      <c r="E268" s="837"/>
      <c r="F268" s="837"/>
      <c r="G268" s="837"/>
      <c r="H268" s="837"/>
      <c r="I268" s="837"/>
      <c r="J268" s="837"/>
      <c r="K268" s="837"/>
      <c r="L268" s="460">
        <v>1</v>
      </c>
      <c r="M268" s="127"/>
      <c r="N268" s="880"/>
      <c r="O268" s="880"/>
      <c r="P268" s="880"/>
      <c r="Q268" s="880"/>
      <c r="R268" s="880"/>
      <c r="S268" s="838"/>
      <c r="T268" s="527"/>
      <c r="U268" s="527"/>
      <c r="W268" s="427"/>
      <c r="X268" s="427"/>
      <c r="Y268" s="427"/>
      <c r="Z268" s="427"/>
      <c r="AA268" s="427"/>
      <c r="AB268" s="427"/>
      <c r="AC268" s="427"/>
      <c r="AD268" s="427"/>
      <c r="AE268" s="427"/>
      <c r="AF268" s="427"/>
      <c r="AG268" s="427"/>
      <c r="AH268" s="427"/>
      <c r="AI268" s="427"/>
      <c r="AJ268" s="427"/>
      <c r="AK268" s="427"/>
    </row>
    <row r="269" spans="1:37" ht="29.1" customHeight="1" x14ac:dyDescent="0.25">
      <c r="A269" s="454" t="s">
        <v>375</v>
      </c>
      <c r="B269" s="142"/>
      <c r="C269" s="837" t="s">
        <v>376</v>
      </c>
      <c r="D269" s="837"/>
      <c r="E269" s="837"/>
      <c r="F269" s="837"/>
      <c r="G269" s="837"/>
      <c r="H269" s="837"/>
      <c r="I269" s="837"/>
      <c r="J269" s="837"/>
      <c r="K269" s="837"/>
      <c r="L269" s="460">
        <v>1</v>
      </c>
      <c r="M269" s="127"/>
      <c r="N269" s="880"/>
      <c r="O269" s="880"/>
      <c r="P269" s="880"/>
      <c r="Q269" s="880"/>
      <c r="R269" s="880"/>
      <c r="S269" s="838"/>
      <c r="T269" s="527"/>
      <c r="U269" s="527"/>
      <c r="W269" s="427"/>
      <c r="X269" s="427"/>
      <c r="Y269" s="427"/>
      <c r="Z269" s="427"/>
      <c r="AA269" s="427"/>
      <c r="AB269" s="427"/>
      <c r="AC269" s="427"/>
      <c r="AD269" s="427"/>
      <c r="AE269" s="427"/>
      <c r="AF269" s="427"/>
      <c r="AG269" s="427"/>
      <c r="AH269" s="427"/>
      <c r="AI269" s="427"/>
      <c r="AJ269" s="427"/>
      <c r="AK269" s="427"/>
    </row>
    <row r="270" spans="1:37" x14ac:dyDescent="0.25">
      <c r="A270" s="454" t="s">
        <v>377</v>
      </c>
      <c r="B270" s="142"/>
      <c r="C270" s="837" t="s">
        <v>378</v>
      </c>
      <c r="D270" s="837"/>
      <c r="E270" s="837"/>
      <c r="F270" s="837"/>
      <c r="G270" s="837"/>
      <c r="H270" s="837"/>
      <c r="I270" s="837"/>
      <c r="J270" s="837"/>
      <c r="K270" s="837"/>
      <c r="L270" s="460"/>
      <c r="M270" s="460"/>
      <c r="N270" s="1039"/>
      <c r="O270" s="1039"/>
      <c r="P270" s="1039"/>
      <c r="Q270" s="1039"/>
      <c r="R270" s="1039"/>
      <c r="S270" s="1040"/>
      <c r="T270" s="527"/>
      <c r="U270" s="527"/>
      <c r="W270" s="427"/>
      <c r="X270" s="427"/>
      <c r="Y270" s="427"/>
      <c r="Z270" s="427"/>
      <c r="AA270" s="427"/>
      <c r="AB270" s="427"/>
      <c r="AC270" s="427"/>
      <c r="AD270" s="427"/>
      <c r="AE270" s="427"/>
      <c r="AF270" s="427"/>
      <c r="AG270" s="427"/>
      <c r="AH270" s="427"/>
      <c r="AI270" s="427"/>
      <c r="AJ270" s="427"/>
      <c r="AK270" s="427"/>
    </row>
    <row r="271" spans="1:37" x14ac:dyDescent="0.25">
      <c r="A271" s="454"/>
      <c r="B271" s="142"/>
      <c r="C271" s="837" t="s">
        <v>379</v>
      </c>
      <c r="D271" s="837"/>
      <c r="E271" s="837"/>
      <c r="F271" s="837"/>
      <c r="G271" s="837"/>
      <c r="H271" s="837"/>
      <c r="I271" s="837"/>
      <c r="J271" s="837"/>
      <c r="K271" s="837"/>
      <c r="L271" s="460">
        <v>1</v>
      </c>
      <c r="M271" s="127"/>
      <c r="N271" s="880"/>
      <c r="O271" s="880"/>
      <c r="P271" s="880"/>
      <c r="Q271" s="880"/>
      <c r="R271" s="880"/>
      <c r="S271" s="838"/>
      <c r="T271" s="527"/>
      <c r="U271" s="527"/>
      <c r="W271" s="427"/>
      <c r="X271" s="427"/>
      <c r="Y271" s="427"/>
      <c r="Z271" s="427"/>
      <c r="AA271" s="427"/>
      <c r="AB271" s="427"/>
      <c r="AC271" s="427"/>
      <c r="AD271" s="427"/>
      <c r="AE271" s="427"/>
      <c r="AF271" s="427"/>
      <c r="AG271" s="427"/>
      <c r="AH271" s="427"/>
      <c r="AI271" s="427"/>
      <c r="AJ271" s="427"/>
      <c r="AK271" s="427"/>
    </row>
    <row r="272" spans="1:37" x14ac:dyDescent="0.25">
      <c r="A272" s="454"/>
      <c r="B272" s="142"/>
      <c r="C272" s="837" t="s">
        <v>380</v>
      </c>
      <c r="D272" s="837"/>
      <c r="E272" s="837"/>
      <c r="F272" s="837"/>
      <c r="G272" s="837"/>
      <c r="H272" s="837"/>
      <c r="I272" s="837"/>
      <c r="J272" s="837"/>
      <c r="K272" s="837"/>
      <c r="L272" s="460">
        <v>1</v>
      </c>
      <c r="M272" s="127"/>
      <c r="N272" s="880"/>
      <c r="O272" s="880"/>
      <c r="P272" s="880"/>
      <c r="Q272" s="880"/>
      <c r="R272" s="880"/>
      <c r="S272" s="838"/>
      <c r="T272" s="527"/>
      <c r="U272" s="527"/>
      <c r="W272" s="427"/>
      <c r="X272" s="427"/>
      <c r="Y272" s="427"/>
      <c r="Z272" s="427"/>
      <c r="AA272" s="427"/>
      <c r="AB272" s="427"/>
      <c r="AC272" s="427"/>
      <c r="AD272" s="427"/>
      <c r="AE272" s="427"/>
      <c r="AF272" s="427"/>
      <c r="AG272" s="427"/>
      <c r="AH272" s="427"/>
      <c r="AI272" s="427"/>
      <c r="AJ272" s="427"/>
      <c r="AK272" s="427"/>
    </row>
    <row r="273" spans="1:37" x14ac:dyDescent="0.25">
      <c r="A273" s="454"/>
      <c r="B273" s="142"/>
      <c r="C273" s="837" t="s">
        <v>381</v>
      </c>
      <c r="D273" s="837"/>
      <c r="E273" s="837"/>
      <c r="F273" s="837"/>
      <c r="G273" s="837"/>
      <c r="H273" s="837"/>
      <c r="I273" s="837"/>
      <c r="J273" s="837"/>
      <c r="K273" s="837"/>
      <c r="L273" s="460">
        <v>1</v>
      </c>
      <c r="M273" s="127"/>
      <c r="N273" s="880"/>
      <c r="O273" s="880"/>
      <c r="P273" s="880"/>
      <c r="Q273" s="880"/>
      <c r="R273" s="880"/>
      <c r="S273" s="838"/>
      <c r="T273" s="527"/>
      <c r="U273" s="527"/>
      <c r="W273" s="427"/>
      <c r="X273" s="427"/>
      <c r="Y273" s="427"/>
      <c r="Z273" s="427"/>
      <c r="AA273" s="427"/>
      <c r="AB273" s="427"/>
      <c r="AC273" s="427"/>
      <c r="AD273" s="427"/>
      <c r="AE273" s="427"/>
      <c r="AF273" s="427"/>
      <c r="AG273" s="427"/>
      <c r="AH273" s="427"/>
      <c r="AI273" s="427"/>
      <c r="AJ273" s="427"/>
      <c r="AK273" s="427"/>
    </row>
    <row r="274" spans="1:37" x14ac:dyDescent="0.25">
      <c r="A274" s="454" t="s">
        <v>382</v>
      </c>
      <c r="B274" s="142"/>
      <c r="C274" s="888" t="s">
        <v>383</v>
      </c>
      <c r="D274" s="888"/>
      <c r="E274" s="888"/>
      <c r="F274" s="888"/>
      <c r="G274" s="888"/>
      <c r="H274" s="888"/>
      <c r="I274" s="888"/>
      <c r="J274" s="888"/>
      <c r="K274" s="888"/>
      <c r="L274" s="459">
        <v>3</v>
      </c>
      <c r="M274" s="446"/>
      <c r="N274" s="889"/>
      <c r="O274" s="889"/>
      <c r="P274" s="889"/>
      <c r="Q274" s="889"/>
      <c r="R274" s="889"/>
      <c r="S274" s="890"/>
      <c r="T274" s="527"/>
      <c r="U274" s="527"/>
      <c r="W274" s="427"/>
      <c r="X274" s="427"/>
      <c r="Y274" s="427"/>
      <c r="Z274" s="427"/>
      <c r="AA274" s="427"/>
      <c r="AB274" s="427"/>
      <c r="AC274" s="427"/>
      <c r="AD274" s="427"/>
      <c r="AE274" s="427"/>
      <c r="AF274" s="427"/>
      <c r="AG274" s="427"/>
      <c r="AH274" s="427"/>
      <c r="AI274" s="427"/>
      <c r="AJ274" s="427"/>
      <c r="AK274" s="427"/>
    </row>
    <row r="275" spans="1:37" x14ac:dyDescent="0.25">
      <c r="A275" s="891" t="s">
        <v>384</v>
      </c>
      <c r="B275" s="891"/>
      <c r="C275" s="891"/>
      <c r="D275" s="891"/>
      <c r="E275" s="891"/>
      <c r="F275" s="891"/>
      <c r="G275" s="891"/>
      <c r="H275" s="891"/>
      <c r="I275" s="891"/>
      <c r="J275" s="891"/>
      <c r="K275" s="891"/>
      <c r="L275" s="891"/>
      <c r="M275" s="891"/>
      <c r="N275" s="891"/>
      <c r="O275" s="891"/>
      <c r="P275" s="891"/>
      <c r="Q275" s="891"/>
      <c r="R275" s="891"/>
      <c r="S275" s="892"/>
      <c r="T275" s="523"/>
      <c r="U275" s="523"/>
      <c r="W275" s="427"/>
      <c r="X275" s="427"/>
      <c r="Y275" s="427"/>
      <c r="Z275" s="427"/>
      <c r="AA275" s="427"/>
      <c r="AB275" s="427"/>
      <c r="AC275" s="427"/>
      <c r="AD275" s="427"/>
      <c r="AE275" s="427"/>
      <c r="AF275" s="427"/>
      <c r="AG275" s="427"/>
      <c r="AH275" s="427"/>
      <c r="AI275" s="427"/>
      <c r="AJ275" s="427"/>
      <c r="AK275" s="427"/>
    </row>
    <row r="276" spans="1:37" ht="16.149999999999999" customHeight="1" x14ac:dyDescent="0.25">
      <c r="A276" s="454" t="s">
        <v>385</v>
      </c>
      <c r="B276" s="142"/>
      <c r="C276" s="837" t="s">
        <v>1180</v>
      </c>
      <c r="D276" s="837"/>
      <c r="E276" s="837"/>
      <c r="F276" s="837"/>
      <c r="G276" s="837"/>
      <c r="H276" s="837"/>
      <c r="I276" s="837"/>
      <c r="J276" s="837"/>
      <c r="K276" s="837"/>
      <c r="L276" s="460">
        <v>1</v>
      </c>
      <c r="M276" s="127"/>
      <c r="N276" s="880"/>
      <c r="O276" s="880"/>
      <c r="P276" s="880"/>
      <c r="Q276" s="880"/>
      <c r="R276" s="880"/>
      <c r="S276" s="838"/>
      <c r="T276" s="523"/>
      <c r="U276" s="523"/>
      <c r="W276" s="427"/>
      <c r="X276" s="427"/>
      <c r="Y276" s="427"/>
      <c r="Z276" s="427"/>
      <c r="AA276" s="427"/>
      <c r="AB276" s="427"/>
      <c r="AC276" s="427"/>
      <c r="AD276" s="427"/>
      <c r="AE276" s="427"/>
      <c r="AF276" s="427"/>
      <c r="AG276" s="427"/>
      <c r="AH276" s="427"/>
      <c r="AI276" s="427"/>
      <c r="AJ276" s="427"/>
      <c r="AK276" s="427"/>
    </row>
    <row r="277" spans="1:37" ht="30.75" customHeight="1" x14ac:dyDescent="0.25">
      <c r="A277" s="454" t="s">
        <v>386</v>
      </c>
      <c r="B277" s="143"/>
      <c r="C277" s="837" t="s">
        <v>1181</v>
      </c>
      <c r="D277" s="837"/>
      <c r="E277" s="837"/>
      <c r="F277" s="837"/>
      <c r="G277" s="837"/>
      <c r="H277" s="837"/>
      <c r="I277" s="837"/>
      <c r="J277" s="837"/>
      <c r="K277" s="837"/>
      <c r="L277" s="460">
        <v>1</v>
      </c>
      <c r="M277" s="127"/>
      <c r="N277" s="880"/>
      <c r="O277" s="880"/>
      <c r="P277" s="880"/>
      <c r="Q277" s="880"/>
      <c r="R277" s="880"/>
      <c r="S277" s="838"/>
      <c r="T277" s="523"/>
      <c r="U277" s="523"/>
      <c r="W277" s="427"/>
      <c r="X277" s="427"/>
      <c r="Y277" s="427"/>
      <c r="Z277" s="427"/>
      <c r="AA277" s="427"/>
      <c r="AB277" s="427"/>
      <c r="AC277" s="427"/>
      <c r="AD277" s="427"/>
      <c r="AE277" s="427"/>
      <c r="AF277" s="427"/>
      <c r="AG277" s="427"/>
      <c r="AH277" s="427"/>
      <c r="AI277" s="427"/>
      <c r="AJ277" s="427"/>
      <c r="AK277" s="427"/>
    </row>
    <row r="278" spans="1:37" ht="47.25" customHeight="1" x14ac:dyDescent="0.25">
      <c r="A278" s="144" t="s">
        <v>387</v>
      </c>
      <c r="B278" s="145"/>
      <c r="C278" s="885" t="s">
        <v>1182</v>
      </c>
      <c r="D278" s="837"/>
      <c r="E278" s="837"/>
      <c r="F278" s="837"/>
      <c r="G278" s="837"/>
      <c r="H278" s="837"/>
      <c r="I278" s="837"/>
      <c r="J278" s="837"/>
      <c r="K278" s="837"/>
      <c r="L278" s="460">
        <v>1</v>
      </c>
      <c r="M278" s="127"/>
      <c r="N278" s="880"/>
      <c r="O278" s="880"/>
      <c r="P278" s="880"/>
      <c r="Q278" s="880"/>
      <c r="R278" s="880"/>
      <c r="S278" s="838"/>
      <c r="T278" s="523"/>
      <c r="U278" s="523"/>
      <c r="W278" s="427"/>
      <c r="X278" s="427"/>
      <c r="Y278" s="427"/>
      <c r="Z278" s="427"/>
      <c r="AA278" s="427"/>
      <c r="AB278" s="427"/>
      <c r="AC278" s="427"/>
      <c r="AD278" s="427"/>
      <c r="AE278" s="427"/>
      <c r="AF278" s="427"/>
      <c r="AG278" s="427"/>
      <c r="AH278" s="427"/>
      <c r="AI278" s="427"/>
      <c r="AJ278" s="427"/>
      <c r="AK278" s="427"/>
    </row>
    <row r="279" spans="1:37" x14ac:dyDescent="0.25">
      <c r="A279" s="146" t="s">
        <v>388</v>
      </c>
      <c r="B279" s="147"/>
      <c r="C279" s="940" t="s">
        <v>1183</v>
      </c>
      <c r="D279" s="941"/>
      <c r="E279" s="941"/>
      <c r="F279" s="941"/>
      <c r="G279" s="941"/>
      <c r="H279" s="941"/>
      <c r="I279" s="941"/>
      <c r="J279" s="941"/>
      <c r="K279" s="941"/>
      <c r="L279" s="460">
        <v>1</v>
      </c>
      <c r="M279" s="127"/>
      <c r="N279" s="880"/>
      <c r="O279" s="880"/>
      <c r="P279" s="880"/>
      <c r="Q279" s="880"/>
      <c r="R279" s="880"/>
      <c r="S279" s="838"/>
      <c r="T279" s="527"/>
      <c r="U279" s="527"/>
      <c r="W279" s="427"/>
      <c r="X279" s="427"/>
      <c r="Y279" s="427"/>
      <c r="Z279" s="427"/>
      <c r="AA279" s="427"/>
      <c r="AB279" s="427"/>
      <c r="AC279" s="427"/>
      <c r="AD279" s="427"/>
      <c r="AE279" s="427"/>
      <c r="AF279" s="427"/>
      <c r="AG279" s="427"/>
      <c r="AH279" s="427"/>
      <c r="AI279" s="427"/>
      <c r="AJ279" s="427"/>
      <c r="AK279" s="427"/>
    </row>
    <row r="280" spans="1:37" x14ac:dyDescent="0.25">
      <c r="A280" s="881" t="s">
        <v>389</v>
      </c>
      <c r="B280" s="882"/>
      <c r="C280" s="882"/>
      <c r="D280" s="882"/>
      <c r="E280" s="882"/>
      <c r="F280" s="882"/>
      <c r="G280" s="882"/>
      <c r="H280" s="882"/>
      <c r="I280" s="882"/>
      <c r="J280" s="882"/>
      <c r="K280" s="882"/>
      <c r="L280" s="882"/>
      <c r="M280" s="882"/>
      <c r="N280" s="882"/>
      <c r="O280" s="882"/>
      <c r="P280" s="882"/>
      <c r="Q280" s="882"/>
      <c r="R280" s="882"/>
      <c r="S280" s="882"/>
      <c r="T280" s="530"/>
      <c r="U280" s="530"/>
      <c r="W280" s="427"/>
      <c r="X280" s="427"/>
      <c r="Y280" s="427"/>
      <c r="Z280" s="427"/>
      <c r="AA280" s="427"/>
      <c r="AB280" s="427"/>
      <c r="AC280" s="427"/>
      <c r="AD280" s="427"/>
      <c r="AE280" s="427"/>
      <c r="AF280" s="427"/>
      <c r="AG280" s="427"/>
      <c r="AH280" s="427"/>
      <c r="AI280" s="427"/>
      <c r="AJ280" s="427"/>
      <c r="AK280" s="427"/>
    </row>
    <row r="281" spans="1:37" ht="31.15" customHeight="1" x14ac:dyDescent="0.25">
      <c r="A281" s="454" t="s">
        <v>390</v>
      </c>
      <c r="B281" s="142"/>
      <c r="C281" s="883" t="s">
        <v>391</v>
      </c>
      <c r="D281" s="884"/>
      <c r="E281" s="884"/>
      <c r="F281" s="884"/>
      <c r="G281" s="884"/>
      <c r="H281" s="884"/>
      <c r="I281" s="884"/>
      <c r="J281" s="884"/>
      <c r="K281" s="885"/>
      <c r="L281" s="110" t="s">
        <v>392</v>
      </c>
      <c r="M281" s="127"/>
      <c r="N281" s="886"/>
      <c r="O281" s="887"/>
      <c r="P281" s="887"/>
      <c r="Q281" s="887"/>
      <c r="R281" s="887"/>
      <c r="S281" s="887"/>
      <c r="T281" s="530"/>
      <c r="U281" s="530"/>
      <c r="W281" s="427"/>
      <c r="X281" s="427"/>
      <c r="Y281" s="427"/>
      <c r="Z281" s="427"/>
      <c r="AA281" s="427"/>
      <c r="AB281" s="427"/>
      <c r="AC281" s="427"/>
      <c r="AD281" s="427"/>
      <c r="AE281" s="427"/>
      <c r="AF281" s="427"/>
      <c r="AG281" s="427"/>
      <c r="AH281" s="427"/>
      <c r="AI281" s="427"/>
      <c r="AJ281" s="427"/>
      <c r="AK281" s="427"/>
    </row>
    <row r="282" spans="1:37" ht="30.75" customHeight="1" x14ac:dyDescent="0.25">
      <c r="A282" s="454" t="s">
        <v>393</v>
      </c>
      <c r="B282" s="142"/>
      <c r="C282" s="837" t="s">
        <v>394</v>
      </c>
      <c r="D282" s="837"/>
      <c r="E282" s="837"/>
      <c r="F282" s="837"/>
      <c r="G282" s="837"/>
      <c r="H282" s="837"/>
      <c r="I282" s="837"/>
      <c r="J282" s="837"/>
      <c r="K282" s="837"/>
      <c r="L282" s="110" t="s">
        <v>392</v>
      </c>
      <c r="M282" s="127"/>
      <c r="N282" s="939"/>
      <c r="O282" s="939"/>
      <c r="P282" s="939"/>
      <c r="Q282" s="939"/>
      <c r="R282" s="939"/>
      <c r="S282" s="886"/>
      <c r="T282" s="530"/>
      <c r="U282" s="530"/>
      <c r="W282" s="427"/>
      <c r="X282" s="427"/>
      <c r="Y282" s="427"/>
      <c r="Z282" s="427"/>
      <c r="AA282" s="427"/>
      <c r="AB282" s="427"/>
      <c r="AC282" s="427"/>
      <c r="AD282" s="427"/>
      <c r="AE282" s="427"/>
      <c r="AF282" s="427"/>
      <c r="AG282" s="427"/>
      <c r="AH282" s="427"/>
      <c r="AI282" s="427"/>
      <c r="AJ282" s="427"/>
      <c r="AK282" s="427"/>
    </row>
    <row r="283" spans="1:37" ht="34.15" customHeight="1" x14ac:dyDescent="0.25">
      <c r="A283" s="454" t="s">
        <v>395</v>
      </c>
      <c r="B283" s="142"/>
      <c r="C283" s="837" t="s">
        <v>396</v>
      </c>
      <c r="D283" s="837"/>
      <c r="E283" s="837"/>
      <c r="F283" s="837"/>
      <c r="G283" s="837"/>
      <c r="H283" s="837"/>
      <c r="I283" s="837"/>
      <c r="J283" s="837"/>
      <c r="K283" s="837"/>
      <c r="L283" s="110" t="s">
        <v>392</v>
      </c>
      <c r="M283" s="127"/>
      <c r="N283" s="939"/>
      <c r="O283" s="939"/>
      <c r="P283" s="939"/>
      <c r="Q283" s="939"/>
      <c r="R283" s="939"/>
      <c r="S283" s="886"/>
      <c r="T283" s="530"/>
      <c r="U283" s="530"/>
      <c r="W283" s="427"/>
      <c r="X283" s="427"/>
      <c r="Y283" s="427"/>
      <c r="Z283" s="427"/>
      <c r="AA283" s="427"/>
      <c r="AB283" s="427"/>
      <c r="AC283" s="427"/>
      <c r="AD283" s="427"/>
      <c r="AE283" s="427"/>
      <c r="AF283" s="427"/>
      <c r="AG283" s="427"/>
      <c r="AH283" s="427"/>
      <c r="AI283" s="427"/>
      <c r="AJ283" s="427"/>
      <c r="AK283" s="427"/>
    </row>
    <row r="284" spans="1:37" ht="30.4" customHeight="1" x14ac:dyDescent="0.25">
      <c r="A284" s="454" t="s">
        <v>397</v>
      </c>
      <c r="B284" s="142"/>
      <c r="C284" s="837" t="s">
        <v>1184</v>
      </c>
      <c r="D284" s="837"/>
      <c r="E284" s="837"/>
      <c r="F284" s="837"/>
      <c r="G284" s="837"/>
      <c r="H284" s="837"/>
      <c r="I284" s="837"/>
      <c r="J284" s="837"/>
      <c r="K284" s="837"/>
      <c r="L284" s="460">
        <v>0.5</v>
      </c>
      <c r="M284" s="127"/>
      <c r="N284" s="939"/>
      <c r="O284" s="939"/>
      <c r="P284" s="939"/>
      <c r="Q284" s="939"/>
      <c r="R284" s="939"/>
      <c r="S284" s="886"/>
      <c r="T284" s="527"/>
      <c r="U284" s="527"/>
      <c r="W284" s="427"/>
      <c r="X284" s="427"/>
      <c r="Y284" s="427"/>
      <c r="Z284" s="427"/>
      <c r="AA284" s="427"/>
      <c r="AB284" s="427"/>
      <c r="AC284" s="427"/>
      <c r="AD284" s="427"/>
      <c r="AE284" s="427"/>
      <c r="AF284" s="427"/>
      <c r="AG284" s="427"/>
      <c r="AH284" s="427"/>
      <c r="AI284" s="427"/>
      <c r="AJ284" s="427"/>
      <c r="AK284" s="427"/>
    </row>
    <row r="285" spans="1:37" ht="17.25" customHeight="1" x14ac:dyDescent="0.25">
      <c r="A285" s="454" t="s">
        <v>398</v>
      </c>
      <c r="B285" s="142"/>
      <c r="C285" s="836" t="s">
        <v>1185</v>
      </c>
      <c r="D285" s="836"/>
      <c r="E285" s="836"/>
      <c r="F285" s="836"/>
      <c r="G285" s="836"/>
      <c r="H285" s="836"/>
      <c r="I285" s="836"/>
      <c r="J285" s="836"/>
      <c r="K285" s="836"/>
      <c r="L285" s="460">
        <v>0.5</v>
      </c>
      <c r="M285" s="127"/>
      <c r="N285" s="939"/>
      <c r="O285" s="939"/>
      <c r="P285" s="939"/>
      <c r="Q285" s="939"/>
      <c r="R285" s="939"/>
      <c r="S285" s="886"/>
      <c r="T285" s="527"/>
      <c r="U285" s="527"/>
      <c r="W285" s="427"/>
      <c r="X285" s="427"/>
      <c r="Y285" s="427"/>
      <c r="Z285" s="427"/>
      <c r="AA285" s="427"/>
      <c r="AB285" s="427"/>
      <c r="AC285" s="427"/>
      <c r="AD285" s="427"/>
      <c r="AE285" s="427"/>
      <c r="AF285" s="427"/>
      <c r="AG285" s="427"/>
      <c r="AH285" s="427"/>
      <c r="AI285" s="427"/>
      <c r="AJ285" s="427"/>
      <c r="AK285" s="427"/>
    </row>
    <row r="286" spans="1:37" ht="30" customHeight="1" x14ac:dyDescent="0.25">
      <c r="A286" s="454" t="s">
        <v>399</v>
      </c>
      <c r="B286" s="142"/>
      <c r="C286" s="888" t="s">
        <v>1186</v>
      </c>
      <c r="D286" s="888"/>
      <c r="E286" s="888"/>
      <c r="F286" s="888"/>
      <c r="G286" s="888"/>
      <c r="H286" s="888"/>
      <c r="I286" s="888"/>
      <c r="J286" s="888"/>
      <c r="K286" s="888"/>
      <c r="L286" s="148">
        <v>0.5</v>
      </c>
      <c r="M286" s="446"/>
      <c r="N286" s="889"/>
      <c r="O286" s="889"/>
      <c r="P286" s="889"/>
      <c r="Q286" s="889"/>
      <c r="R286" s="889"/>
      <c r="S286" s="890"/>
      <c r="T286" s="527"/>
      <c r="U286" s="527"/>
      <c r="W286" s="427"/>
      <c r="X286" s="427"/>
      <c r="Y286" s="427"/>
      <c r="Z286" s="427"/>
      <c r="AA286" s="427"/>
      <c r="AB286" s="427"/>
      <c r="AC286" s="427"/>
      <c r="AD286" s="427"/>
      <c r="AE286" s="427"/>
      <c r="AF286" s="427"/>
      <c r="AG286" s="427"/>
      <c r="AH286" s="427"/>
      <c r="AI286" s="427"/>
      <c r="AJ286" s="427"/>
      <c r="AK286" s="427"/>
    </row>
    <row r="287" spans="1:37" ht="21" x14ac:dyDescent="0.25">
      <c r="A287" s="870" t="s">
        <v>1015</v>
      </c>
      <c r="B287" s="871"/>
      <c r="C287" s="871"/>
      <c r="D287" s="871"/>
      <c r="E287" s="871"/>
      <c r="F287" s="871"/>
      <c r="G287" s="871"/>
      <c r="H287" s="871"/>
      <c r="I287" s="871"/>
      <c r="J287" s="871"/>
      <c r="K287" s="871"/>
      <c r="L287" s="391"/>
      <c r="M287" s="391"/>
      <c r="N287" s="392"/>
      <c r="O287" s="392"/>
      <c r="P287" s="392"/>
      <c r="Q287" s="392"/>
      <c r="R287" s="392"/>
      <c r="S287" s="392"/>
      <c r="T287" s="523"/>
      <c r="U287" s="523"/>
      <c r="W287" s="427"/>
      <c r="X287" s="427"/>
      <c r="Y287" s="427"/>
      <c r="Z287" s="427"/>
      <c r="AA287" s="427"/>
      <c r="AB287" s="427"/>
      <c r="AC287" s="427"/>
      <c r="AD287" s="427"/>
      <c r="AE287" s="427"/>
      <c r="AF287" s="427"/>
      <c r="AG287" s="427"/>
      <c r="AH287" s="427"/>
      <c r="AI287" s="427"/>
      <c r="AJ287" s="427"/>
      <c r="AK287" s="427"/>
    </row>
    <row r="288" spans="1:37" ht="30" customHeight="1" x14ac:dyDescent="0.25">
      <c r="A288" s="457"/>
      <c r="B288" s="390"/>
      <c r="C288" s="872" t="s">
        <v>1011</v>
      </c>
      <c r="D288" s="872"/>
      <c r="E288" s="872"/>
      <c r="F288" s="872"/>
      <c r="G288" s="872"/>
      <c r="H288" s="872"/>
      <c r="I288" s="872"/>
      <c r="J288" s="872"/>
      <c r="K288" s="872"/>
      <c r="L288" s="873" t="str">
        <f>IF(M290&gt;=10,"Emerald",IF(M290&gt;=5,"Gold","Silver"))</f>
        <v>Silver</v>
      </c>
      <c r="M288" s="874"/>
      <c r="N288" s="869"/>
      <c r="O288" s="869"/>
      <c r="P288" s="869"/>
      <c r="Q288" s="869"/>
      <c r="R288" s="869"/>
      <c r="S288" s="869"/>
      <c r="T288" s="523"/>
      <c r="U288" s="523"/>
      <c r="W288" s="427"/>
      <c r="X288" s="427"/>
      <c r="Y288" s="427"/>
      <c r="Z288" s="427"/>
      <c r="AA288" s="427"/>
      <c r="AB288" s="427"/>
      <c r="AC288" s="427"/>
      <c r="AD288" s="427"/>
      <c r="AE288" s="427"/>
      <c r="AF288" s="427"/>
      <c r="AG288" s="427"/>
      <c r="AH288" s="427"/>
      <c r="AI288" s="427"/>
      <c r="AJ288" s="427"/>
      <c r="AK288" s="427"/>
    </row>
    <row r="289" spans="1:37" ht="10.15" customHeight="1" x14ac:dyDescent="0.25">
      <c r="A289" s="1027"/>
      <c r="B289" s="869"/>
      <c r="C289" s="869"/>
      <c r="D289" s="869"/>
      <c r="E289" s="869"/>
      <c r="F289" s="869"/>
      <c r="G289" s="869"/>
      <c r="H289" s="869"/>
      <c r="I289" s="869"/>
      <c r="J289" s="869"/>
      <c r="K289" s="869"/>
      <c r="L289" s="869"/>
      <c r="M289" s="869"/>
      <c r="N289" s="869"/>
      <c r="O289" s="869"/>
      <c r="P289" s="869"/>
      <c r="Q289" s="869"/>
      <c r="R289" s="869"/>
      <c r="S289" s="869"/>
      <c r="T289" s="523"/>
      <c r="U289" s="523"/>
      <c r="W289" s="427"/>
      <c r="X289" s="427"/>
      <c r="Y289" s="427"/>
      <c r="Z289" s="427"/>
      <c r="AA289" s="427"/>
      <c r="AB289" s="427"/>
      <c r="AC289" s="427"/>
      <c r="AD289" s="427"/>
      <c r="AE289" s="427"/>
      <c r="AF289" s="427"/>
      <c r="AG289" s="427"/>
      <c r="AH289" s="427"/>
      <c r="AI289" s="427"/>
      <c r="AJ289" s="427"/>
      <c r="AK289" s="427"/>
    </row>
    <row r="290" spans="1:37" ht="18" customHeight="1" x14ac:dyDescent="0.25">
      <c r="A290" s="457"/>
      <c r="B290" s="390"/>
      <c r="C290" s="1028" t="s">
        <v>1021</v>
      </c>
      <c r="D290" s="1029"/>
      <c r="E290" s="1029"/>
      <c r="F290" s="1029"/>
      <c r="G290" s="1029"/>
      <c r="H290" s="1029"/>
      <c r="I290" s="1029"/>
      <c r="J290" s="921" t="s">
        <v>971</v>
      </c>
      <c r="K290" s="922"/>
      <c r="L290" s="470">
        <v>41.5</v>
      </c>
      <c r="M290" s="466">
        <f>SUM(M248,M251,M252,M253,M254,M255,M256,M257,M258,M259,M260,M262,M263,M264,M265,M267,M268,M269,M271,M272,M273,M274,M276,M277,M278,M279,M281,M282,M283,M284,M285,M286)</f>
        <v>0</v>
      </c>
      <c r="N290" s="819" t="s">
        <v>972</v>
      </c>
      <c r="O290" s="867"/>
      <c r="P290" s="867"/>
      <c r="Q290" s="868"/>
      <c r="R290" s="869"/>
      <c r="S290" s="869"/>
      <c r="T290" s="523"/>
      <c r="U290" s="523"/>
      <c r="W290" s="427"/>
      <c r="X290" s="427"/>
      <c r="Y290" s="427"/>
      <c r="Z290" s="427"/>
      <c r="AA290" s="427"/>
      <c r="AB290" s="427"/>
      <c r="AC290" s="427"/>
      <c r="AD290" s="427"/>
      <c r="AE290" s="427"/>
      <c r="AF290" s="427"/>
      <c r="AG290" s="427"/>
      <c r="AH290" s="427"/>
      <c r="AI290" s="427"/>
      <c r="AJ290" s="427"/>
      <c r="AK290" s="427"/>
    </row>
    <row r="291" spans="1:37" ht="18" customHeight="1" x14ac:dyDescent="0.25">
      <c r="A291" s="457"/>
      <c r="B291" s="390"/>
      <c r="C291" s="840" t="s">
        <v>1202</v>
      </c>
      <c r="D291" s="847"/>
      <c r="E291" s="847"/>
      <c r="F291" s="847"/>
      <c r="G291" s="847"/>
      <c r="H291" s="847"/>
      <c r="I291" s="847"/>
      <c r="J291" s="847"/>
      <c r="K291" s="847"/>
      <c r="L291" s="847"/>
      <c r="M291" s="847"/>
      <c r="N291" s="848"/>
      <c r="O291" s="875" t="s">
        <v>83</v>
      </c>
      <c r="P291" s="876"/>
      <c r="Q291" s="877"/>
      <c r="R291" s="869"/>
      <c r="S291" s="869"/>
      <c r="T291" s="523"/>
      <c r="U291" s="523"/>
      <c r="W291" s="427"/>
      <c r="X291" s="427"/>
      <c r="Y291" s="427"/>
      <c r="Z291" s="427"/>
      <c r="AA291" s="427"/>
      <c r="AB291" s="427"/>
      <c r="AC291" s="427"/>
      <c r="AD291" s="427"/>
      <c r="AE291" s="427"/>
      <c r="AF291" s="427"/>
      <c r="AG291" s="427"/>
      <c r="AH291" s="427"/>
      <c r="AI291" s="427"/>
      <c r="AJ291" s="427"/>
      <c r="AK291" s="427"/>
    </row>
    <row r="292" spans="1:37" ht="54" customHeight="1" x14ac:dyDescent="0.25">
      <c r="A292" s="457"/>
      <c r="B292" s="390"/>
      <c r="C292" s="840" t="s">
        <v>1203</v>
      </c>
      <c r="D292" s="847"/>
      <c r="E292" s="847"/>
      <c r="F292" s="847"/>
      <c r="G292" s="847"/>
      <c r="H292" s="847"/>
      <c r="I292" s="847"/>
      <c r="J292" s="847"/>
      <c r="K292" s="847"/>
      <c r="L292" s="847"/>
      <c r="M292" s="847"/>
      <c r="N292" s="848"/>
      <c r="O292" s="875" t="str">
        <f>IF(M290&gt;=10,"Emerald",IF(M290&gt;=5,"Gold","Silver"))</f>
        <v>Silver</v>
      </c>
      <c r="P292" s="876"/>
      <c r="Q292" s="877"/>
      <c r="R292" s="456"/>
      <c r="S292" s="521"/>
      <c r="T292" s="523"/>
      <c r="U292" s="523"/>
      <c r="W292" s="427"/>
      <c r="X292" s="427"/>
      <c r="Y292" s="427"/>
      <c r="Z292" s="427"/>
      <c r="AA292" s="427"/>
      <c r="AB292" s="427"/>
      <c r="AC292" s="427"/>
      <c r="AD292" s="427"/>
      <c r="AE292" s="427"/>
      <c r="AF292" s="427"/>
      <c r="AG292" s="427"/>
      <c r="AH292" s="427"/>
      <c r="AI292" s="427"/>
      <c r="AJ292" s="427"/>
      <c r="AK292" s="427"/>
    </row>
    <row r="293" spans="1:37" ht="10.15" customHeight="1" x14ac:dyDescent="0.25">
      <c r="A293" s="1413"/>
      <c r="B293" s="1414"/>
      <c r="C293" s="1414"/>
      <c r="D293" s="1414"/>
      <c r="E293" s="1414"/>
      <c r="F293" s="1414"/>
      <c r="G293" s="1414"/>
      <c r="H293" s="1414"/>
      <c r="I293" s="1414"/>
      <c r="J293" s="1414"/>
      <c r="K293" s="1414"/>
      <c r="L293" s="1414"/>
      <c r="M293" s="1414"/>
      <c r="N293" s="1414"/>
      <c r="O293" s="1414"/>
      <c r="P293" s="1414"/>
      <c r="Q293" s="1414"/>
      <c r="R293" s="1414"/>
      <c r="S293" s="1414"/>
      <c r="T293" s="523"/>
      <c r="U293" s="523"/>
      <c r="W293" s="427"/>
      <c r="X293" s="427"/>
      <c r="Y293" s="427"/>
      <c r="Z293" s="427"/>
      <c r="AA293" s="427"/>
      <c r="AB293" s="427"/>
      <c r="AC293" s="427"/>
      <c r="AD293" s="427"/>
      <c r="AE293" s="427"/>
      <c r="AF293" s="427"/>
      <c r="AG293" s="427"/>
      <c r="AH293" s="427"/>
      <c r="AI293" s="427"/>
      <c r="AJ293" s="427"/>
      <c r="AK293" s="427"/>
    </row>
    <row r="294" spans="1:37" ht="10.15" customHeight="1" x14ac:dyDescent="0.25">
      <c r="A294" s="1415"/>
      <c r="B294" s="1416"/>
      <c r="C294" s="1416"/>
      <c r="D294" s="1416"/>
      <c r="E294" s="1416"/>
      <c r="F294" s="1416"/>
      <c r="G294" s="1416"/>
      <c r="H294" s="1416"/>
      <c r="I294" s="1416"/>
      <c r="J294" s="1416"/>
      <c r="K294" s="1416"/>
      <c r="L294" s="1416"/>
      <c r="M294" s="1416"/>
      <c r="N294" s="1416"/>
      <c r="O294" s="1416"/>
      <c r="P294" s="1416"/>
      <c r="Q294" s="1416"/>
      <c r="R294" s="1416"/>
      <c r="S294" s="1416"/>
      <c r="T294" s="523"/>
      <c r="U294" s="523"/>
      <c r="V294" s="75"/>
      <c r="W294" s="427"/>
      <c r="X294" s="427"/>
      <c r="Y294" s="427"/>
      <c r="Z294" s="427"/>
      <c r="AA294" s="427"/>
      <c r="AB294" s="427"/>
      <c r="AC294" s="427"/>
      <c r="AD294" s="427"/>
      <c r="AE294" s="427"/>
      <c r="AF294" s="427"/>
      <c r="AG294" s="427"/>
      <c r="AH294" s="427"/>
      <c r="AI294" s="427"/>
      <c r="AJ294" s="427"/>
      <c r="AK294" s="427"/>
    </row>
    <row r="295" spans="1:37" ht="30" customHeight="1" x14ac:dyDescent="0.25">
      <c r="A295" s="1420" t="s">
        <v>1022</v>
      </c>
      <c r="B295" s="1421"/>
      <c r="C295" s="1421"/>
      <c r="D295" s="1421"/>
      <c r="E295" s="1421"/>
      <c r="F295" s="1421"/>
      <c r="G295" s="1421"/>
      <c r="H295" s="1421"/>
      <c r="I295" s="1421"/>
      <c r="J295" s="1421"/>
      <c r="K295" s="1421"/>
      <c r="L295" s="1422"/>
      <c r="M295" s="1422"/>
      <c r="N295" s="1423"/>
      <c r="O295" s="1423"/>
      <c r="P295" s="1423"/>
      <c r="Q295" s="1423"/>
      <c r="R295" s="1423"/>
      <c r="S295" s="1423"/>
      <c r="T295" s="523"/>
      <c r="U295" s="523"/>
      <c r="V295" s="75"/>
      <c r="W295" s="991" t="s">
        <v>1067</v>
      </c>
      <c r="X295" s="991"/>
      <c r="Y295" s="427"/>
      <c r="Z295" s="427"/>
      <c r="AA295" s="427"/>
      <c r="AB295" s="427"/>
      <c r="AC295" s="427"/>
      <c r="AD295" s="427"/>
      <c r="AE295" s="427"/>
      <c r="AF295" s="427"/>
      <c r="AG295" s="427"/>
      <c r="AH295" s="427"/>
      <c r="AI295" s="427"/>
      <c r="AJ295" s="427"/>
      <c r="AK295" s="427"/>
    </row>
    <row r="296" spans="1:37" ht="30" customHeight="1" x14ac:dyDescent="0.25">
      <c r="A296" s="1330"/>
      <c r="B296" s="1331"/>
      <c r="C296" s="1417" t="s">
        <v>1023</v>
      </c>
      <c r="D296" s="1417"/>
      <c r="E296" s="1417"/>
      <c r="F296" s="1417"/>
      <c r="G296" s="1417"/>
      <c r="H296" s="1417"/>
      <c r="I296" s="1417"/>
      <c r="J296" s="1417"/>
      <c r="K296" s="1417"/>
      <c r="L296" s="1418" t="str">
        <f>IF(X302=4,"EMERALD",IF(X302=3,"GOLD",IF(X302=2,"SILVER",IF(X302=1,"CODE PLUS",IF(X302=0,"CANNOT CERTIFY","?????")))))</f>
        <v>CANNOT CERTIFY</v>
      </c>
      <c r="M296" s="1419"/>
      <c r="N296" s="1026"/>
      <c r="O296" s="1026"/>
      <c r="P296" s="1026"/>
      <c r="Q296" s="1026"/>
      <c r="R296" s="1026"/>
      <c r="S296" s="1026"/>
      <c r="T296" s="523"/>
      <c r="U296" s="523"/>
      <c r="V296" s="75"/>
      <c r="W296" s="991"/>
      <c r="X296" s="991"/>
      <c r="Y296" s="427"/>
      <c r="Z296" s="427"/>
      <c r="AA296" s="427"/>
      <c r="AB296" s="427"/>
      <c r="AC296" s="427"/>
      <c r="AD296" s="427"/>
      <c r="AE296" s="427"/>
      <c r="AF296" s="427"/>
      <c r="AG296" s="427"/>
      <c r="AH296" s="427"/>
      <c r="AI296" s="427"/>
      <c r="AJ296" s="427"/>
      <c r="AK296" s="427"/>
    </row>
    <row r="297" spans="1:37" ht="10.15" customHeight="1" x14ac:dyDescent="0.25">
      <c r="A297" s="1332"/>
      <c r="B297" s="1026"/>
      <c r="C297" s="1026"/>
      <c r="D297" s="1026"/>
      <c r="E297" s="1026"/>
      <c r="F297" s="1026"/>
      <c r="G297" s="1026"/>
      <c r="H297" s="1026"/>
      <c r="I297" s="1026"/>
      <c r="J297" s="1026"/>
      <c r="K297" s="1026"/>
      <c r="L297" s="1026"/>
      <c r="M297" s="1026"/>
      <c r="N297" s="1026"/>
      <c r="O297" s="1026"/>
      <c r="P297" s="1026"/>
      <c r="Q297" s="1026"/>
      <c r="R297" s="1026"/>
      <c r="S297" s="1026"/>
      <c r="T297" s="523"/>
      <c r="U297" s="523"/>
      <c r="V297" s="75"/>
      <c r="W297" s="991"/>
      <c r="X297" s="991"/>
      <c r="Y297" s="427"/>
      <c r="Z297" s="427"/>
      <c r="AA297" s="427"/>
      <c r="AB297" s="427"/>
      <c r="AC297" s="427"/>
      <c r="AD297" s="427"/>
      <c r="AE297" s="427"/>
      <c r="AF297" s="427"/>
      <c r="AG297" s="427"/>
      <c r="AH297" s="427"/>
      <c r="AI297" s="427"/>
      <c r="AJ297" s="427"/>
      <c r="AK297" s="427"/>
    </row>
    <row r="298" spans="1:37" ht="18.75" customHeight="1" x14ac:dyDescent="0.25">
      <c r="A298" s="1438"/>
      <c r="B298" s="1439"/>
      <c r="C298" s="1397" t="s">
        <v>1024</v>
      </c>
      <c r="D298" s="1398"/>
      <c r="E298" s="1398"/>
      <c r="F298" s="1398"/>
      <c r="G298" s="1398"/>
      <c r="H298" s="1398"/>
      <c r="I298" s="1398"/>
      <c r="J298" s="1399" t="s">
        <v>971</v>
      </c>
      <c r="K298" s="1400"/>
      <c r="L298" s="471">
        <f>SUM(L100,L147,L241,L290)</f>
        <v>254</v>
      </c>
      <c r="M298" s="471">
        <f>SUM(M100,M147,M241,M290)</f>
        <v>0</v>
      </c>
      <c r="N298" s="1404" t="s">
        <v>972</v>
      </c>
      <c r="O298" s="1405"/>
      <c r="P298" s="1405"/>
      <c r="Q298" s="1406"/>
      <c r="R298" s="436"/>
      <c r="S298" s="436"/>
      <c r="T298" s="523"/>
      <c r="U298" s="523"/>
      <c r="V298" s="75"/>
      <c r="W298" s="991"/>
      <c r="X298" s="991"/>
      <c r="Y298" s="427"/>
      <c r="Z298" s="427"/>
      <c r="AA298" s="427"/>
      <c r="AB298" s="427"/>
      <c r="AC298" s="427"/>
      <c r="AD298" s="427"/>
      <c r="AE298" s="427"/>
      <c r="AF298" s="427"/>
      <c r="AG298" s="427"/>
      <c r="AH298" s="427"/>
      <c r="AI298" s="427"/>
      <c r="AJ298" s="427"/>
      <c r="AK298" s="427"/>
    </row>
    <row r="299" spans="1:37" ht="18.75" customHeight="1" x14ac:dyDescent="0.25">
      <c r="A299" s="1438"/>
      <c r="B299" s="1439"/>
      <c r="C299" s="1395" t="s">
        <v>1327</v>
      </c>
      <c r="D299" s="1396"/>
      <c r="E299" s="1396"/>
      <c r="F299" s="1396"/>
      <c r="G299" s="1396"/>
      <c r="H299" s="1396"/>
      <c r="I299" s="1396"/>
      <c r="J299" s="1396"/>
      <c r="K299" s="1396"/>
      <c r="L299" s="1396"/>
      <c r="M299" s="1396"/>
      <c r="N299" s="1396"/>
      <c r="O299" s="1396"/>
      <c r="P299" s="1396"/>
      <c r="Q299" s="1396"/>
      <c r="R299" s="436"/>
      <c r="S299" s="436"/>
      <c r="T299" s="523"/>
      <c r="U299" s="523"/>
      <c r="V299" s="75"/>
      <c r="W299" s="991"/>
      <c r="X299" s="991"/>
      <c r="Y299" s="427"/>
      <c r="Z299" s="427"/>
      <c r="AA299" s="427"/>
      <c r="AB299" s="427"/>
      <c r="AC299" s="427"/>
      <c r="AD299" s="427"/>
      <c r="AE299" s="427"/>
      <c r="AF299" s="427"/>
      <c r="AG299" s="427"/>
      <c r="AH299" s="427"/>
      <c r="AI299" s="427"/>
      <c r="AJ299" s="427"/>
      <c r="AK299" s="427"/>
    </row>
    <row r="300" spans="1:37" ht="18.75" customHeight="1" thickBot="1" x14ac:dyDescent="0.3">
      <c r="A300" s="1438"/>
      <c r="B300" s="1439"/>
      <c r="C300" s="1395" t="s">
        <v>1031</v>
      </c>
      <c r="D300" s="1396"/>
      <c r="E300" s="1396"/>
      <c r="F300" s="1396"/>
      <c r="G300" s="1396"/>
      <c r="H300" s="1396"/>
      <c r="I300" s="1396"/>
      <c r="J300" s="1396"/>
      <c r="K300" s="1396"/>
      <c r="L300" s="1396"/>
      <c r="M300" s="1396"/>
      <c r="N300" s="1396"/>
      <c r="O300" s="1396"/>
      <c r="P300" s="1396"/>
      <c r="Q300" s="1396"/>
      <c r="R300" s="436"/>
      <c r="S300" s="436"/>
      <c r="T300" s="523"/>
      <c r="U300" s="523"/>
      <c r="V300" s="75"/>
      <c r="W300" s="992"/>
      <c r="X300" s="992"/>
      <c r="Y300" s="427"/>
      <c r="Z300" s="427"/>
      <c r="AA300" s="427"/>
      <c r="AB300" s="427"/>
      <c r="AC300" s="427"/>
      <c r="AD300" s="427"/>
      <c r="AE300" s="427"/>
      <c r="AF300" s="427"/>
      <c r="AG300" s="427"/>
      <c r="AH300" s="427"/>
      <c r="AI300" s="427"/>
      <c r="AJ300" s="427"/>
      <c r="AK300" s="427"/>
    </row>
    <row r="301" spans="1:37" ht="18.75" customHeight="1" thickTop="1" thickBot="1" x14ac:dyDescent="0.3">
      <c r="A301" s="1026"/>
      <c r="B301" s="1026"/>
      <c r="C301" s="1401" t="s">
        <v>1025</v>
      </c>
      <c r="D301" s="1402"/>
      <c r="E301" s="1402"/>
      <c r="F301" s="1402"/>
      <c r="G301" s="1402"/>
      <c r="H301" s="1402"/>
      <c r="I301" s="1402"/>
      <c r="J301" s="1402"/>
      <c r="K301" s="1402"/>
      <c r="L301" s="1402"/>
      <c r="M301" s="1403"/>
      <c r="N301" s="1403"/>
      <c r="O301" s="1403"/>
      <c r="P301" s="1403"/>
      <c r="Q301" s="1403"/>
      <c r="R301" s="1026"/>
      <c r="S301" s="1026"/>
      <c r="T301" s="523"/>
      <c r="U301" s="523"/>
      <c r="V301" s="75"/>
      <c r="W301" s="412"/>
      <c r="X301" s="412"/>
      <c r="Y301" s="427"/>
      <c r="Z301" s="427"/>
      <c r="AA301" s="427"/>
      <c r="AB301" s="427"/>
      <c r="AC301" s="427"/>
      <c r="AD301" s="427"/>
      <c r="AE301" s="427"/>
      <c r="AF301" s="427"/>
      <c r="AG301" s="427"/>
      <c r="AH301" s="427"/>
      <c r="AI301" s="427"/>
      <c r="AJ301" s="427"/>
      <c r="AK301" s="427"/>
    </row>
    <row r="302" spans="1:37" ht="18.75" customHeight="1" thickTop="1" x14ac:dyDescent="0.25">
      <c r="A302" s="1026"/>
      <c r="B302" s="1026"/>
      <c r="C302" s="1407" t="s">
        <v>1026</v>
      </c>
      <c r="D302" s="1407"/>
      <c r="E302" s="1407"/>
      <c r="F302" s="1407"/>
      <c r="G302" s="1407"/>
      <c r="H302" s="1407"/>
      <c r="I302" s="1407"/>
      <c r="J302" s="1407"/>
      <c r="K302" s="1407"/>
      <c r="L302" s="1408"/>
      <c r="M302" s="1409" t="str">
        <f>L98</f>
        <v>CANNOT CERTIFY</v>
      </c>
      <c r="N302" s="1409"/>
      <c r="O302" s="857"/>
      <c r="P302" s="858"/>
      <c r="Q302" s="858"/>
      <c r="R302" s="1026"/>
      <c r="S302" s="1026"/>
      <c r="T302" s="523"/>
      <c r="U302" s="523"/>
      <c r="V302" s="75"/>
      <c r="W302" s="412">
        <f>IF(M302="Emerald",4,IF(M302="Gold",3,IF(M302="Silver",2,IF(M302="Code Plus",1,IF(M302="CANNOT CERTIFY",0,"???")))))</f>
        <v>0</v>
      </c>
      <c r="X302" s="1410">
        <f>MIN(W302:W306)</f>
        <v>0</v>
      </c>
      <c r="Y302" s="427"/>
      <c r="Z302" s="427"/>
      <c r="AA302" s="427"/>
      <c r="AB302" s="427"/>
      <c r="AC302" s="427"/>
      <c r="AD302" s="427"/>
      <c r="AE302" s="427"/>
      <c r="AF302" s="427"/>
      <c r="AG302" s="427"/>
      <c r="AH302" s="427"/>
      <c r="AI302" s="427"/>
      <c r="AJ302" s="427"/>
      <c r="AK302" s="427"/>
    </row>
    <row r="303" spans="1:37" ht="18.75" customHeight="1" x14ac:dyDescent="0.25">
      <c r="A303" s="1026"/>
      <c r="B303" s="1026"/>
      <c r="C303" s="851" t="s">
        <v>1027</v>
      </c>
      <c r="D303" s="851"/>
      <c r="E303" s="851"/>
      <c r="F303" s="851"/>
      <c r="G303" s="851"/>
      <c r="H303" s="851"/>
      <c r="I303" s="851"/>
      <c r="J303" s="851"/>
      <c r="K303" s="851"/>
      <c r="L303" s="852"/>
      <c r="M303" s="853" t="str">
        <f>L145</f>
        <v>CANNOT CERTIFY</v>
      </c>
      <c r="N303" s="853"/>
      <c r="O303" s="859"/>
      <c r="P303" s="860"/>
      <c r="Q303" s="860"/>
      <c r="R303" s="1026"/>
      <c r="S303" s="1026"/>
      <c r="T303" s="523"/>
      <c r="U303" s="523"/>
      <c r="V303" s="75"/>
      <c r="W303" s="412">
        <f t="shared" ref="W303:W306" si="0">IF(M303="Emerald",4,IF(M303="Gold",3,IF(M303="Silver",2,IF(M303="Code Plus",1,IF(M303="CANNOT CERTIFY",0,"???")))))</f>
        <v>0</v>
      </c>
      <c r="X303" s="1411"/>
      <c r="Y303" s="427"/>
      <c r="Z303" s="427"/>
      <c r="AA303" s="427"/>
      <c r="AB303" s="427"/>
      <c r="AC303" s="427"/>
      <c r="AD303" s="427"/>
      <c r="AE303" s="427"/>
      <c r="AF303" s="427"/>
      <c r="AG303" s="427"/>
      <c r="AH303" s="427"/>
      <c r="AI303" s="427"/>
      <c r="AJ303" s="427"/>
      <c r="AK303" s="427"/>
    </row>
    <row r="304" spans="1:37" ht="18.75" customHeight="1" x14ac:dyDescent="0.25">
      <c r="A304" s="1026"/>
      <c r="B304" s="1026"/>
      <c r="C304" s="851" t="s">
        <v>1028</v>
      </c>
      <c r="D304" s="851"/>
      <c r="E304" s="851"/>
      <c r="F304" s="851"/>
      <c r="G304" s="851"/>
      <c r="H304" s="851"/>
      <c r="I304" s="851"/>
      <c r="J304" s="851"/>
      <c r="K304" s="851"/>
      <c r="L304" s="852"/>
      <c r="M304" s="853" t="str">
        <f>L239</f>
        <v>CANNOT CERTIFY</v>
      </c>
      <c r="N304" s="853"/>
      <c r="O304" s="859"/>
      <c r="P304" s="860"/>
      <c r="Q304" s="860"/>
      <c r="R304" s="1026"/>
      <c r="S304" s="1026"/>
      <c r="T304" s="523"/>
      <c r="U304" s="523"/>
      <c r="V304" s="75"/>
      <c r="W304" s="412">
        <f t="shared" si="0"/>
        <v>0</v>
      </c>
      <c r="X304" s="1411"/>
      <c r="Y304" s="427"/>
      <c r="Z304" s="427"/>
      <c r="AA304" s="427"/>
      <c r="AB304" s="427"/>
      <c r="AC304" s="427"/>
      <c r="AD304" s="427"/>
      <c r="AE304" s="427"/>
      <c r="AF304" s="427"/>
      <c r="AG304" s="427"/>
      <c r="AH304" s="427"/>
      <c r="AI304" s="427"/>
      <c r="AJ304" s="427"/>
      <c r="AK304" s="427"/>
    </row>
    <row r="305" spans="1:37" ht="18.75" customHeight="1" x14ac:dyDescent="0.25">
      <c r="A305" s="1026"/>
      <c r="B305" s="1026"/>
      <c r="C305" s="851" t="s">
        <v>1029</v>
      </c>
      <c r="D305" s="851"/>
      <c r="E305" s="851"/>
      <c r="F305" s="851"/>
      <c r="G305" s="851"/>
      <c r="H305" s="851"/>
      <c r="I305" s="851"/>
      <c r="J305" s="851"/>
      <c r="K305" s="851"/>
      <c r="L305" s="852"/>
      <c r="M305" s="853" t="str">
        <f>L288</f>
        <v>Silver</v>
      </c>
      <c r="N305" s="853"/>
      <c r="O305" s="859"/>
      <c r="P305" s="860"/>
      <c r="Q305" s="860"/>
      <c r="R305" s="1026"/>
      <c r="S305" s="1026"/>
      <c r="T305" s="523"/>
      <c r="U305" s="523"/>
      <c r="V305" s="75"/>
      <c r="W305" s="412">
        <f t="shared" si="0"/>
        <v>2</v>
      </c>
      <c r="X305" s="1411"/>
      <c r="Y305" s="427"/>
      <c r="Z305" s="427"/>
      <c r="AA305" s="427"/>
      <c r="AB305" s="427"/>
      <c r="AC305" s="427"/>
      <c r="AD305" s="427"/>
      <c r="AE305" s="427"/>
      <c r="AF305" s="427"/>
      <c r="AG305" s="427"/>
      <c r="AH305" s="427"/>
      <c r="AI305" s="427"/>
      <c r="AJ305" s="427"/>
      <c r="AK305" s="427"/>
    </row>
    <row r="306" spans="1:37" ht="18.75" customHeight="1" x14ac:dyDescent="0.25">
      <c r="A306" s="1026"/>
      <c r="B306" s="1026"/>
      <c r="C306" s="854" t="s">
        <v>1030</v>
      </c>
      <c r="D306" s="855"/>
      <c r="E306" s="855"/>
      <c r="F306" s="855"/>
      <c r="G306" s="855"/>
      <c r="H306" s="855"/>
      <c r="I306" s="855"/>
      <c r="J306" s="855"/>
      <c r="K306" s="855"/>
      <c r="L306" s="855"/>
      <c r="M306" s="856" t="str">
        <f>IF(M298&gt;=100,"Emerald",IF(M298&gt;=70,"Gold",IF(M298&gt;=40,"Silver","Code Plus")))</f>
        <v>Code Plus</v>
      </c>
      <c r="N306" s="856"/>
      <c r="O306" s="859"/>
      <c r="P306" s="860"/>
      <c r="Q306" s="860"/>
      <c r="R306" s="1026"/>
      <c r="S306" s="1026"/>
      <c r="T306" s="523"/>
      <c r="U306" s="523"/>
      <c r="V306" s="75"/>
      <c r="W306" s="412">
        <f t="shared" si="0"/>
        <v>1</v>
      </c>
      <c r="X306" s="1412"/>
      <c r="Y306" s="427"/>
      <c r="Z306" s="427"/>
      <c r="AA306" s="427"/>
      <c r="AB306" s="427"/>
      <c r="AC306" s="427"/>
      <c r="AD306" s="427"/>
      <c r="AE306" s="427"/>
      <c r="AF306" s="427"/>
      <c r="AG306" s="427"/>
      <c r="AH306" s="427"/>
      <c r="AI306" s="427"/>
      <c r="AJ306" s="427"/>
      <c r="AK306" s="427"/>
    </row>
    <row r="307" spans="1:37" ht="18.75" customHeight="1" x14ac:dyDescent="0.25">
      <c r="A307" s="1332"/>
      <c r="B307" s="1026"/>
      <c r="C307" s="1026"/>
      <c r="D307" s="1026"/>
      <c r="E307" s="1026"/>
      <c r="F307" s="1026"/>
      <c r="G307" s="1026"/>
      <c r="H307" s="1026"/>
      <c r="I307" s="1026"/>
      <c r="J307" s="1026"/>
      <c r="K307" s="1026"/>
      <c r="L307" s="1026"/>
      <c r="M307" s="1026"/>
      <c r="N307" s="1026"/>
      <c r="O307" s="1026"/>
      <c r="P307" s="1026"/>
      <c r="Q307" s="1026"/>
      <c r="R307" s="1026"/>
      <c r="S307" s="1026"/>
      <c r="T307" s="523"/>
      <c r="U307" s="523"/>
      <c r="V307" s="75"/>
      <c r="W307" s="427"/>
      <c r="X307" s="427"/>
      <c r="Y307" s="427"/>
      <c r="Z307" s="427"/>
      <c r="AA307" s="427"/>
      <c r="AB307" s="427"/>
      <c r="AC307" s="427"/>
      <c r="AD307" s="427"/>
      <c r="AE307" s="427"/>
      <c r="AF307" s="427"/>
      <c r="AG307" s="427"/>
      <c r="AH307" s="427"/>
      <c r="AI307" s="427"/>
      <c r="AJ307" s="427"/>
      <c r="AK307" s="427"/>
    </row>
    <row r="308" spans="1:37" ht="10.15" customHeight="1" x14ac:dyDescent="0.25">
      <c r="A308" s="1330"/>
      <c r="B308" s="1331"/>
      <c r="C308" s="849"/>
      <c r="D308" s="850"/>
      <c r="E308" s="850"/>
      <c r="F308" s="850"/>
      <c r="G308" s="850"/>
      <c r="H308" s="850"/>
      <c r="I308" s="850"/>
      <c r="J308" s="850"/>
      <c r="K308" s="850"/>
      <c r="L308" s="850"/>
      <c r="M308" s="850"/>
      <c r="N308" s="850"/>
      <c r="O308" s="850"/>
      <c r="P308" s="850"/>
      <c r="Q308" s="850"/>
      <c r="R308" s="436"/>
      <c r="S308" s="436"/>
      <c r="T308" s="523"/>
      <c r="U308" s="523"/>
      <c r="V308" s="75"/>
      <c r="W308" s="427"/>
      <c r="X308" s="427"/>
      <c r="Y308" s="427"/>
      <c r="Z308" s="427"/>
      <c r="AA308" s="427"/>
      <c r="AB308" s="427"/>
      <c r="AC308" s="427"/>
      <c r="AD308" s="427"/>
      <c r="AE308" s="427"/>
      <c r="AF308" s="427"/>
      <c r="AG308" s="427"/>
      <c r="AH308" s="427"/>
      <c r="AI308" s="427"/>
      <c r="AJ308" s="427"/>
      <c r="AK308" s="427"/>
    </row>
    <row r="309" spans="1:37" ht="18.75" customHeight="1" x14ac:dyDescent="0.25">
      <c r="A309" s="1330"/>
      <c r="B309" s="1331"/>
      <c r="C309" s="1424" t="s">
        <v>1032</v>
      </c>
      <c r="D309" s="1425"/>
      <c r="E309" s="1425"/>
      <c r="F309" s="1425"/>
      <c r="G309" s="1425"/>
      <c r="H309" s="1425"/>
      <c r="I309" s="1425"/>
      <c r="J309" s="1425"/>
      <c r="K309" s="1425"/>
      <c r="L309" s="1425"/>
      <c r="M309" s="1426" t="str">
        <f>IF(AND('2 Project Information'!H28="",'2 Project Information'!E28=""),"",IF('2 Project Information'!H28="",'2 Project Information'!E28,IF('2 Project Information'!E28="",'2 Project Information'!H28,'2 Project Information'!E28)))</f>
        <v/>
      </c>
      <c r="N309" s="1427"/>
      <c r="O309" s="1427"/>
      <c r="P309" s="1427"/>
      <c r="Q309" s="1427"/>
      <c r="R309" s="436"/>
      <c r="S309" s="436"/>
      <c r="T309" s="523"/>
      <c r="U309" s="523"/>
      <c r="V309" s="75"/>
      <c r="W309" s="427"/>
      <c r="X309" s="427"/>
      <c r="Y309" s="427"/>
      <c r="Z309" s="427"/>
      <c r="AA309" s="427"/>
      <c r="AB309" s="427"/>
      <c r="AC309" s="427"/>
      <c r="AD309" s="427"/>
      <c r="AE309" s="427"/>
      <c r="AF309" s="427"/>
      <c r="AG309" s="427"/>
      <c r="AH309" s="427"/>
      <c r="AI309" s="427"/>
      <c r="AJ309" s="427"/>
      <c r="AK309" s="427"/>
    </row>
    <row r="310" spans="1:37" ht="18.75" customHeight="1" x14ac:dyDescent="0.25">
      <c r="A310" s="1330"/>
      <c r="B310" s="1331"/>
      <c r="C310" s="1428" t="s">
        <v>1061</v>
      </c>
      <c r="D310" s="1429"/>
      <c r="E310" s="1429"/>
      <c r="F310" s="1429"/>
      <c r="G310" s="1429"/>
      <c r="H310" s="1429"/>
      <c r="I310" s="1429"/>
      <c r="J310" s="1429"/>
      <c r="K310" s="1429"/>
      <c r="L310" s="1429"/>
      <c r="M310" s="1430" t="str">
        <f>IF(AND('2 Project Information'!H27="",'2 Project Information'!E27=""),"",IF('2 Project Information'!H27="",'2 Project Information'!E27,IF('2 Project Information'!E27="",'2 Project Information'!H27,'2 Project Information'!E27)))</f>
        <v/>
      </c>
      <c r="N310" s="1431"/>
      <c r="O310" s="1431"/>
      <c r="P310" s="1431"/>
      <c r="Q310" s="1431"/>
      <c r="R310" s="436"/>
      <c r="S310" s="436"/>
      <c r="T310" s="523"/>
      <c r="U310" s="523"/>
      <c r="V310" s="75"/>
      <c r="W310" s="427"/>
      <c r="X310" s="427"/>
      <c r="Y310" s="427"/>
      <c r="Z310" s="427"/>
      <c r="AA310" s="427"/>
      <c r="AB310" s="427"/>
      <c r="AC310" s="427"/>
      <c r="AD310" s="427"/>
      <c r="AE310" s="427"/>
      <c r="AF310" s="427"/>
      <c r="AG310" s="427"/>
      <c r="AH310" s="427"/>
      <c r="AI310" s="427"/>
      <c r="AJ310" s="427"/>
      <c r="AK310" s="427"/>
    </row>
    <row r="311" spans="1:37" ht="25.15" customHeight="1" x14ac:dyDescent="0.25">
      <c r="A311" s="1330"/>
      <c r="B311" s="1331"/>
      <c r="C311" s="861" t="s">
        <v>1204</v>
      </c>
      <c r="D311" s="862"/>
      <c r="E311" s="862"/>
      <c r="F311" s="862"/>
      <c r="G311" s="862"/>
      <c r="H311" s="862"/>
      <c r="I311" s="862"/>
      <c r="J311" s="862"/>
      <c r="K311" s="862"/>
      <c r="L311" s="863"/>
      <c r="M311" s="1432"/>
      <c r="N311" s="1433"/>
      <c r="O311" s="1433"/>
      <c r="P311" s="1433"/>
      <c r="Q311" s="1434"/>
      <c r="R311" s="436"/>
      <c r="S311" s="436"/>
      <c r="T311" s="523"/>
      <c r="U311" s="523"/>
      <c r="V311" s="75"/>
      <c r="W311" s="427"/>
      <c r="X311" s="427"/>
      <c r="Y311" s="427"/>
      <c r="Z311" s="427"/>
      <c r="AA311" s="427"/>
      <c r="AB311" s="427"/>
      <c r="AC311" s="427"/>
      <c r="AD311" s="427"/>
      <c r="AE311" s="427"/>
      <c r="AF311" s="427"/>
      <c r="AG311" s="427"/>
      <c r="AH311" s="427"/>
      <c r="AI311" s="427"/>
      <c r="AJ311" s="427"/>
      <c r="AK311" s="427"/>
    </row>
    <row r="312" spans="1:37" ht="18.75" customHeight="1" x14ac:dyDescent="0.25">
      <c r="A312" s="1330"/>
      <c r="B312" s="1331"/>
      <c r="C312" s="864"/>
      <c r="D312" s="865"/>
      <c r="E312" s="865"/>
      <c r="F312" s="865"/>
      <c r="G312" s="865"/>
      <c r="H312" s="865"/>
      <c r="I312" s="865"/>
      <c r="J312" s="865"/>
      <c r="K312" s="865"/>
      <c r="L312" s="866"/>
      <c r="M312" s="1435"/>
      <c r="N312" s="1436"/>
      <c r="O312" s="1436"/>
      <c r="P312" s="1436"/>
      <c r="Q312" s="1437"/>
      <c r="R312" s="436"/>
      <c r="S312" s="436"/>
      <c r="T312" s="523"/>
      <c r="U312" s="523"/>
      <c r="V312" s="75"/>
      <c r="W312" s="427"/>
      <c r="X312" s="427"/>
      <c r="Y312" s="427"/>
      <c r="Z312" s="427"/>
      <c r="AA312" s="427"/>
      <c r="AB312" s="427"/>
      <c r="AC312" s="427"/>
      <c r="AD312" s="427"/>
      <c r="AE312" s="427"/>
      <c r="AF312" s="427"/>
      <c r="AG312" s="427"/>
      <c r="AH312" s="427"/>
      <c r="AI312" s="427"/>
      <c r="AJ312" s="427"/>
      <c r="AK312" s="427"/>
    </row>
    <row r="313" spans="1:37" ht="10.15" customHeight="1" x14ac:dyDescent="0.25">
      <c r="A313" s="1330"/>
      <c r="B313" s="1331"/>
      <c r="C313" s="410"/>
      <c r="D313" s="410"/>
      <c r="E313" s="410"/>
      <c r="F313" s="410"/>
      <c r="G313" s="410"/>
      <c r="H313" s="410"/>
      <c r="I313" s="410"/>
      <c r="J313" s="410"/>
      <c r="K313" s="410"/>
      <c r="L313" s="410"/>
      <c r="M313" s="410"/>
      <c r="N313" s="410"/>
      <c r="O313" s="410"/>
      <c r="P313" s="410"/>
      <c r="Q313" s="410"/>
      <c r="R313" s="436"/>
      <c r="S313" s="436"/>
      <c r="T313" s="523"/>
      <c r="U313" s="523"/>
      <c r="V313" s="75"/>
      <c r="W313" s="427"/>
      <c r="X313" s="427"/>
      <c r="Y313" s="427"/>
      <c r="Z313" s="427"/>
      <c r="AA313" s="427"/>
      <c r="AB313" s="427"/>
      <c r="AC313" s="427"/>
      <c r="AD313" s="427"/>
      <c r="AE313" s="427"/>
      <c r="AF313" s="427"/>
      <c r="AG313" s="427"/>
      <c r="AH313" s="427"/>
      <c r="AI313" s="427"/>
      <c r="AJ313" s="427"/>
      <c r="AK313" s="427"/>
    </row>
    <row r="314" spans="1:37" ht="18.75" customHeight="1" x14ac:dyDescent="0.25">
      <c r="A314" s="1332"/>
      <c r="B314" s="1026"/>
      <c r="C314" s="1026"/>
      <c r="D314" s="1026"/>
      <c r="E314" s="1026"/>
      <c r="F314" s="1026"/>
      <c r="G314" s="1026"/>
      <c r="H314" s="1026"/>
      <c r="I314" s="1026"/>
      <c r="J314" s="1026"/>
      <c r="K314" s="1026"/>
      <c r="L314" s="1026"/>
      <c r="M314" s="1026"/>
      <c r="N314" s="1026"/>
      <c r="O314" s="1026"/>
      <c r="P314" s="1026"/>
      <c r="Q314" s="1026"/>
      <c r="R314" s="1026"/>
      <c r="S314" s="1026"/>
      <c r="T314" s="523"/>
      <c r="U314" s="523"/>
      <c r="V314" s="75"/>
      <c r="W314" s="427"/>
      <c r="X314" s="427"/>
      <c r="Y314" s="427"/>
      <c r="Z314" s="427"/>
      <c r="AA314" s="427"/>
      <c r="AB314" s="427"/>
      <c r="AC314" s="427"/>
      <c r="AD314" s="427"/>
      <c r="AE314" s="427"/>
      <c r="AF314" s="427"/>
      <c r="AG314" s="427"/>
      <c r="AH314" s="427"/>
      <c r="AI314" s="427"/>
      <c r="AJ314" s="427"/>
      <c r="AK314" s="427"/>
    </row>
    <row r="315" spans="1:37" x14ac:dyDescent="0.25">
      <c r="T315" s="523"/>
      <c r="U315" s="523"/>
    </row>
    <row r="316" spans="1:37" x14ac:dyDescent="0.25">
      <c r="T316" s="523"/>
      <c r="U316" s="523"/>
    </row>
    <row r="317" spans="1:37" x14ac:dyDescent="0.25">
      <c r="T317" s="523"/>
      <c r="U317" s="523"/>
    </row>
    <row r="318" spans="1:37" x14ac:dyDescent="0.25">
      <c r="T318" s="523"/>
      <c r="U318" s="523"/>
    </row>
    <row r="319" spans="1:37" x14ac:dyDescent="0.25">
      <c r="T319" s="523"/>
      <c r="U319" s="523"/>
    </row>
    <row r="320" spans="1:37" x14ac:dyDescent="0.25">
      <c r="T320" s="523"/>
      <c r="U320" s="523"/>
    </row>
    <row r="321" spans="20:21" x14ac:dyDescent="0.25">
      <c r="T321" s="523"/>
      <c r="U321" s="523"/>
    </row>
    <row r="322" spans="20:21" x14ac:dyDescent="0.25">
      <c r="T322" s="523"/>
      <c r="U322" s="523"/>
    </row>
    <row r="323" spans="20:21" x14ac:dyDescent="0.25">
      <c r="T323" s="523"/>
      <c r="U323" s="523"/>
    </row>
    <row r="324" spans="20:21" x14ac:dyDescent="0.25">
      <c r="T324" s="523"/>
      <c r="U324" s="523"/>
    </row>
    <row r="325" spans="20:21" x14ac:dyDescent="0.25">
      <c r="T325" s="523"/>
      <c r="U325" s="523"/>
    </row>
    <row r="326" spans="20:21" x14ac:dyDescent="0.25">
      <c r="T326" s="523"/>
      <c r="U326" s="523"/>
    </row>
    <row r="327" spans="20:21" x14ac:dyDescent="0.25">
      <c r="T327" s="523"/>
      <c r="U327" s="523"/>
    </row>
    <row r="328" spans="20:21" x14ac:dyDescent="0.25">
      <c r="T328" s="523"/>
      <c r="U328" s="523"/>
    </row>
    <row r="329" spans="20:21" x14ac:dyDescent="0.25">
      <c r="T329" s="523"/>
      <c r="U329" s="523"/>
    </row>
    <row r="330" spans="20:21" x14ac:dyDescent="0.25">
      <c r="T330" s="523"/>
      <c r="U330" s="523"/>
    </row>
    <row r="331" spans="20:21" x14ac:dyDescent="0.25">
      <c r="T331" s="523"/>
      <c r="U331" s="523"/>
    </row>
    <row r="332" spans="20:21" x14ac:dyDescent="0.25">
      <c r="T332" s="523"/>
      <c r="U332" s="523"/>
    </row>
    <row r="333" spans="20:21" x14ac:dyDescent="0.25">
      <c r="T333" s="523"/>
      <c r="U333" s="523"/>
    </row>
    <row r="334" spans="20:21" x14ac:dyDescent="0.25">
      <c r="T334" s="523"/>
      <c r="U334" s="523"/>
    </row>
    <row r="335" spans="20:21" x14ac:dyDescent="0.25">
      <c r="T335" s="523"/>
      <c r="U335" s="523"/>
    </row>
    <row r="336" spans="20:21" x14ac:dyDescent="0.25">
      <c r="T336" s="523"/>
      <c r="U336" s="523"/>
    </row>
    <row r="337" spans="1:21" x14ac:dyDescent="0.25">
      <c r="T337" s="523"/>
      <c r="U337" s="523"/>
    </row>
    <row r="338" spans="1:21" x14ac:dyDescent="0.25">
      <c r="T338" s="523"/>
      <c r="U338" s="523"/>
    </row>
    <row r="339" spans="1:21" x14ac:dyDescent="0.25">
      <c r="T339" s="523"/>
      <c r="U339" s="523"/>
    </row>
    <row r="340" spans="1:21" x14ac:dyDescent="0.25">
      <c r="T340" s="523"/>
      <c r="U340" s="523"/>
    </row>
    <row r="341" spans="1:21" x14ac:dyDescent="0.25">
      <c r="T341" s="523"/>
      <c r="U341" s="523"/>
    </row>
    <row r="342" spans="1:21" x14ac:dyDescent="0.25">
      <c r="T342" s="523"/>
      <c r="U342" s="523"/>
    </row>
    <row r="343" spans="1:21" x14ac:dyDescent="0.25">
      <c r="T343" s="523"/>
      <c r="U343" s="523"/>
    </row>
    <row r="344" spans="1:21" x14ac:dyDescent="0.25">
      <c r="T344" s="523"/>
      <c r="U344" s="523"/>
    </row>
    <row r="345" spans="1:21" x14ac:dyDescent="0.25">
      <c r="T345" s="523"/>
      <c r="U345" s="523"/>
    </row>
    <row r="346" spans="1:21" x14ac:dyDescent="0.25">
      <c r="T346" s="523"/>
      <c r="U346" s="523"/>
    </row>
    <row r="347" spans="1:21" x14ac:dyDescent="0.25">
      <c r="T347" s="523"/>
      <c r="U347" s="523"/>
    </row>
    <row r="348" spans="1:21" x14ac:dyDescent="0.25">
      <c r="T348" s="523"/>
      <c r="U348" s="523"/>
    </row>
    <row r="349" spans="1:21" x14ac:dyDescent="0.25">
      <c r="A349" s="993" t="s">
        <v>1067</v>
      </c>
      <c r="B349" s="993"/>
      <c r="C349" s="993"/>
      <c r="D349" s="993"/>
      <c r="E349" s="993"/>
      <c r="F349" s="993"/>
      <c r="G349" s="993"/>
      <c r="H349" s="993"/>
      <c r="I349" s="993"/>
      <c r="J349" s="993"/>
      <c r="K349" s="993"/>
      <c r="T349" s="523"/>
      <c r="U349" s="523"/>
    </row>
    <row r="350" spans="1:21" x14ac:dyDescent="0.25">
      <c r="A350" s="993"/>
      <c r="B350" s="993"/>
      <c r="C350" s="993"/>
      <c r="D350" s="993"/>
      <c r="E350" s="993"/>
      <c r="F350" s="993"/>
      <c r="G350" s="993"/>
      <c r="H350" s="993"/>
      <c r="I350" s="993"/>
      <c r="J350" s="993"/>
      <c r="K350" s="993"/>
      <c r="T350" s="523"/>
      <c r="U350" s="523"/>
    </row>
    <row r="351" spans="1:21" x14ac:dyDescent="0.25">
      <c r="A351" s="412"/>
      <c r="B351" s="412"/>
      <c r="C351" s="412"/>
      <c r="D351" s="412"/>
      <c r="E351" s="412"/>
      <c r="F351" s="412"/>
      <c r="G351" s="412"/>
      <c r="H351" s="412"/>
      <c r="I351" s="412"/>
      <c r="J351" s="412"/>
      <c r="K351" s="412"/>
      <c r="L351" s="427"/>
      <c r="M351" s="427"/>
      <c r="N351" s="427"/>
      <c r="O351" s="427"/>
      <c r="P351" s="427"/>
      <c r="Q351" s="427"/>
      <c r="R351" s="427"/>
      <c r="S351" s="427"/>
      <c r="T351" s="523"/>
      <c r="U351" s="523"/>
    </row>
    <row r="352" spans="1:21" x14ac:dyDescent="0.25">
      <c r="A352" s="412" t="s">
        <v>893</v>
      </c>
      <c r="B352" s="412"/>
      <c r="C352" s="412"/>
      <c r="D352" s="412"/>
      <c r="E352" s="412"/>
      <c r="F352" s="412"/>
      <c r="G352" s="412"/>
      <c r="H352" s="412"/>
      <c r="I352" s="412"/>
      <c r="J352" s="1319">
        <f>HERSIndex</f>
        <v>0</v>
      </c>
      <c r="K352" s="1320"/>
      <c r="L352" s="427"/>
      <c r="M352" s="427"/>
      <c r="N352" s="427"/>
      <c r="O352" s="427"/>
      <c r="P352" s="427"/>
      <c r="Q352" s="427"/>
      <c r="R352" s="427"/>
      <c r="S352" s="427"/>
      <c r="T352" s="523"/>
      <c r="U352" s="523"/>
    </row>
    <row r="353" spans="1:21" x14ac:dyDescent="0.25">
      <c r="A353" s="412"/>
      <c r="B353" s="412"/>
      <c r="C353" s="412"/>
      <c r="D353" s="412"/>
      <c r="E353" s="412"/>
      <c r="F353" s="412"/>
      <c r="G353" s="412"/>
      <c r="H353" s="412"/>
      <c r="I353" s="412"/>
      <c r="J353" s="412"/>
      <c r="K353" s="412"/>
      <c r="L353" s="427"/>
      <c r="M353" s="427"/>
      <c r="N353" s="427"/>
      <c r="O353" s="427"/>
      <c r="P353" s="427"/>
      <c r="Q353" s="427"/>
      <c r="R353" s="427"/>
      <c r="S353" s="427"/>
      <c r="T353" s="523"/>
      <c r="U353" s="523"/>
    </row>
    <row r="354" spans="1:21" x14ac:dyDescent="0.25">
      <c r="A354" s="412"/>
      <c r="B354" s="412"/>
      <c r="C354" s="412"/>
      <c r="D354" s="412"/>
      <c r="E354" s="412"/>
      <c r="F354" s="412"/>
      <c r="G354" s="412"/>
      <c r="H354" s="412"/>
      <c r="I354" s="412"/>
      <c r="J354" s="412"/>
      <c r="K354" s="412"/>
      <c r="L354" s="427"/>
      <c r="M354" s="427"/>
      <c r="N354" s="427"/>
      <c r="O354" s="427"/>
      <c r="P354" s="427"/>
      <c r="Q354" s="427"/>
      <c r="R354" s="427"/>
      <c r="S354" s="427"/>
      <c r="T354" s="523"/>
      <c r="U354" s="523"/>
    </row>
    <row r="355" spans="1:21" x14ac:dyDescent="0.25">
      <c r="A355" s="1032" t="s">
        <v>1254</v>
      </c>
      <c r="B355" s="1033"/>
      <c r="C355" s="1033"/>
      <c r="D355" s="1033"/>
      <c r="E355" s="1033"/>
      <c r="F355" s="1033"/>
      <c r="G355" s="1033"/>
      <c r="H355" s="1033"/>
      <c r="I355" s="1034"/>
      <c r="J355" s="412"/>
      <c r="K355" s="412"/>
      <c r="L355" s="427"/>
      <c r="M355" s="427"/>
      <c r="N355" s="427"/>
      <c r="O355" s="427"/>
      <c r="P355" s="427"/>
      <c r="Q355" s="427"/>
      <c r="R355" s="427"/>
      <c r="S355" s="427"/>
      <c r="T355" s="523"/>
      <c r="U355" s="523"/>
    </row>
    <row r="356" spans="1:21" ht="14.25" customHeight="1" x14ac:dyDescent="0.25">
      <c r="A356" s="502"/>
      <c r="B356" s="502"/>
      <c r="C356" s="503" t="s">
        <v>917</v>
      </c>
      <c r="D356" s="504">
        <f>MAX(E358:I386)</f>
        <v>0</v>
      </c>
      <c r="E356" s="845" t="s">
        <v>1255</v>
      </c>
      <c r="F356" s="845"/>
      <c r="G356" s="845"/>
      <c r="H356" s="846" t="str">
        <f>IF(D356=1,"Code Plus",IF(D356=2,"Silver",IF(D356=3,"Gold",IF(D356=4,"Emerald","HERS Index Issue?"))))</f>
        <v>HERS Index Issue?</v>
      </c>
      <c r="I356" s="846"/>
      <c r="J356" s="505"/>
      <c r="K356" s="505"/>
      <c r="L356" s="428"/>
      <c r="M356" s="428"/>
      <c r="N356" s="428"/>
      <c r="O356" s="428"/>
      <c r="P356" s="428"/>
      <c r="Q356" s="428"/>
      <c r="R356" s="428"/>
      <c r="S356" s="428"/>
      <c r="T356" s="523"/>
      <c r="U356" s="523"/>
    </row>
    <row r="357" spans="1:21" x14ac:dyDescent="0.25">
      <c r="A357" s="844" t="s">
        <v>902</v>
      </c>
      <c r="B357" s="844"/>
      <c r="C357" s="506"/>
      <c r="D357" s="412"/>
      <c r="E357" s="507" t="s">
        <v>902</v>
      </c>
      <c r="F357" s="507" t="s">
        <v>903</v>
      </c>
      <c r="G357" s="507" t="s">
        <v>904</v>
      </c>
      <c r="H357" s="507" t="s">
        <v>905</v>
      </c>
      <c r="I357" s="507" t="s">
        <v>906</v>
      </c>
      <c r="J357" s="412"/>
      <c r="K357" s="412"/>
      <c r="L357" s="427"/>
      <c r="M357" s="427"/>
      <c r="N357" s="427"/>
      <c r="O357" s="427"/>
      <c r="P357" s="427"/>
      <c r="Q357" s="427"/>
      <c r="R357" s="427"/>
      <c r="S357" s="427"/>
      <c r="T357" s="523"/>
      <c r="U357" s="523"/>
    </row>
    <row r="358" spans="1:21" x14ac:dyDescent="0.25">
      <c r="A358" s="843" t="s">
        <v>898</v>
      </c>
      <c r="B358" s="843"/>
      <c r="C358" s="843"/>
      <c r="D358" s="412"/>
      <c r="E358" s="508" t="str">
        <f>IF(AND(CZ=3,HERSIndex&gt;75),0,"")</f>
        <v/>
      </c>
      <c r="F358" s="508"/>
      <c r="G358" s="508"/>
      <c r="H358" s="508"/>
      <c r="I358" s="508"/>
      <c r="J358" s="412"/>
      <c r="K358" s="412"/>
      <c r="L358" s="427"/>
      <c r="M358" s="427"/>
      <c r="N358" s="427"/>
      <c r="O358" s="427"/>
      <c r="P358" s="427"/>
      <c r="Q358" s="427"/>
      <c r="R358" s="427"/>
      <c r="S358" s="427"/>
      <c r="T358" s="523"/>
      <c r="U358" s="523"/>
    </row>
    <row r="359" spans="1:21" x14ac:dyDescent="0.25">
      <c r="A359" s="843" t="s">
        <v>897</v>
      </c>
      <c r="B359" s="843"/>
      <c r="C359" s="843"/>
      <c r="D359" s="412"/>
      <c r="E359" s="508" t="str">
        <f>IF(AND(CZ=3,AND(HERSIndex&gt;=58,HERSIndex&lt;=75)),1,"")</f>
        <v/>
      </c>
      <c r="F359" s="508"/>
      <c r="G359" s="508"/>
      <c r="H359" s="508"/>
      <c r="I359" s="508"/>
      <c r="J359" s="412"/>
      <c r="K359" s="412"/>
      <c r="L359" s="427"/>
      <c r="M359" s="427"/>
      <c r="N359" s="427"/>
      <c r="O359" s="427"/>
      <c r="P359" s="427"/>
      <c r="Q359" s="427"/>
      <c r="R359" s="427"/>
      <c r="S359" s="427"/>
      <c r="T359" s="523"/>
      <c r="U359" s="523"/>
    </row>
    <row r="360" spans="1:21" x14ac:dyDescent="0.25">
      <c r="A360" s="843" t="s">
        <v>899</v>
      </c>
      <c r="B360" s="843"/>
      <c r="C360" s="843"/>
      <c r="D360" s="412"/>
      <c r="E360" s="508" t="str">
        <f>IF(AND(CZ=3,AND(HERSIndex&gt;=52,HERSIndex&lt;=57)),2,"")</f>
        <v/>
      </c>
      <c r="F360" s="508"/>
      <c r="G360" s="508"/>
      <c r="H360" s="508"/>
      <c r="I360" s="508"/>
      <c r="J360" s="412"/>
      <c r="K360" s="412"/>
      <c r="L360" s="427"/>
      <c r="M360" s="427"/>
      <c r="N360" s="427"/>
      <c r="O360" s="427"/>
      <c r="P360" s="427"/>
      <c r="Q360" s="427"/>
      <c r="R360" s="427"/>
      <c r="S360" s="427"/>
      <c r="T360" s="523"/>
      <c r="U360" s="523"/>
    </row>
    <row r="361" spans="1:21" x14ac:dyDescent="0.25">
      <c r="A361" s="843" t="s">
        <v>900</v>
      </c>
      <c r="B361" s="843"/>
      <c r="C361" s="843"/>
      <c r="D361" s="412"/>
      <c r="E361" s="508" t="str">
        <f>IF(AND(CZ=3,AND(HERSIndex&gt;=42,HERSIndex&lt;=51)),3,"")</f>
        <v/>
      </c>
      <c r="F361" s="508"/>
      <c r="G361" s="508"/>
      <c r="H361" s="508"/>
      <c r="I361" s="508"/>
      <c r="J361" s="412"/>
      <c r="K361" s="412"/>
      <c r="L361" s="427"/>
      <c r="M361" s="427"/>
      <c r="N361" s="427"/>
      <c r="O361" s="427"/>
      <c r="P361" s="427"/>
      <c r="Q361" s="427"/>
      <c r="R361" s="427"/>
      <c r="S361" s="427"/>
      <c r="T361" s="523"/>
      <c r="U361" s="523"/>
    </row>
    <row r="362" spans="1:21" x14ac:dyDescent="0.25">
      <c r="A362" s="843" t="s">
        <v>901</v>
      </c>
      <c r="B362" s="843"/>
      <c r="C362" s="843"/>
      <c r="D362" s="412"/>
      <c r="E362" s="508" t="str">
        <f>IF(AND(CZ=3,HERSIndex&lt;42),4,"")</f>
        <v/>
      </c>
      <c r="F362" s="508"/>
      <c r="G362" s="508"/>
      <c r="H362" s="508"/>
      <c r="I362" s="508"/>
      <c r="J362" s="412"/>
      <c r="K362" s="412"/>
      <c r="L362" s="427"/>
      <c r="M362" s="427"/>
      <c r="N362" s="427"/>
      <c r="O362" s="427"/>
      <c r="P362" s="427"/>
      <c r="Q362" s="427"/>
      <c r="R362" s="427"/>
      <c r="S362" s="427"/>
      <c r="T362" s="523"/>
      <c r="U362" s="523"/>
    </row>
    <row r="363" spans="1:21" x14ac:dyDescent="0.25">
      <c r="A363" s="844" t="s">
        <v>903</v>
      </c>
      <c r="B363" s="844"/>
      <c r="C363" s="412"/>
      <c r="D363" s="412"/>
      <c r="E363" s="508"/>
      <c r="F363" s="508"/>
      <c r="G363" s="508"/>
      <c r="H363" s="508"/>
      <c r="I363" s="508"/>
      <c r="J363" s="412"/>
      <c r="K363" s="412"/>
      <c r="L363" s="427"/>
      <c r="M363" s="427"/>
      <c r="N363" s="427"/>
      <c r="O363" s="427"/>
      <c r="P363" s="427"/>
      <c r="Q363" s="427"/>
      <c r="R363" s="427"/>
      <c r="S363" s="427"/>
      <c r="T363" s="523"/>
      <c r="U363" s="523"/>
    </row>
    <row r="364" spans="1:21" x14ac:dyDescent="0.25">
      <c r="A364" s="843" t="s">
        <v>898</v>
      </c>
      <c r="B364" s="843"/>
      <c r="C364" s="843"/>
      <c r="D364" s="412"/>
      <c r="E364" s="508"/>
      <c r="F364" s="508" t="str">
        <f>IF(AND(CZ=4,HERSIndex&gt;75),0,"")</f>
        <v/>
      </c>
      <c r="G364" s="508"/>
      <c r="H364" s="508"/>
      <c r="I364" s="508"/>
      <c r="J364" s="412"/>
      <c r="K364" s="412"/>
      <c r="L364" s="427"/>
      <c r="M364" s="427"/>
      <c r="N364" s="427"/>
      <c r="O364" s="427"/>
      <c r="P364" s="427"/>
      <c r="Q364" s="427"/>
      <c r="R364" s="427"/>
      <c r="S364" s="427"/>
      <c r="T364" s="523"/>
      <c r="U364" s="523"/>
    </row>
    <row r="365" spans="1:21" x14ac:dyDescent="0.25">
      <c r="A365" s="843" t="s">
        <v>907</v>
      </c>
      <c r="B365" s="843"/>
      <c r="C365" s="843"/>
      <c r="D365" s="412"/>
      <c r="E365" s="508"/>
      <c r="F365" s="508" t="str">
        <f>IF(AND(CZ=4,AND(HERSIndex&gt;=61,HERSIndex&lt;=75)),1,"")</f>
        <v/>
      </c>
      <c r="G365" s="508"/>
      <c r="H365" s="508"/>
      <c r="I365" s="508"/>
      <c r="J365" s="412"/>
      <c r="K365" s="412"/>
      <c r="L365" s="427"/>
      <c r="M365" s="427"/>
      <c r="N365" s="427"/>
      <c r="O365" s="427"/>
      <c r="P365" s="427"/>
      <c r="Q365" s="427"/>
      <c r="R365" s="427"/>
      <c r="S365" s="427"/>
      <c r="T365" s="523"/>
      <c r="U365" s="523"/>
    </row>
    <row r="366" spans="1:21" x14ac:dyDescent="0.25">
      <c r="A366" s="843" t="s">
        <v>908</v>
      </c>
      <c r="B366" s="843"/>
      <c r="C366" s="843"/>
      <c r="D366" s="412"/>
      <c r="E366" s="508"/>
      <c r="F366" s="508" t="str">
        <f>IF(AND(CZ=4,AND(HERSIndex&gt;=55,HERSIndex&lt;=60)),2,"")</f>
        <v/>
      </c>
      <c r="G366" s="508"/>
      <c r="H366" s="508"/>
      <c r="I366" s="508"/>
      <c r="J366" s="412"/>
      <c r="K366" s="412"/>
      <c r="L366" s="427"/>
      <c r="M366" s="427"/>
      <c r="N366" s="427"/>
      <c r="O366" s="427"/>
      <c r="P366" s="427"/>
      <c r="Q366" s="427"/>
      <c r="R366" s="427"/>
      <c r="S366" s="427"/>
      <c r="T366" s="523"/>
      <c r="U366" s="523"/>
    </row>
    <row r="367" spans="1:21" x14ac:dyDescent="0.25">
      <c r="A367" s="843" t="s">
        <v>909</v>
      </c>
      <c r="B367" s="843"/>
      <c r="C367" s="843"/>
      <c r="D367" s="412"/>
      <c r="E367" s="508"/>
      <c r="F367" s="508" t="str">
        <f>IF(AND(CZ=4,AND(HERSIndex&gt;=44,HERSIndex&lt;=54)),3,"")</f>
        <v/>
      </c>
      <c r="G367" s="508"/>
      <c r="H367" s="508"/>
      <c r="I367" s="508"/>
      <c r="J367" s="412"/>
      <c r="K367" s="412"/>
      <c r="L367" s="427"/>
      <c r="M367" s="427"/>
      <c r="N367" s="427"/>
      <c r="O367" s="427"/>
      <c r="P367" s="427"/>
      <c r="Q367" s="427"/>
      <c r="R367" s="427"/>
      <c r="S367" s="427"/>
      <c r="T367" s="523"/>
      <c r="U367" s="523"/>
    </row>
    <row r="368" spans="1:21" x14ac:dyDescent="0.25">
      <c r="A368" s="843" t="s">
        <v>910</v>
      </c>
      <c r="B368" s="843"/>
      <c r="C368" s="843"/>
      <c r="D368" s="412"/>
      <c r="E368" s="508"/>
      <c r="F368" s="508" t="str">
        <f>IF(AND(CZ=4,HERSIndex&lt;44),4,"")</f>
        <v/>
      </c>
      <c r="G368" s="508"/>
      <c r="H368" s="508"/>
      <c r="I368" s="508"/>
      <c r="J368" s="412"/>
      <c r="K368" s="412"/>
      <c r="L368" s="427"/>
      <c r="M368" s="427"/>
      <c r="N368" s="427"/>
      <c r="O368" s="427"/>
      <c r="P368" s="427"/>
      <c r="Q368" s="427"/>
      <c r="R368" s="427"/>
      <c r="S368" s="427"/>
      <c r="T368" s="523"/>
      <c r="U368" s="523"/>
    </row>
    <row r="369" spans="1:21" x14ac:dyDescent="0.25">
      <c r="A369" s="844" t="s">
        <v>904</v>
      </c>
      <c r="B369" s="844"/>
      <c r="C369" s="412"/>
      <c r="D369" s="412"/>
      <c r="E369" s="508"/>
      <c r="F369" s="508"/>
      <c r="G369" s="508"/>
      <c r="H369" s="508"/>
      <c r="I369" s="508"/>
      <c r="J369" s="412"/>
      <c r="K369" s="412"/>
      <c r="L369" s="427"/>
      <c r="M369" s="427"/>
      <c r="N369" s="427"/>
      <c r="O369" s="427"/>
      <c r="P369" s="427"/>
      <c r="Q369" s="427"/>
      <c r="R369" s="427"/>
      <c r="S369" s="427"/>
      <c r="T369" s="523"/>
      <c r="U369" s="523"/>
    </row>
    <row r="370" spans="1:21" x14ac:dyDescent="0.25">
      <c r="A370" s="843" t="s">
        <v>898</v>
      </c>
      <c r="B370" s="843"/>
      <c r="C370" s="843"/>
      <c r="D370" s="412"/>
      <c r="E370" s="508"/>
      <c r="F370" s="508"/>
      <c r="G370" s="508" t="str">
        <f>IF(AND(CZ=5,HERSIndex&gt;75),0,"")</f>
        <v/>
      </c>
      <c r="H370" s="508"/>
      <c r="I370" s="508"/>
      <c r="J370" s="412"/>
      <c r="K370" s="412"/>
      <c r="L370" s="427"/>
      <c r="M370" s="427"/>
      <c r="N370" s="427"/>
      <c r="O370" s="427"/>
      <c r="P370" s="427"/>
      <c r="Q370" s="427"/>
      <c r="R370" s="427"/>
      <c r="S370" s="427"/>
      <c r="T370" s="523"/>
      <c r="U370" s="523"/>
    </row>
    <row r="371" spans="1:21" x14ac:dyDescent="0.25">
      <c r="A371" s="843" t="s">
        <v>907</v>
      </c>
      <c r="B371" s="843"/>
      <c r="C371" s="843"/>
      <c r="D371" s="412"/>
      <c r="E371" s="508"/>
      <c r="F371" s="508"/>
      <c r="G371" s="508" t="str">
        <f>IF(AND(CZ=5,AND(HERSIndex&gt;=61,HERSIndex&lt;=75)),1,"")</f>
        <v/>
      </c>
      <c r="H371" s="508"/>
      <c r="I371" s="508"/>
      <c r="J371" s="412"/>
      <c r="K371" s="412"/>
      <c r="L371" s="427"/>
      <c r="M371" s="427"/>
      <c r="N371" s="427"/>
      <c r="O371" s="427"/>
      <c r="P371" s="427"/>
      <c r="Q371" s="427"/>
      <c r="R371" s="427"/>
      <c r="S371" s="427"/>
      <c r="T371" s="523"/>
      <c r="U371" s="523"/>
    </row>
    <row r="372" spans="1:21" x14ac:dyDescent="0.25">
      <c r="A372" s="843" t="s">
        <v>911</v>
      </c>
      <c r="B372" s="843"/>
      <c r="C372" s="843"/>
      <c r="D372" s="412"/>
      <c r="E372" s="508"/>
      <c r="F372" s="508"/>
      <c r="G372" s="508" t="str">
        <f>IF(AND(CZ=5,AND(HERSIndex&gt;=56,HERSIndex&lt;=60)),2,"")</f>
        <v/>
      </c>
      <c r="H372" s="508"/>
      <c r="I372" s="508"/>
      <c r="J372" s="412"/>
      <c r="K372" s="412"/>
      <c r="L372" s="427"/>
      <c r="M372" s="427"/>
      <c r="N372" s="427"/>
      <c r="O372" s="427"/>
      <c r="P372" s="427"/>
      <c r="Q372" s="427"/>
      <c r="R372" s="427"/>
      <c r="S372" s="427"/>
      <c r="T372" s="523"/>
      <c r="U372" s="523"/>
    </row>
    <row r="373" spans="1:21" x14ac:dyDescent="0.25">
      <c r="A373" s="843" t="s">
        <v>912</v>
      </c>
      <c r="B373" s="843"/>
      <c r="C373" s="843"/>
      <c r="D373" s="412"/>
      <c r="E373" s="508"/>
      <c r="F373" s="508"/>
      <c r="G373" s="508" t="str">
        <f>IF(AND(CZ=5,AND(HERSIndex&gt;=45,HERSIndex&lt;=55)),3,"")</f>
        <v/>
      </c>
      <c r="H373" s="508"/>
      <c r="I373" s="508"/>
      <c r="J373" s="412"/>
      <c r="K373" s="412"/>
      <c r="L373" s="427"/>
      <c r="M373" s="427"/>
      <c r="N373" s="427"/>
      <c r="O373" s="427"/>
      <c r="P373" s="427"/>
      <c r="Q373" s="427"/>
      <c r="R373" s="427"/>
      <c r="S373" s="427"/>
      <c r="T373" s="523"/>
      <c r="U373" s="523"/>
    </row>
    <row r="374" spans="1:21" x14ac:dyDescent="0.25">
      <c r="A374" s="843" t="s">
        <v>913</v>
      </c>
      <c r="B374" s="843"/>
      <c r="C374" s="843"/>
      <c r="D374" s="412"/>
      <c r="E374" s="508"/>
      <c r="F374" s="508"/>
      <c r="G374" s="508" t="str">
        <f>IF(AND(CZ=5,HERSIndex&lt;45),4,"")</f>
        <v/>
      </c>
      <c r="H374" s="508"/>
      <c r="I374" s="508"/>
      <c r="J374" s="412"/>
      <c r="K374" s="412"/>
      <c r="L374" s="427"/>
      <c r="M374" s="427"/>
      <c r="N374" s="427"/>
      <c r="O374" s="427"/>
      <c r="P374" s="427"/>
      <c r="Q374" s="427"/>
      <c r="R374" s="427"/>
      <c r="S374" s="427"/>
      <c r="T374" s="523"/>
      <c r="U374" s="523"/>
    </row>
    <row r="375" spans="1:21" x14ac:dyDescent="0.25">
      <c r="A375" s="844" t="s">
        <v>905</v>
      </c>
      <c r="B375" s="844"/>
      <c r="C375" s="412"/>
      <c r="D375" s="412"/>
      <c r="E375" s="508"/>
      <c r="F375" s="508"/>
      <c r="G375" s="508"/>
      <c r="H375" s="508"/>
      <c r="I375" s="508"/>
      <c r="J375" s="412"/>
      <c r="K375" s="412"/>
      <c r="L375" s="427"/>
      <c r="M375" s="427"/>
      <c r="N375" s="427"/>
      <c r="O375" s="427"/>
      <c r="P375" s="427"/>
      <c r="Q375" s="427"/>
      <c r="R375" s="427"/>
      <c r="S375" s="427"/>
      <c r="T375" s="523"/>
      <c r="U375" s="523"/>
    </row>
    <row r="376" spans="1:21" x14ac:dyDescent="0.25">
      <c r="A376" s="843" t="s">
        <v>898</v>
      </c>
      <c r="B376" s="843"/>
      <c r="C376" s="843"/>
      <c r="D376" s="412"/>
      <c r="E376" s="508"/>
      <c r="F376" s="508"/>
      <c r="G376" s="508"/>
      <c r="H376" s="508" t="str">
        <f>IF(AND(CZ=6,HERSIndex&gt;75),0,"")</f>
        <v/>
      </c>
      <c r="I376" s="508"/>
      <c r="J376" s="412"/>
      <c r="K376" s="412"/>
      <c r="L376" s="427"/>
      <c r="M376" s="427"/>
      <c r="N376" s="427"/>
      <c r="O376" s="427"/>
      <c r="P376" s="427"/>
      <c r="Q376" s="427"/>
      <c r="R376" s="427"/>
      <c r="S376" s="427"/>
      <c r="T376" s="523"/>
      <c r="U376" s="523"/>
    </row>
    <row r="377" spans="1:21" x14ac:dyDescent="0.25">
      <c r="A377" s="843" t="s">
        <v>907</v>
      </c>
      <c r="B377" s="843"/>
      <c r="C377" s="843"/>
      <c r="D377" s="412"/>
      <c r="E377" s="508"/>
      <c r="F377" s="508"/>
      <c r="G377" s="508"/>
      <c r="H377" s="508" t="str">
        <f>IF(AND(CZ=6,AND(HERSIndex&gt;=61,HERSIndex&lt;=75)),1,"")</f>
        <v/>
      </c>
      <c r="I377" s="508"/>
      <c r="J377" s="412"/>
      <c r="K377" s="412"/>
      <c r="L377" s="427"/>
      <c r="M377" s="427"/>
      <c r="N377" s="427"/>
      <c r="O377" s="427"/>
      <c r="P377" s="427"/>
      <c r="Q377" s="427"/>
      <c r="R377" s="427"/>
      <c r="S377" s="427"/>
      <c r="T377" s="523"/>
      <c r="U377" s="523"/>
    </row>
    <row r="378" spans="1:21" x14ac:dyDescent="0.25">
      <c r="A378" s="843" t="s">
        <v>908</v>
      </c>
      <c r="B378" s="843"/>
      <c r="C378" s="843"/>
      <c r="D378" s="412"/>
      <c r="E378" s="508"/>
      <c r="F378" s="508"/>
      <c r="G378" s="508"/>
      <c r="H378" s="508" t="str">
        <f>IF(AND(CZ=6,AND(HERSIndex&gt;=55,HERSIndex&lt;=60)),2,"")</f>
        <v/>
      </c>
      <c r="I378" s="508"/>
      <c r="J378" s="412"/>
      <c r="K378" s="412"/>
      <c r="L378" s="427"/>
      <c r="M378" s="427"/>
      <c r="N378" s="427"/>
      <c r="O378" s="427"/>
      <c r="P378" s="427"/>
      <c r="Q378" s="427"/>
      <c r="R378" s="427"/>
      <c r="S378" s="427"/>
      <c r="T378" s="523"/>
      <c r="U378" s="523"/>
    </row>
    <row r="379" spans="1:21" x14ac:dyDescent="0.25">
      <c r="A379" s="843" t="s">
        <v>909</v>
      </c>
      <c r="B379" s="843"/>
      <c r="C379" s="843"/>
      <c r="D379" s="412"/>
      <c r="E379" s="508"/>
      <c r="F379" s="508"/>
      <c r="G379" s="508"/>
      <c r="H379" s="508" t="str">
        <f>IF(AND(CZ=6,AND(HERSIndex&gt;=44,HERSIndex&lt;=54)),3,"")</f>
        <v/>
      </c>
      <c r="I379" s="508"/>
      <c r="J379" s="412"/>
      <c r="K379" s="412"/>
      <c r="L379" s="427"/>
      <c r="M379" s="427"/>
      <c r="N379" s="427"/>
      <c r="O379" s="427"/>
      <c r="P379" s="427"/>
      <c r="Q379" s="427"/>
      <c r="R379" s="427"/>
      <c r="S379" s="427"/>
      <c r="T379" s="523"/>
      <c r="U379" s="523"/>
    </row>
    <row r="380" spans="1:21" x14ac:dyDescent="0.25">
      <c r="A380" s="843" t="s">
        <v>910</v>
      </c>
      <c r="B380" s="843"/>
      <c r="C380" s="843"/>
      <c r="D380" s="412"/>
      <c r="E380" s="508"/>
      <c r="F380" s="508"/>
      <c r="G380" s="508"/>
      <c r="H380" s="508" t="str">
        <f>IF(AND(CZ=6,HERSIndex&lt;44),4,"")</f>
        <v/>
      </c>
      <c r="I380" s="508"/>
      <c r="J380" s="412"/>
      <c r="K380" s="412"/>
      <c r="L380" s="427"/>
      <c r="M380" s="427"/>
      <c r="N380" s="427"/>
      <c r="O380" s="427"/>
      <c r="P380" s="427"/>
      <c r="Q380" s="427"/>
      <c r="R380" s="427"/>
      <c r="S380" s="427"/>
      <c r="T380" s="523"/>
      <c r="U380" s="523"/>
    </row>
    <row r="381" spans="1:21" x14ac:dyDescent="0.25">
      <c r="A381" s="844" t="s">
        <v>906</v>
      </c>
      <c r="B381" s="844"/>
      <c r="C381" s="412"/>
      <c r="D381" s="412"/>
      <c r="E381" s="508"/>
      <c r="F381" s="508"/>
      <c r="G381" s="508"/>
      <c r="H381" s="508"/>
      <c r="I381" s="508"/>
      <c r="J381" s="412"/>
      <c r="K381" s="412"/>
      <c r="L381" s="427"/>
      <c r="M381" s="427"/>
      <c r="N381" s="427"/>
      <c r="O381" s="427"/>
      <c r="P381" s="427"/>
      <c r="Q381" s="427"/>
      <c r="R381" s="427"/>
      <c r="S381" s="427"/>
      <c r="T381" s="523"/>
      <c r="U381" s="523"/>
    </row>
    <row r="382" spans="1:21" x14ac:dyDescent="0.25">
      <c r="A382" s="843" t="s">
        <v>898</v>
      </c>
      <c r="B382" s="843"/>
      <c r="C382" s="843"/>
      <c r="D382" s="412"/>
      <c r="E382" s="508"/>
      <c r="F382" s="508"/>
      <c r="G382" s="508"/>
      <c r="H382" s="508"/>
      <c r="I382" s="508" t="str">
        <f>IF(AND(CZ=7,HERSIndex&gt;75),0,"")</f>
        <v/>
      </c>
      <c r="J382" s="412"/>
      <c r="K382" s="412"/>
      <c r="L382" s="427"/>
      <c r="M382" s="427"/>
      <c r="N382" s="427"/>
      <c r="O382" s="427"/>
      <c r="P382" s="427"/>
      <c r="Q382" s="427"/>
      <c r="R382" s="427"/>
      <c r="S382" s="427"/>
      <c r="T382" s="523"/>
      <c r="U382" s="523"/>
    </row>
    <row r="383" spans="1:21" x14ac:dyDescent="0.25">
      <c r="A383" s="843" t="s">
        <v>907</v>
      </c>
      <c r="B383" s="843"/>
      <c r="C383" s="843"/>
      <c r="D383" s="412"/>
      <c r="E383" s="508"/>
      <c r="F383" s="508"/>
      <c r="G383" s="508"/>
      <c r="H383" s="508"/>
      <c r="I383" s="508" t="str">
        <f>IF(AND(CZ=7,AND(HERSIndex&gt;=61,HERSIndex&lt;=75)),1,"")</f>
        <v/>
      </c>
      <c r="J383" s="412"/>
      <c r="K383" s="412"/>
      <c r="L383" s="427"/>
      <c r="M383" s="427"/>
      <c r="N383" s="427"/>
      <c r="O383" s="427"/>
      <c r="P383" s="427"/>
      <c r="Q383" s="427"/>
      <c r="R383" s="427"/>
      <c r="S383" s="427"/>
      <c r="T383" s="523"/>
      <c r="U383" s="523"/>
    </row>
    <row r="384" spans="1:21" x14ac:dyDescent="0.25">
      <c r="A384" s="843" t="s">
        <v>914</v>
      </c>
      <c r="B384" s="843"/>
      <c r="C384" s="843"/>
      <c r="D384" s="412"/>
      <c r="E384" s="508"/>
      <c r="F384" s="508"/>
      <c r="G384" s="508"/>
      <c r="H384" s="508"/>
      <c r="I384" s="508" t="str">
        <f>IF(AND(CZ=7,AND(HERSIndex&gt;=54,HERSIndex&lt;=60)),2,"")</f>
        <v/>
      </c>
      <c r="J384" s="412"/>
      <c r="K384" s="412"/>
      <c r="L384" s="427"/>
      <c r="M384" s="427"/>
      <c r="N384" s="427"/>
      <c r="O384" s="427"/>
      <c r="P384" s="427"/>
      <c r="Q384" s="427"/>
      <c r="R384" s="427"/>
      <c r="S384" s="427"/>
      <c r="T384" s="523"/>
      <c r="U384" s="523"/>
    </row>
    <row r="385" spans="1:21" x14ac:dyDescent="0.25">
      <c r="A385" s="843" t="s">
        <v>915</v>
      </c>
      <c r="B385" s="843"/>
      <c r="C385" s="843"/>
      <c r="D385" s="412"/>
      <c r="E385" s="508"/>
      <c r="F385" s="508"/>
      <c r="G385" s="508"/>
      <c r="H385" s="508"/>
      <c r="I385" s="508" t="str">
        <f>IF(AND(CZ=7,AND(HERSIndex&gt;=43,HERSIndex&lt;=53)),3,"")</f>
        <v/>
      </c>
      <c r="J385" s="412"/>
      <c r="K385" s="412"/>
      <c r="L385" s="427"/>
      <c r="M385" s="427"/>
      <c r="N385" s="427"/>
      <c r="O385" s="427"/>
      <c r="P385" s="427"/>
      <c r="Q385" s="427"/>
      <c r="R385" s="427"/>
      <c r="S385" s="427"/>
      <c r="T385" s="523"/>
      <c r="U385" s="523"/>
    </row>
    <row r="386" spans="1:21" x14ac:dyDescent="0.25">
      <c r="A386" s="843" t="s">
        <v>916</v>
      </c>
      <c r="B386" s="843"/>
      <c r="C386" s="843"/>
      <c r="D386" s="412"/>
      <c r="E386" s="508"/>
      <c r="F386" s="508"/>
      <c r="G386" s="508"/>
      <c r="H386" s="508"/>
      <c r="I386" s="508" t="str">
        <f>IF(AND(CZ=7,HERSIndex&lt;43),4,"")</f>
        <v/>
      </c>
      <c r="J386" s="412"/>
      <c r="K386" s="412"/>
      <c r="L386" s="427"/>
      <c r="M386" s="427"/>
      <c r="N386" s="427"/>
      <c r="O386" s="427"/>
      <c r="P386" s="427"/>
      <c r="Q386" s="427"/>
      <c r="R386" s="427"/>
      <c r="S386" s="427"/>
      <c r="T386" s="523"/>
      <c r="U386" s="523"/>
    </row>
    <row r="387" spans="1:21" x14ac:dyDescent="0.25">
      <c r="A387" s="412"/>
      <c r="B387" s="412"/>
      <c r="C387" s="412"/>
      <c r="D387" s="412"/>
      <c r="E387" s="412"/>
      <c r="F387" s="412"/>
      <c r="G387" s="412"/>
      <c r="H387" s="412"/>
      <c r="I387" s="412"/>
      <c r="J387" s="412"/>
      <c r="K387" s="412"/>
      <c r="L387" s="427"/>
      <c r="M387" s="427"/>
      <c r="N387" s="427"/>
      <c r="O387" s="427"/>
      <c r="P387" s="427"/>
      <c r="Q387" s="427"/>
      <c r="R387" s="427"/>
      <c r="S387" s="427"/>
      <c r="T387" s="523"/>
      <c r="U387" s="523"/>
    </row>
    <row r="388" spans="1:21" x14ac:dyDescent="0.25">
      <c r="A388" s="412"/>
      <c r="B388" s="412"/>
      <c r="C388" s="412"/>
      <c r="D388" s="412"/>
      <c r="E388" s="412"/>
      <c r="F388" s="412"/>
      <c r="G388" s="412"/>
      <c r="H388" s="412"/>
      <c r="I388" s="412"/>
      <c r="J388" s="412"/>
      <c r="K388" s="412"/>
      <c r="L388" s="427"/>
      <c r="M388" s="427"/>
      <c r="N388" s="427"/>
      <c r="O388" s="427"/>
      <c r="P388" s="427"/>
      <c r="Q388" s="427"/>
      <c r="R388" s="427"/>
      <c r="S388" s="427"/>
      <c r="T388" s="523"/>
      <c r="U388" s="523"/>
    </row>
    <row r="389" spans="1:21" x14ac:dyDescent="0.25">
      <c r="A389" s="1032" t="s">
        <v>922</v>
      </c>
      <c r="B389" s="1033"/>
      <c r="C389" s="1033"/>
      <c r="D389" s="1033"/>
      <c r="E389" s="1033"/>
      <c r="F389" s="1033"/>
      <c r="G389" s="1033"/>
      <c r="H389" s="1033"/>
      <c r="I389" s="1034"/>
      <c r="J389" s="412"/>
      <c r="K389" s="412"/>
      <c r="L389" s="427"/>
      <c r="M389" s="427"/>
      <c r="N389" s="427"/>
      <c r="O389" s="427"/>
      <c r="P389" s="427"/>
      <c r="Q389" s="427"/>
      <c r="R389" s="427"/>
      <c r="S389" s="427"/>
      <c r="T389" s="523"/>
      <c r="U389" s="523"/>
    </row>
    <row r="390" spans="1:21" x14ac:dyDescent="0.25">
      <c r="A390" s="1037" t="s">
        <v>23</v>
      </c>
      <c r="B390" s="1038"/>
      <c r="C390" s="1038"/>
      <c r="D390" s="1038"/>
      <c r="E390" s="1038"/>
      <c r="F390" s="1038"/>
      <c r="G390" s="1038"/>
      <c r="H390" s="1038"/>
      <c r="I390" s="1038"/>
      <c r="J390" s="412"/>
      <c r="K390" s="412"/>
      <c r="L390" s="427"/>
      <c r="M390" s="427"/>
      <c r="N390" s="427"/>
      <c r="O390" s="427"/>
      <c r="P390" s="427"/>
      <c r="Q390" s="427"/>
      <c r="R390" s="427"/>
      <c r="S390" s="427"/>
      <c r="T390" s="523"/>
      <c r="U390" s="523"/>
    </row>
    <row r="391" spans="1:21" x14ac:dyDescent="0.25">
      <c r="A391" s="1035" t="s">
        <v>923</v>
      </c>
      <c r="B391" s="1035"/>
      <c r="C391" s="1035"/>
      <c r="D391" s="1036"/>
      <c r="E391" s="412">
        <f>$L$16</f>
        <v>0</v>
      </c>
      <c r="F391" s="412"/>
      <c r="G391" s="412"/>
      <c r="H391" s="412"/>
      <c r="I391" s="412"/>
      <c r="J391" s="412"/>
      <c r="K391" s="412"/>
      <c r="L391" s="427"/>
      <c r="M391" s="427"/>
      <c r="N391" s="427"/>
      <c r="O391" s="427"/>
      <c r="P391" s="427"/>
      <c r="Q391" s="427"/>
      <c r="R391" s="427"/>
      <c r="S391" s="427"/>
      <c r="T391" s="523"/>
      <c r="U391" s="523"/>
    </row>
    <row r="392" spans="1:21" x14ac:dyDescent="0.25">
      <c r="A392" s="1035" t="s">
        <v>924</v>
      </c>
      <c r="B392" s="1035"/>
      <c r="C392" s="1035"/>
      <c r="D392" s="1036"/>
      <c r="E392" s="412">
        <f>CZ3_Silver</f>
        <v>57</v>
      </c>
      <c r="F392" s="412"/>
      <c r="G392" s="412"/>
      <c r="H392" s="412"/>
      <c r="I392" s="412"/>
      <c r="J392" s="412"/>
      <c r="K392" s="412"/>
      <c r="L392" s="427"/>
      <c r="M392" s="427"/>
      <c r="N392" s="427"/>
      <c r="O392" s="427"/>
      <c r="P392" s="427"/>
      <c r="Q392" s="427"/>
      <c r="R392" s="427"/>
      <c r="S392" s="427"/>
      <c r="T392" s="523"/>
      <c r="U392" s="523"/>
    </row>
    <row r="393" spans="1:21" x14ac:dyDescent="0.25">
      <c r="A393" s="1035" t="s">
        <v>925</v>
      </c>
      <c r="B393" s="1035"/>
      <c r="C393" s="1035"/>
      <c r="D393" s="1036"/>
      <c r="E393" s="412">
        <f>IF(E391&lt;E392,E392-E391,0)</f>
        <v>57</v>
      </c>
      <c r="F393" s="412"/>
      <c r="G393" s="412"/>
      <c r="H393" s="412"/>
      <c r="I393" s="412"/>
      <c r="J393" s="412"/>
      <c r="K393" s="412"/>
      <c r="L393" s="427"/>
      <c r="M393" s="427"/>
      <c r="N393" s="427"/>
      <c r="O393" s="427"/>
      <c r="P393" s="427"/>
      <c r="Q393" s="427"/>
      <c r="R393" s="427"/>
      <c r="S393" s="427"/>
      <c r="T393" s="523"/>
      <c r="U393" s="523"/>
    </row>
    <row r="394" spans="1:21" x14ac:dyDescent="0.25">
      <c r="A394" s="1042" t="s">
        <v>926</v>
      </c>
      <c r="B394" s="1042"/>
      <c r="C394" s="1042"/>
      <c r="D394" s="1043"/>
      <c r="E394" s="509">
        <f>MIN(0.5*E393,25)</f>
        <v>25</v>
      </c>
      <c r="F394" s="509"/>
      <c r="G394" s="509"/>
      <c r="H394" s="509"/>
      <c r="I394" s="509"/>
      <c r="J394" s="412"/>
      <c r="K394" s="412"/>
      <c r="L394" s="427"/>
      <c r="M394" s="427"/>
      <c r="N394" s="427"/>
      <c r="O394" s="427"/>
      <c r="P394" s="427"/>
      <c r="Q394" s="427"/>
      <c r="R394" s="427"/>
      <c r="S394" s="427"/>
      <c r="T394" s="523"/>
      <c r="U394" s="523"/>
    </row>
    <row r="395" spans="1:21" x14ac:dyDescent="0.25">
      <c r="A395" s="1316" t="s">
        <v>26</v>
      </c>
      <c r="B395" s="1317"/>
      <c r="C395" s="1317"/>
      <c r="D395" s="1317"/>
      <c r="E395" s="1317"/>
      <c r="F395" s="1317"/>
      <c r="G395" s="1317"/>
      <c r="H395" s="1317"/>
      <c r="I395" s="1317"/>
      <c r="J395" s="412"/>
      <c r="K395" s="412"/>
      <c r="L395" s="427"/>
      <c r="M395" s="427"/>
      <c r="N395" s="427"/>
      <c r="O395" s="427"/>
      <c r="P395" s="427"/>
      <c r="Q395" s="427"/>
      <c r="R395" s="427"/>
      <c r="S395" s="427"/>
      <c r="T395" s="523"/>
      <c r="U395" s="523"/>
    </row>
    <row r="396" spans="1:21" x14ac:dyDescent="0.25">
      <c r="A396" s="1035" t="s">
        <v>923</v>
      </c>
      <c r="B396" s="1035"/>
      <c r="C396" s="1035"/>
      <c r="D396" s="1036"/>
      <c r="E396" s="412">
        <f>$L$16</f>
        <v>0</v>
      </c>
      <c r="F396" s="412"/>
      <c r="G396" s="412"/>
      <c r="H396" s="412"/>
      <c r="I396" s="412"/>
      <c r="J396" s="412"/>
      <c r="K396" s="412"/>
      <c r="L396" s="427"/>
      <c r="M396" s="427"/>
      <c r="N396" s="427"/>
      <c r="O396" s="427"/>
      <c r="P396" s="427"/>
      <c r="Q396" s="427"/>
      <c r="R396" s="427"/>
      <c r="S396" s="427"/>
      <c r="T396" s="523"/>
      <c r="U396" s="523"/>
    </row>
    <row r="397" spans="1:21" x14ac:dyDescent="0.25">
      <c r="A397" s="1035" t="s">
        <v>924</v>
      </c>
      <c r="B397" s="1035"/>
      <c r="C397" s="1035"/>
      <c r="D397" s="1036"/>
      <c r="E397" s="412">
        <f>CZ4_Silver</f>
        <v>60</v>
      </c>
      <c r="F397" s="412"/>
      <c r="G397" s="412"/>
      <c r="H397" s="412"/>
      <c r="I397" s="412"/>
      <c r="J397" s="412"/>
      <c r="K397" s="412"/>
      <c r="L397" s="427"/>
      <c r="M397" s="427"/>
      <c r="N397" s="427"/>
      <c r="O397" s="427"/>
      <c r="P397" s="427"/>
      <c r="Q397" s="427"/>
      <c r="R397" s="427"/>
      <c r="S397" s="427"/>
      <c r="T397" s="523"/>
      <c r="U397" s="523"/>
    </row>
    <row r="398" spans="1:21" x14ac:dyDescent="0.25">
      <c r="A398" s="1035" t="s">
        <v>925</v>
      </c>
      <c r="B398" s="1035"/>
      <c r="C398" s="1035"/>
      <c r="D398" s="1036"/>
      <c r="E398" s="412">
        <f>IF(E396&lt;E397,E397-E396,0)</f>
        <v>60</v>
      </c>
      <c r="F398" s="412"/>
      <c r="G398" s="412"/>
      <c r="H398" s="412"/>
      <c r="I398" s="412"/>
      <c r="J398" s="412"/>
      <c r="K398" s="412"/>
      <c r="L398" s="427"/>
      <c r="M398" s="427"/>
      <c r="N398" s="427"/>
      <c r="O398" s="427"/>
      <c r="P398" s="427"/>
      <c r="Q398" s="427"/>
      <c r="R398" s="427"/>
      <c r="S398" s="427"/>
      <c r="T398" s="523"/>
      <c r="U398" s="523"/>
    </row>
    <row r="399" spans="1:21" x14ac:dyDescent="0.25">
      <c r="A399" s="1035" t="s">
        <v>926</v>
      </c>
      <c r="B399" s="1035"/>
      <c r="C399" s="1035"/>
      <c r="D399" s="1036"/>
      <c r="E399" s="509">
        <f>MIN(0.5*E398,25)</f>
        <v>25</v>
      </c>
      <c r="F399" s="412"/>
      <c r="G399" s="412"/>
      <c r="H399" s="412"/>
      <c r="I399" s="412"/>
      <c r="J399" s="412"/>
      <c r="K399" s="412"/>
      <c r="L399" s="427"/>
      <c r="M399" s="427"/>
      <c r="N399" s="427"/>
      <c r="O399" s="427"/>
      <c r="P399" s="427"/>
      <c r="Q399" s="427"/>
      <c r="R399" s="427"/>
      <c r="S399" s="427"/>
      <c r="T399" s="523"/>
      <c r="U399" s="523"/>
    </row>
    <row r="400" spans="1:21" x14ac:dyDescent="0.25">
      <c r="A400" s="1316" t="s">
        <v>27</v>
      </c>
      <c r="B400" s="1317"/>
      <c r="C400" s="1317"/>
      <c r="D400" s="1317"/>
      <c r="E400" s="1317"/>
      <c r="F400" s="1317"/>
      <c r="G400" s="1317"/>
      <c r="H400" s="1317"/>
      <c r="I400" s="1317"/>
      <c r="J400" s="412"/>
      <c r="K400" s="412"/>
      <c r="L400" s="427"/>
      <c r="M400" s="427"/>
      <c r="N400" s="427"/>
      <c r="O400" s="427"/>
      <c r="P400" s="427"/>
      <c r="Q400" s="427"/>
      <c r="R400" s="427"/>
      <c r="S400" s="427"/>
      <c r="T400" s="523"/>
      <c r="U400" s="523"/>
    </row>
    <row r="401" spans="1:21" x14ac:dyDescent="0.25">
      <c r="A401" s="1035" t="s">
        <v>923</v>
      </c>
      <c r="B401" s="1035"/>
      <c r="C401" s="1035"/>
      <c r="D401" s="1036"/>
      <c r="E401" s="412">
        <f>$L$16</f>
        <v>0</v>
      </c>
      <c r="F401" s="412"/>
      <c r="G401" s="412"/>
      <c r="H401" s="412"/>
      <c r="I401" s="412"/>
      <c r="J401" s="412"/>
      <c r="K401" s="412"/>
      <c r="L401" s="427"/>
      <c r="M401" s="427"/>
      <c r="N401" s="427"/>
      <c r="O401" s="427"/>
      <c r="P401" s="427"/>
      <c r="Q401" s="427"/>
      <c r="R401" s="427"/>
      <c r="S401" s="427"/>
      <c r="T401" s="523"/>
      <c r="U401" s="523"/>
    </row>
    <row r="402" spans="1:21" x14ac:dyDescent="0.25">
      <c r="A402" s="1035" t="s">
        <v>924</v>
      </c>
      <c r="B402" s="1035"/>
      <c r="C402" s="1035"/>
      <c r="D402" s="1036"/>
      <c r="E402" s="412">
        <f>CZ5_Silver</f>
        <v>60</v>
      </c>
      <c r="F402" s="412"/>
      <c r="G402" s="412"/>
      <c r="H402" s="412"/>
      <c r="I402" s="412"/>
      <c r="J402" s="412"/>
      <c r="K402" s="412"/>
      <c r="L402" s="427"/>
      <c r="M402" s="427"/>
      <c r="N402" s="427"/>
      <c r="O402" s="427"/>
      <c r="P402" s="427"/>
      <c r="Q402" s="427"/>
      <c r="R402" s="427"/>
      <c r="S402" s="427"/>
    </row>
    <row r="403" spans="1:21" x14ac:dyDescent="0.25">
      <c r="A403" s="1035" t="s">
        <v>925</v>
      </c>
      <c r="B403" s="1035"/>
      <c r="C403" s="1035"/>
      <c r="D403" s="1036"/>
      <c r="E403" s="412">
        <f>IF(E401&lt;E402,E402-E401,0)</f>
        <v>60</v>
      </c>
      <c r="F403" s="412"/>
      <c r="G403" s="412"/>
      <c r="H403" s="412"/>
      <c r="I403" s="412"/>
      <c r="J403" s="412"/>
      <c r="K403" s="412"/>
      <c r="L403" s="427"/>
      <c r="M403" s="427"/>
      <c r="N403" s="427"/>
      <c r="O403" s="427"/>
      <c r="P403" s="427"/>
      <c r="Q403" s="427"/>
      <c r="R403" s="427"/>
      <c r="S403" s="427"/>
    </row>
    <row r="404" spans="1:21" x14ac:dyDescent="0.25">
      <c r="A404" s="1035" t="s">
        <v>926</v>
      </c>
      <c r="B404" s="1035"/>
      <c r="C404" s="1035"/>
      <c r="D404" s="1036"/>
      <c r="E404" s="509">
        <f>MIN(0.5*E403,25)</f>
        <v>25</v>
      </c>
      <c r="F404" s="412"/>
      <c r="G404" s="412"/>
      <c r="H404" s="412"/>
      <c r="I404" s="412"/>
      <c r="J404" s="412"/>
      <c r="K404" s="412"/>
      <c r="L404" s="427"/>
      <c r="M404" s="427"/>
      <c r="N404" s="427"/>
      <c r="O404" s="427"/>
      <c r="P404" s="427"/>
      <c r="Q404" s="427"/>
      <c r="R404" s="427"/>
      <c r="S404" s="427"/>
    </row>
    <row r="405" spans="1:21" x14ac:dyDescent="0.25">
      <c r="A405" s="1316" t="s">
        <v>28</v>
      </c>
      <c r="B405" s="1317"/>
      <c r="C405" s="1317"/>
      <c r="D405" s="1317"/>
      <c r="E405" s="1317"/>
      <c r="F405" s="1317"/>
      <c r="G405" s="1317"/>
      <c r="H405" s="1317"/>
      <c r="I405" s="1317"/>
      <c r="J405" s="412"/>
      <c r="K405" s="412"/>
      <c r="L405" s="427"/>
      <c r="M405" s="427"/>
      <c r="N405" s="427"/>
      <c r="O405" s="427"/>
      <c r="P405" s="427"/>
      <c r="Q405" s="427"/>
      <c r="R405" s="427"/>
      <c r="S405" s="427"/>
    </row>
    <row r="406" spans="1:21" x14ac:dyDescent="0.25">
      <c r="A406" s="1035" t="s">
        <v>923</v>
      </c>
      <c r="B406" s="1035"/>
      <c r="C406" s="1035"/>
      <c r="D406" s="1036"/>
      <c r="E406" s="412">
        <f>$L$16</f>
        <v>0</v>
      </c>
      <c r="F406" s="412"/>
      <c r="G406" s="412"/>
      <c r="H406" s="412"/>
      <c r="I406" s="412"/>
      <c r="J406" s="412"/>
      <c r="K406" s="412"/>
      <c r="L406" s="427"/>
      <c r="M406" s="427"/>
      <c r="N406" s="427"/>
      <c r="O406" s="427"/>
      <c r="P406" s="427"/>
      <c r="Q406" s="427"/>
      <c r="R406" s="427"/>
      <c r="S406" s="427"/>
    </row>
    <row r="407" spans="1:21" x14ac:dyDescent="0.25">
      <c r="A407" s="1035" t="s">
        <v>924</v>
      </c>
      <c r="B407" s="1035"/>
      <c r="C407" s="1035"/>
      <c r="D407" s="1036"/>
      <c r="E407" s="412">
        <f>CZ6_Silver</f>
        <v>60</v>
      </c>
      <c r="F407" s="412"/>
      <c r="G407" s="412"/>
      <c r="H407" s="412"/>
      <c r="I407" s="412"/>
      <c r="J407" s="412"/>
      <c r="K407" s="412"/>
      <c r="L407" s="427"/>
      <c r="M407" s="427"/>
      <c r="N407" s="427"/>
      <c r="O407" s="427"/>
      <c r="P407" s="427"/>
      <c r="Q407" s="427"/>
      <c r="R407" s="427"/>
      <c r="S407" s="427"/>
    </row>
    <row r="408" spans="1:21" x14ac:dyDescent="0.25">
      <c r="A408" s="1035" t="s">
        <v>925</v>
      </c>
      <c r="B408" s="1035"/>
      <c r="C408" s="1035"/>
      <c r="D408" s="1036"/>
      <c r="E408" s="412">
        <f>IF(E406&lt;E407,E407-E406,0)</f>
        <v>60</v>
      </c>
      <c r="F408" s="412"/>
      <c r="G408" s="412"/>
      <c r="H408" s="412"/>
      <c r="I408" s="412"/>
      <c r="J408" s="412"/>
      <c r="K408" s="412"/>
      <c r="L408" s="427"/>
      <c r="M408" s="427"/>
      <c r="N408" s="427"/>
      <c r="O408" s="427"/>
      <c r="P408" s="427"/>
      <c r="Q408" s="427"/>
      <c r="R408" s="427"/>
      <c r="S408" s="427"/>
    </row>
    <row r="409" spans="1:21" x14ac:dyDescent="0.25">
      <c r="A409" s="1035" t="s">
        <v>926</v>
      </c>
      <c r="B409" s="1035"/>
      <c r="C409" s="1035"/>
      <c r="D409" s="1036"/>
      <c r="E409" s="509">
        <f>MIN(0.5*E408,25)</f>
        <v>25</v>
      </c>
      <c r="F409" s="412"/>
      <c r="G409" s="412"/>
      <c r="H409" s="412"/>
      <c r="I409" s="412"/>
      <c r="J409" s="412"/>
      <c r="K409" s="412"/>
      <c r="L409" s="427"/>
      <c r="M409" s="427"/>
      <c r="N409" s="427"/>
      <c r="O409" s="427"/>
      <c r="P409" s="427"/>
      <c r="Q409" s="427"/>
      <c r="R409" s="427"/>
      <c r="S409" s="427"/>
    </row>
    <row r="410" spans="1:21" x14ac:dyDescent="0.25">
      <c r="A410" s="1316" t="s">
        <v>29</v>
      </c>
      <c r="B410" s="1317"/>
      <c r="C410" s="1317"/>
      <c r="D410" s="1317"/>
      <c r="E410" s="1317"/>
      <c r="F410" s="1317"/>
      <c r="G410" s="1317"/>
      <c r="H410" s="1317"/>
      <c r="I410" s="1317"/>
      <c r="J410" s="412"/>
      <c r="K410" s="412"/>
      <c r="L410" s="427"/>
      <c r="M410" s="427"/>
      <c r="N410" s="427"/>
      <c r="O410" s="427"/>
      <c r="P410" s="427"/>
      <c r="Q410" s="427"/>
      <c r="R410" s="427"/>
      <c r="S410" s="427"/>
    </row>
    <row r="411" spans="1:21" x14ac:dyDescent="0.25">
      <c r="A411" s="1035" t="s">
        <v>923</v>
      </c>
      <c r="B411" s="1035"/>
      <c r="C411" s="1035"/>
      <c r="D411" s="1036"/>
      <c r="E411" s="412">
        <f>$L$16</f>
        <v>0</v>
      </c>
      <c r="F411" s="412"/>
      <c r="G411" s="412"/>
      <c r="H411" s="412"/>
      <c r="I411" s="412"/>
      <c r="J411" s="412"/>
      <c r="K411" s="412"/>
      <c r="L411" s="427"/>
      <c r="M411" s="427"/>
      <c r="N411" s="427"/>
      <c r="O411" s="427"/>
      <c r="P411" s="427"/>
      <c r="Q411" s="427"/>
      <c r="R411" s="427"/>
      <c r="S411" s="427"/>
    </row>
    <row r="412" spans="1:21" x14ac:dyDescent="0.25">
      <c r="A412" s="1035" t="s">
        <v>924</v>
      </c>
      <c r="B412" s="1035"/>
      <c r="C412" s="1035"/>
      <c r="D412" s="1036"/>
      <c r="E412" s="412">
        <f>CZ7_Silver</f>
        <v>60</v>
      </c>
      <c r="F412" s="412"/>
      <c r="G412" s="412"/>
      <c r="H412" s="412"/>
      <c r="I412" s="412"/>
      <c r="J412" s="412"/>
      <c r="K412" s="412"/>
      <c r="L412" s="427"/>
      <c r="M412" s="427"/>
      <c r="N412" s="427"/>
      <c r="O412" s="427"/>
      <c r="P412" s="427"/>
      <c r="Q412" s="427"/>
      <c r="R412" s="427"/>
      <c r="S412" s="427"/>
    </row>
    <row r="413" spans="1:21" x14ac:dyDescent="0.25">
      <c r="A413" s="1035" t="s">
        <v>925</v>
      </c>
      <c r="B413" s="1035"/>
      <c r="C413" s="1035"/>
      <c r="D413" s="1036"/>
      <c r="E413" s="412">
        <f>IF(E411&lt;E412,E412-E411,0)</f>
        <v>60</v>
      </c>
      <c r="F413" s="412"/>
      <c r="G413" s="412"/>
      <c r="H413" s="412"/>
      <c r="I413" s="412"/>
      <c r="J413" s="412"/>
      <c r="K413" s="412"/>
      <c r="L413" s="427"/>
      <c r="M413" s="427"/>
      <c r="N413" s="427"/>
      <c r="O413" s="427"/>
      <c r="P413" s="427"/>
      <c r="Q413" s="427"/>
      <c r="R413" s="427"/>
      <c r="S413" s="427"/>
    </row>
    <row r="414" spans="1:21" x14ac:dyDescent="0.25">
      <c r="A414" s="1035" t="s">
        <v>926</v>
      </c>
      <c r="B414" s="1035"/>
      <c r="C414" s="1035"/>
      <c r="D414" s="1036"/>
      <c r="E414" s="509">
        <f>MIN(0.5*E413,25)</f>
        <v>25</v>
      </c>
      <c r="F414" s="412"/>
      <c r="G414" s="412"/>
      <c r="H414" s="412"/>
      <c r="I414" s="412"/>
      <c r="J414" s="412"/>
      <c r="K414" s="412"/>
      <c r="L414" s="427"/>
      <c r="M414" s="427"/>
      <c r="N414" s="427"/>
      <c r="O414" s="427"/>
      <c r="P414" s="427"/>
      <c r="Q414" s="427"/>
      <c r="R414" s="427"/>
      <c r="S414" s="427"/>
    </row>
    <row r="415" spans="1:21" x14ac:dyDescent="0.25">
      <c r="A415" s="412"/>
      <c r="B415" s="412"/>
      <c r="C415" s="412"/>
      <c r="D415" s="412"/>
      <c r="E415" s="412"/>
      <c r="F415" s="412"/>
      <c r="G415" s="412"/>
      <c r="H415" s="412"/>
      <c r="I415" s="412"/>
      <c r="J415" s="412"/>
      <c r="K415" s="412"/>
      <c r="L415" s="427"/>
      <c r="M415" s="427"/>
      <c r="N415" s="427"/>
      <c r="O415" s="427"/>
      <c r="P415" s="427"/>
      <c r="Q415" s="427"/>
      <c r="R415" s="427"/>
      <c r="S415" s="427"/>
    </row>
    <row r="416" spans="1:21" x14ac:dyDescent="0.25">
      <c r="A416" s="412"/>
      <c r="B416" s="412"/>
      <c r="C416" s="412"/>
      <c r="D416" s="412"/>
      <c r="E416" s="412"/>
      <c r="F416" s="412"/>
      <c r="G416" s="412"/>
      <c r="H416" s="412"/>
      <c r="I416" s="412"/>
      <c r="J416" s="412"/>
      <c r="K416" s="412"/>
      <c r="L416" s="427"/>
      <c r="M416" s="427"/>
      <c r="N416" s="427"/>
      <c r="O416" s="427"/>
      <c r="P416" s="427"/>
      <c r="Q416" s="427"/>
      <c r="R416" s="427"/>
      <c r="S416" s="427"/>
    </row>
    <row r="417" spans="1:19" x14ac:dyDescent="0.25">
      <c r="A417" s="1032" t="s">
        <v>949</v>
      </c>
      <c r="B417" s="1033"/>
      <c r="C417" s="1033"/>
      <c r="D417" s="1033"/>
      <c r="E417" s="1033"/>
      <c r="F417" s="1033"/>
      <c r="G417" s="1033"/>
      <c r="H417" s="1033"/>
      <c r="I417" s="1034"/>
      <c r="J417" s="412"/>
      <c r="K417" s="412"/>
      <c r="L417" s="427"/>
      <c r="M417" s="427"/>
      <c r="N417" s="427"/>
      <c r="O417" s="427"/>
      <c r="P417" s="427"/>
      <c r="Q417" s="427"/>
      <c r="R417" s="427"/>
      <c r="S417" s="427"/>
    </row>
    <row r="418" spans="1:19" x14ac:dyDescent="0.25">
      <c r="A418" s="1316" t="s">
        <v>950</v>
      </c>
      <c r="B418" s="1317"/>
      <c r="C418" s="1317"/>
      <c r="D418" s="1317"/>
      <c r="E418" s="1317"/>
      <c r="F418" s="1317"/>
      <c r="G418" s="1317"/>
      <c r="H418" s="1317"/>
      <c r="I418" s="1317"/>
      <c r="J418" s="412"/>
      <c r="K418" s="412"/>
      <c r="L418" s="427"/>
      <c r="M418" s="427"/>
      <c r="N418" s="427"/>
      <c r="O418" s="427"/>
      <c r="P418" s="427"/>
      <c r="Q418" s="427"/>
      <c r="R418" s="427"/>
      <c r="S418" s="427"/>
    </row>
    <row r="419" spans="1:19" x14ac:dyDescent="0.25">
      <c r="A419" s="1035" t="s">
        <v>951</v>
      </c>
      <c r="B419" s="1035"/>
      <c r="C419" s="1035"/>
      <c r="D419" s="1036"/>
      <c r="E419" s="510">
        <f>M69</f>
        <v>0</v>
      </c>
      <c r="F419" s="412"/>
      <c r="G419" s="412"/>
      <c r="H419" s="412"/>
      <c r="I419" s="412"/>
      <c r="J419" s="412"/>
      <c r="K419" s="412"/>
      <c r="L419" s="427"/>
      <c r="M419" s="427"/>
      <c r="N419" s="427"/>
      <c r="O419" s="427"/>
      <c r="P419" s="427"/>
      <c r="Q419" s="427"/>
      <c r="R419" s="427"/>
      <c r="S419" s="427"/>
    </row>
    <row r="420" spans="1:19" x14ac:dyDescent="0.25">
      <c r="A420" s="1035" t="s">
        <v>952</v>
      </c>
      <c r="B420" s="1035"/>
      <c r="C420" s="1035"/>
      <c r="D420" s="1036"/>
      <c r="E420" s="510" t="str">
        <f>IF(M69="","ACH50 ?",IF(E419&lt;=3,2,IF(E419&gt;3,0)))</f>
        <v>ACH50 ?</v>
      </c>
      <c r="F420" s="412"/>
      <c r="G420" s="412"/>
      <c r="H420" s="412"/>
      <c r="I420" s="412"/>
      <c r="J420" s="412"/>
      <c r="K420" s="412"/>
      <c r="L420" s="427"/>
      <c r="M420" s="427"/>
      <c r="N420" s="427"/>
      <c r="O420" s="427"/>
      <c r="P420" s="427"/>
      <c r="Q420" s="427"/>
      <c r="R420" s="427"/>
      <c r="S420" s="427"/>
    </row>
    <row r="421" spans="1:19" x14ac:dyDescent="0.25">
      <c r="A421" s="1316" t="s">
        <v>953</v>
      </c>
      <c r="B421" s="1317"/>
      <c r="C421" s="1317"/>
      <c r="D421" s="1317"/>
      <c r="E421" s="1317"/>
      <c r="F421" s="1317"/>
      <c r="G421" s="1317"/>
      <c r="H421" s="1317"/>
      <c r="I421" s="1317"/>
      <c r="J421" s="412"/>
      <c r="K421" s="412"/>
      <c r="L421" s="427"/>
      <c r="M421" s="427"/>
      <c r="N421" s="427"/>
      <c r="O421" s="427"/>
      <c r="P421" s="427"/>
      <c r="Q421" s="427"/>
      <c r="R421" s="427"/>
      <c r="S421" s="427"/>
    </row>
    <row r="422" spans="1:19" x14ac:dyDescent="0.25">
      <c r="A422" s="1035" t="s">
        <v>951</v>
      </c>
      <c r="B422" s="1035"/>
      <c r="C422" s="1035"/>
      <c r="D422" s="1036"/>
      <c r="E422" s="510">
        <f>M69</f>
        <v>0</v>
      </c>
      <c r="F422" s="412"/>
      <c r="G422" s="412"/>
      <c r="H422" s="412"/>
      <c r="I422" s="412"/>
      <c r="J422" s="412"/>
      <c r="K422" s="412"/>
      <c r="L422" s="427"/>
      <c r="M422" s="427"/>
      <c r="N422" s="427"/>
      <c r="O422" s="427"/>
      <c r="P422" s="427"/>
      <c r="Q422" s="427"/>
      <c r="R422" s="427"/>
      <c r="S422" s="427"/>
    </row>
    <row r="423" spans="1:19" x14ac:dyDescent="0.25">
      <c r="A423" s="1035" t="s">
        <v>952</v>
      </c>
      <c r="B423" s="1035"/>
      <c r="C423" s="1035"/>
      <c r="D423" s="1036"/>
      <c r="E423" s="510" t="str">
        <f>IF(M69="","ACH50 ?",IF(E422&lt;=3,2,(IF(AND(E422&gt;3,E422&lt;=4),0,"CANNOT CERTIFY, HOME IS TOO LEAKY"))))</f>
        <v>ACH50 ?</v>
      </c>
      <c r="F423" s="412"/>
      <c r="G423" s="412"/>
      <c r="H423" s="412"/>
      <c r="I423" s="412"/>
      <c r="J423" s="412"/>
      <c r="K423" s="412"/>
      <c r="L423" s="427"/>
      <c r="M423" s="427"/>
      <c r="N423" s="427"/>
      <c r="O423" s="427"/>
      <c r="P423" s="427"/>
      <c r="Q423" s="427"/>
      <c r="R423" s="427"/>
      <c r="S423" s="427"/>
    </row>
    <row r="424" spans="1:19" x14ac:dyDescent="0.25">
      <c r="A424" s="427"/>
      <c r="B424" s="427"/>
      <c r="C424" s="427"/>
      <c r="D424" s="427"/>
      <c r="E424" s="427"/>
      <c r="F424" s="427"/>
      <c r="G424" s="427"/>
      <c r="H424" s="427"/>
      <c r="I424" s="427"/>
      <c r="J424" s="427"/>
      <c r="K424" s="427"/>
      <c r="L424" s="427"/>
      <c r="M424" s="427"/>
      <c r="N424" s="427"/>
      <c r="O424" s="427"/>
      <c r="P424" s="427"/>
      <c r="Q424" s="427"/>
      <c r="R424" s="427"/>
      <c r="S424" s="427"/>
    </row>
    <row r="425" spans="1:19" x14ac:dyDescent="0.25">
      <c r="A425" s="427"/>
      <c r="B425" s="427"/>
      <c r="C425" s="427"/>
      <c r="D425" s="427"/>
      <c r="E425" s="427"/>
      <c r="F425" s="427"/>
      <c r="G425" s="427"/>
      <c r="H425" s="427"/>
      <c r="I425" s="427"/>
      <c r="J425" s="427"/>
      <c r="K425" s="427"/>
      <c r="L425" s="427"/>
      <c r="M425" s="427"/>
      <c r="N425" s="427"/>
      <c r="O425" s="427"/>
      <c r="P425" s="427"/>
      <c r="Q425" s="427"/>
      <c r="R425" s="427"/>
      <c r="S425" s="427"/>
    </row>
  </sheetData>
  <sheetProtection algorithmName="SHA-512" hashValue="GDoUr8cBM6gKxMBG3tDCZEQhLqUaxDi0ypj1TigjJtYAguMUdV5STT9QotuI7xgoAznJzg6PiwJwmHFrLajdnQ==" saltValue="IxxFen+7n+dpNXdT2lR03Q==" spinCount="100000" sheet="1" objects="1" scenarios="1" formatRows="0"/>
  <mergeCells count="681">
    <mergeCell ref="O105:Q105"/>
    <mergeCell ref="R301:S306"/>
    <mergeCell ref="U2:U6"/>
    <mergeCell ref="C142:K142"/>
    <mergeCell ref="N135:S135"/>
    <mergeCell ref="C136:K136"/>
    <mergeCell ref="N136:S136"/>
    <mergeCell ref="N162:S162"/>
    <mergeCell ref="O6:Q6"/>
    <mergeCell ref="D5:N6"/>
    <mergeCell ref="A6:C6"/>
    <mergeCell ref="M16:S18"/>
    <mergeCell ref="C16:K16"/>
    <mergeCell ref="C17:K17"/>
    <mergeCell ref="C18:K18"/>
    <mergeCell ref="C25:L25"/>
    <mergeCell ref="C26:L26"/>
    <mergeCell ref="C24:M24"/>
    <mergeCell ref="R6:S6"/>
    <mergeCell ref="N141:S141"/>
    <mergeCell ref="O148:Q148"/>
    <mergeCell ref="C148:N148"/>
    <mergeCell ref="O101:Q101"/>
    <mergeCell ref="O103:Q103"/>
    <mergeCell ref="O104:Q104"/>
    <mergeCell ref="C303:L303"/>
    <mergeCell ref="X302:X306"/>
    <mergeCell ref="A308:B308"/>
    <mergeCell ref="A309:B309"/>
    <mergeCell ref="A310:B310"/>
    <mergeCell ref="A311:B311"/>
    <mergeCell ref="A312:B312"/>
    <mergeCell ref="A293:S293"/>
    <mergeCell ref="A294:S294"/>
    <mergeCell ref="C296:K296"/>
    <mergeCell ref="L296:M296"/>
    <mergeCell ref="A295:S295"/>
    <mergeCell ref="A296:B296"/>
    <mergeCell ref="C309:L309"/>
    <mergeCell ref="M309:Q309"/>
    <mergeCell ref="C310:L310"/>
    <mergeCell ref="M310:Q310"/>
    <mergeCell ref="M311:Q312"/>
    <mergeCell ref="A307:S307"/>
    <mergeCell ref="A298:B306"/>
    <mergeCell ref="M303:N303"/>
    <mergeCell ref="C304:L304"/>
    <mergeCell ref="M304:N304"/>
    <mergeCell ref="A297:S297"/>
    <mergeCell ref="C124:K124"/>
    <mergeCell ref="C299:Q299"/>
    <mergeCell ref="C298:I298"/>
    <mergeCell ref="J298:K298"/>
    <mergeCell ref="C301:Q301"/>
    <mergeCell ref="C300:Q300"/>
    <mergeCell ref="N298:Q298"/>
    <mergeCell ref="C302:L302"/>
    <mergeCell ref="M302:N302"/>
    <mergeCell ref="C135:K135"/>
    <mergeCell ref="C176:I176"/>
    <mergeCell ref="O106:Q106"/>
    <mergeCell ref="O107:Q107"/>
    <mergeCell ref="C132:K132"/>
    <mergeCell ref="L132:L134"/>
    <mergeCell ref="M132:M134"/>
    <mergeCell ref="N132:S134"/>
    <mergeCell ref="N111:S111"/>
    <mergeCell ref="C118:K118"/>
    <mergeCell ref="N118:S118"/>
    <mergeCell ref="N112:S113"/>
    <mergeCell ref="N114:S114"/>
    <mergeCell ref="C125:K125"/>
    <mergeCell ref="N125:S125"/>
    <mergeCell ref="C127:K127"/>
    <mergeCell ref="L112:L114"/>
    <mergeCell ref="A108:S108"/>
    <mergeCell ref="A109:S109"/>
    <mergeCell ref="A110:S110"/>
    <mergeCell ref="C113:K113"/>
    <mergeCell ref="A115:S115"/>
    <mergeCell ref="C123:K123"/>
    <mergeCell ref="N123:S123"/>
    <mergeCell ref="A146:S146"/>
    <mergeCell ref="C189:K189"/>
    <mergeCell ref="R101:S101"/>
    <mergeCell ref="R102:S102"/>
    <mergeCell ref="N127:S127"/>
    <mergeCell ref="N163:S165"/>
    <mergeCell ref="N119:S119"/>
    <mergeCell ref="A131:S131"/>
    <mergeCell ref="A196:S196"/>
    <mergeCell ref="A182:S182"/>
    <mergeCell ref="C183:K183"/>
    <mergeCell ref="C181:K181"/>
    <mergeCell ref="N181:S181"/>
    <mergeCell ref="C186:K186"/>
    <mergeCell ref="N186:S186"/>
    <mergeCell ref="C187:K187"/>
    <mergeCell ref="N187:S187"/>
    <mergeCell ref="A188:S188"/>
    <mergeCell ref="N180:S180"/>
    <mergeCell ref="C149:N149"/>
    <mergeCell ref="C150:N150"/>
    <mergeCell ref="J179:K179"/>
    <mergeCell ref="C184:K184"/>
    <mergeCell ref="N142:S142"/>
    <mergeCell ref="N65:S65"/>
    <mergeCell ref="A66:A69"/>
    <mergeCell ref="C66:K66"/>
    <mergeCell ref="N66:S69"/>
    <mergeCell ref="C67:K67"/>
    <mergeCell ref="C68:H68"/>
    <mergeCell ref="C69:H69"/>
    <mergeCell ref="I68:K68"/>
    <mergeCell ref="I69:K69"/>
    <mergeCell ref="M67:M68"/>
    <mergeCell ref="L67:L69"/>
    <mergeCell ref="C291:N291"/>
    <mergeCell ref="A384:C384"/>
    <mergeCell ref="A383:C383"/>
    <mergeCell ref="A382:C382"/>
    <mergeCell ref="A381:B381"/>
    <mergeCell ref="A380:C380"/>
    <mergeCell ref="A379:C379"/>
    <mergeCell ref="A378:C378"/>
    <mergeCell ref="A377:C377"/>
    <mergeCell ref="A375:B375"/>
    <mergeCell ref="A376:C376"/>
    <mergeCell ref="A368:C368"/>
    <mergeCell ref="A370:C370"/>
    <mergeCell ref="A371:C371"/>
    <mergeCell ref="A372:C372"/>
    <mergeCell ref="A313:B313"/>
    <mergeCell ref="A314:S314"/>
    <mergeCell ref="A355:I355"/>
    <mergeCell ref="A357:B357"/>
    <mergeCell ref="A369:B369"/>
    <mergeCell ref="A367:C367"/>
    <mergeCell ref="A366:C366"/>
    <mergeCell ref="O291:Q291"/>
    <mergeCell ref="O292:Q292"/>
    <mergeCell ref="A417:I417"/>
    <mergeCell ref="A418:I418"/>
    <mergeCell ref="A395:I395"/>
    <mergeCell ref="A396:D396"/>
    <mergeCell ref="A397:D397"/>
    <mergeCell ref="A398:D398"/>
    <mergeCell ref="A399:D399"/>
    <mergeCell ref="A400:I400"/>
    <mergeCell ref="A401:D401"/>
    <mergeCell ref="A402:D402"/>
    <mergeCell ref="A403:D403"/>
    <mergeCell ref="A413:D413"/>
    <mergeCell ref="A414:D414"/>
    <mergeCell ref="A404:D404"/>
    <mergeCell ref="A405:I405"/>
    <mergeCell ref="A406:D406"/>
    <mergeCell ref="A407:D407"/>
    <mergeCell ref="A408:D408"/>
    <mergeCell ref="A409:D409"/>
    <mergeCell ref="A410:I410"/>
    <mergeCell ref="A411:D411"/>
    <mergeCell ref="A412:D412"/>
    <mergeCell ref="A419:D419"/>
    <mergeCell ref="A420:D420"/>
    <mergeCell ref="A421:I421"/>
    <mergeCell ref="A422:D422"/>
    <mergeCell ref="A423:D423"/>
    <mergeCell ref="C74:K74"/>
    <mergeCell ref="A386:C386"/>
    <mergeCell ref="A373:C373"/>
    <mergeCell ref="A374:C374"/>
    <mergeCell ref="J352:K352"/>
    <mergeCell ref="A76:S76"/>
    <mergeCell ref="C77:K77"/>
    <mergeCell ref="N77:S77"/>
    <mergeCell ref="A97:K97"/>
    <mergeCell ref="L98:M98"/>
    <mergeCell ref="C98:K98"/>
    <mergeCell ref="A99:S99"/>
    <mergeCell ref="N98:S98"/>
    <mergeCell ref="J100:K100"/>
    <mergeCell ref="C100:I100"/>
    <mergeCell ref="R100:S100"/>
    <mergeCell ref="C137:K137"/>
    <mergeCell ref="N137:S137"/>
    <mergeCell ref="C138:K138"/>
    <mergeCell ref="A16:B18"/>
    <mergeCell ref="A19:B22"/>
    <mergeCell ref="A11:B15"/>
    <mergeCell ref="C11:E11"/>
    <mergeCell ref="C12:E12"/>
    <mergeCell ref="C13:E13"/>
    <mergeCell ref="C14:E14"/>
    <mergeCell ref="C19:K21"/>
    <mergeCell ref="N19:S22"/>
    <mergeCell ref="A64:S64"/>
    <mergeCell ref="C65:K65"/>
    <mergeCell ref="C29:K29"/>
    <mergeCell ref="N29:S29"/>
    <mergeCell ref="L31:M31"/>
    <mergeCell ref="L32:M32"/>
    <mergeCell ref="A33:B33"/>
    <mergeCell ref="C33:K33"/>
    <mergeCell ref="L33:M33"/>
    <mergeCell ref="A34:B34"/>
    <mergeCell ref="C34:K34"/>
    <mergeCell ref="L34:M34"/>
    <mergeCell ref="A39:S39"/>
    <mergeCell ref="C40:K40"/>
    <mergeCell ref="N40:S40"/>
    <mergeCell ref="N37:S37"/>
    <mergeCell ref="A37:B37"/>
    <mergeCell ref="C37:K37"/>
    <mergeCell ref="A29:B29"/>
    <mergeCell ref="A35:B35"/>
    <mergeCell ref="C63:K63"/>
    <mergeCell ref="N63:S63"/>
    <mergeCell ref="C35:K35"/>
    <mergeCell ref="L35:M35"/>
    <mergeCell ref="A1:B1"/>
    <mergeCell ref="C1:K1"/>
    <mergeCell ref="N1:S1"/>
    <mergeCell ref="O5:Q5"/>
    <mergeCell ref="R5:S5"/>
    <mergeCell ref="T2:T6"/>
    <mergeCell ref="C36:K36"/>
    <mergeCell ref="A9:S9"/>
    <mergeCell ref="C10:J10"/>
    <mergeCell ref="A2:C5"/>
    <mergeCell ref="D2:G4"/>
    <mergeCell ref="H2:J2"/>
    <mergeCell ref="K2:N2"/>
    <mergeCell ref="O2:S2"/>
    <mergeCell ref="H3:J4"/>
    <mergeCell ref="K3:N3"/>
    <mergeCell ref="O3:Q3"/>
    <mergeCell ref="R3:S3"/>
    <mergeCell ref="K4:N4"/>
    <mergeCell ref="O4:Q4"/>
    <mergeCell ref="R4:S4"/>
    <mergeCell ref="A8:S8"/>
    <mergeCell ref="K10:S15"/>
    <mergeCell ref="C15:E15"/>
    <mergeCell ref="C42:K42"/>
    <mergeCell ref="N42:S42"/>
    <mergeCell ref="C43:K43"/>
    <mergeCell ref="N43:S43"/>
    <mergeCell ref="C22:E22"/>
    <mergeCell ref="L19:M21"/>
    <mergeCell ref="N24:S28"/>
    <mergeCell ref="A31:B31"/>
    <mergeCell ref="C31:K31"/>
    <mergeCell ref="A32:B32"/>
    <mergeCell ref="C32:K32"/>
    <mergeCell ref="A38:P38"/>
    <mergeCell ref="Q38:S38"/>
    <mergeCell ref="L36:M36"/>
    <mergeCell ref="A40:A41"/>
    <mergeCell ref="B40:B41"/>
    <mergeCell ref="C41:K41"/>
    <mergeCell ref="N41:S41"/>
    <mergeCell ref="C27:L27"/>
    <mergeCell ref="A36:B36"/>
    <mergeCell ref="N48:S48"/>
    <mergeCell ref="C49:K49"/>
    <mergeCell ref="N49:S49"/>
    <mergeCell ref="C44:K44"/>
    <mergeCell ref="N44:S44"/>
    <mergeCell ref="C45:K45"/>
    <mergeCell ref="N45:S45"/>
    <mergeCell ref="C46:K46"/>
    <mergeCell ref="N46:S46"/>
    <mergeCell ref="N47:S47"/>
    <mergeCell ref="C48:K48"/>
    <mergeCell ref="C47:K47"/>
    <mergeCell ref="N54:S54"/>
    <mergeCell ref="C56:K56"/>
    <mergeCell ref="N56:S56"/>
    <mergeCell ref="A62:S62"/>
    <mergeCell ref="C50:K50"/>
    <mergeCell ref="N50:S50"/>
    <mergeCell ref="C51:K51"/>
    <mergeCell ref="N51:S51"/>
    <mergeCell ref="C52:K52"/>
    <mergeCell ref="N52:S52"/>
    <mergeCell ref="C53:K53"/>
    <mergeCell ref="N53:S53"/>
    <mergeCell ref="N55:S55"/>
    <mergeCell ref="C54:K55"/>
    <mergeCell ref="L54:L55"/>
    <mergeCell ref="M54:M55"/>
    <mergeCell ref="C57:K57"/>
    <mergeCell ref="N57:S57"/>
    <mergeCell ref="C58:K58"/>
    <mergeCell ref="N58:S58"/>
    <mergeCell ref="C59:H59"/>
    <mergeCell ref="C60:H60"/>
    <mergeCell ref="I59:K59"/>
    <mergeCell ref="N70:S73"/>
    <mergeCell ref="C79:K79"/>
    <mergeCell ref="C80:K80"/>
    <mergeCell ref="C81:C82"/>
    <mergeCell ref="D81:H81"/>
    <mergeCell ref="I81:K85"/>
    <mergeCell ref="C86:K86"/>
    <mergeCell ref="C87:K87"/>
    <mergeCell ref="C78:K78"/>
    <mergeCell ref="L78:L87"/>
    <mergeCell ref="M78:M87"/>
    <mergeCell ref="N78:S80"/>
    <mergeCell ref="N81:S87"/>
    <mergeCell ref="C71:H71"/>
    <mergeCell ref="C73:H73"/>
    <mergeCell ref="C72:H72"/>
    <mergeCell ref="C70:K70"/>
    <mergeCell ref="I71:K71"/>
    <mergeCell ref="I72:K72"/>
    <mergeCell ref="I73:K73"/>
    <mergeCell ref="L70:L73"/>
    <mergeCell ref="M70:M73"/>
    <mergeCell ref="N168:S168"/>
    <mergeCell ref="C168:K168"/>
    <mergeCell ref="N124:S124"/>
    <mergeCell ref="A116:A120"/>
    <mergeCell ref="C116:K116"/>
    <mergeCell ref="N116:S116"/>
    <mergeCell ref="C117:K117"/>
    <mergeCell ref="C112:K112"/>
    <mergeCell ref="N121:S121"/>
    <mergeCell ref="C122:K122"/>
    <mergeCell ref="N122:S122"/>
    <mergeCell ref="C114:K114"/>
    <mergeCell ref="A121:A125"/>
    <mergeCell ref="C121:K121"/>
    <mergeCell ref="C119:K119"/>
    <mergeCell ref="N120:S120"/>
    <mergeCell ref="N117:S117"/>
    <mergeCell ref="N140:S140"/>
    <mergeCell ref="C141:K141"/>
    <mergeCell ref="C143:K143"/>
    <mergeCell ref="N143:S143"/>
    <mergeCell ref="A151:S151"/>
    <mergeCell ref="C147:I147"/>
    <mergeCell ref="J147:K147"/>
    <mergeCell ref="N160:S160"/>
    <mergeCell ref="C162:K162"/>
    <mergeCell ref="C163:L163"/>
    <mergeCell ref="C164:L164"/>
    <mergeCell ref="C165:L165"/>
    <mergeCell ref="N166:S166"/>
    <mergeCell ref="C166:K166"/>
    <mergeCell ref="N167:S167"/>
    <mergeCell ref="C167:K167"/>
    <mergeCell ref="C154:K154"/>
    <mergeCell ref="N154:S154"/>
    <mergeCell ref="N159:S159"/>
    <mergeCell ref="C160:K160"/>
    <mergeCell ref="A191:S191"/>
    <mergeCell ref="C192:K192"/>
    <mergeCell ref="N192:S192"/>
    <mergeCell ref="C193:K193"/>
    <mergeCell ref="N193:S193"/>
    <mergeCell ref="C171:K171"/>
    <mergeCell ref="N171:S171"/>
    <mergeCell ref="C172:K172"/>
    <mergeCell ref="N172:S172"/>
    <mergeCell ref="C173:K173"/>
    <mergeCell ref="N173:S173"/>
    <mergeCell ref="C155:K155"/>
    <mergeCell ref="N155:S155"/>
    <mergeCell ref="C156:K156"/>
    <mergeCell ref="N156:S156"/>
    <mergeCell ref="C157:K157"/>
    <mergeCell ref="N157:S157"/>
    <mergeCell ref="C158:K158"/>
    <mergeCell ref="N158:S158"/>
    <mergeCell ref="C159:K159"/>
    <mergeCell ref="C198:K198"/>
    <mergeCell ref="N198:S198"/>
    <mergeCell ref="C175:K175"/>
    <mergeCell ref="C194:K194"/>
    <mergeCell ref="N194:S194"/>
    <mergeCell ref="C195:K195"/>
    <mergeCell ref="N195:S195"/>
    <mergeCell ref="N184:S184"/>
    <mergeCell ref="C185:K185"/>
    <mergeCell ref="N185:S185"/>
    <mergeCell ref="C180:K180"/>
    <mergeCell ref="L176:L177"/>
    <mergeCell ref="M176:M177"/>
    <mergeCell ref="C178:I178"/>
    <mergeCell ref="J178:K178"/>
    <mergeCell ref="C179:I179"/>
    <mergeCell ref="N175:S179"/>
    <mergeCell ref="N197:S197"/>
    <mergeCell ref="C190:K190"/>
    <mergeCell ref="N189:S189"/>
    <mergeCell ref="N190:S190"/>
    <mergeCell ref="C197:K197"/>
    <mergeCell ref="N183:S183"/>
    <mergeCell ref="C227:K227"/>
    <mergeCell ref="L212:L227"/>
    <mergeCell ref="N212:S212"/>
    <mergeCell ref="C221:K221"/>
    <mergeCell ref="C199:K199"/>
    <mergeCell ref="N199:S199"/>
    <mergeCell ref="C200:K200"/>
    <mergeCell ref="N200:S200"/>
    <mergeCell ref="C201:K201"/>
    <mergeCell ref="N201:S201"/>
    <mergeCell ref="C207:K207"/>
    <mergeCell ref="N207:S207"/>
    <mergeCell ref="C208:K208"/>
    <mergeCell ref="N208:S208"/>
    <mergeCell ref="C202:K202"/>
    <mergeCell ref="N202:S202"/>
    <mergeCell ref="C203:K203"/>
    <mergeCell ref="N203:S203"/>
    <mergeCell ref="C204:K204"/>
    <mergeCell ref="N204:S204"/>
    <mergeCell ref="C205:K205"/>
    <mergeCell ref="N205:S205"/>
    <mergeCell ref="N253:S253"/>
    <mergeCell ref="C254:K254"/>
    <mergeCell ref="N254:S254"/>
    <mergeCell ref="C253:K253"/>
    <mergeCell ref="A250:S250"/>
    <mergeCell ref="C251:K251"/>
    <mergeCell ref="N251:S251"/>
    <mergeCell ref="A248:B249"/>
    <mergeCell ref="C248:K248"/>
    <mergeCell ref="L248:L249"/>
    <mergeCell ref="M248:M249"/>
    <mergeCell ref="N248:S249"/>
    <mergeCell ref="C252:K252"/>
    <mergeCell ref="N252:S252"/>
    <mergeCell ref="C259:K259"/>
    <mergeCell ref="N259:S259"/>
    <mergeCell ref="C260:K260"/>
    <mergeCell ref="N260:S260"/>
    <mergeCell ref="C255:K255"/>
    <mergeCell ref="N255:S255"/>
    <mergeCell ref="C256:K256"/>
    <mergeCell ref="N256:S256"/>
    <mergeCell ref="C257:K257"/>
    <mergeCell ref="N257:S257"/>
    <mergeCell ref="A393:D393"/>
    <mergeCell ref="A394:D394"/>
    <mergeCell ref="A23:S23"/>
    <mergeCell ref="C28:K28"/>
    <mergeCell ref="A24:B28"/>
    <mergeCell ref="A30:B30"/>
    <mergeCell ref="C30:K30"/>
    <mergeCell ref="A74:B75"/>
    <mergeCell ref="L74:L75"/>
    <mergeCell ref="M74:M75"/>
    <mergeCell ref="C75:I75"/>
    <mergeCell ref="J75:K75"/>
    <mergeCell ref="N74:S75"/>
    <mergeCell ref="C88:K88"/>
    <mergeCell ref="L88:L96"/>
    <mergeCell ref="J290:K290"/>
    <mergeCell ref="R241:S241"/>
    <mergeCell ref="R242:S242"/>
    <mergeCell ref="N234:S234"/>
    <mergeCell ref="C268:K268"/>
    <mergeCell ref="N268:S268"/>
    <mergeCell ref="C269:K269"/>
    <mergeCell ref="N269:S269"/>
    <mergeCell ref="C270:K270"/>
    <mergeCell ref="A389:I389"/>
    <mergeCell ref="A391:D391"/>
    <mergeCell ref="A392:D392"/>
    <mergeCell ref="A390:I390"/>
    <mergeCell ref="N270:S270"/>
    <mergeCell ref="A261:S261"/>
    <mergeCell ref="C262:K262"/>
    <mergeCell ref="N262:S262"/>
    <mergeCell ref="C263:K263"/>
    <mergeCell ref="N263:S263"/>
    <mergeCell ref="C264:K264"/>
    <mergeCell ref="N264:S264"/>
    <mergeCell ref="C265:K265"/>
    <mergeCell ref="N265:S265"/>
    <mergeCell ref="C271:K271"/>
    <mergeCell ref="N271:S271"/>
    <mergeCell ref="C272:K272"/>
    <mergeCell ref="N272:S272"/>
    <mergeCell ref="C273:K273"/>
    <mergeCell ref="N273:S273"/>
    <mergeCell ref="A266:S266"/>
    <mergeCell ref="A385:C385"/>
    <mergeCell ref="C282:K282"/>
    <mergeCell ref="N282:S282"/>
    <mergeCell ref="W295:X300"/>
    <mergeCell ref="A349:K350"/>
    <mergeCell ref="M88:M96"/>
    <mergeCell ref="C89:K89"/>
    <mergeCell ref="C90:K90"/>
    <mergeCell ref="C91:C92"/>
    <mergeCell ref="D91:H91"/>
    <mergeCell ref="I91:K95"/>
    <mergeCell ref="C96:K96"/>
    <mergeCell ref="N88:S90"/>
    <mergeCell ref="N91:S96"/>
    <mergeCell ref="C285:K285"/>
    <mergeCell ref="N285:S285"/>
    <mergeCell ref="C286:K286"/>
    <mergeCell ref="N286:S286"/>
    <mergeCell ref="N296:S296"/>
    <mergeCell ref="A289:S289"/>
    <mergeCell ref="C290:I290"/>
    <mergeCell ref="R290:S290"/>
    <mergeCell ref="R291:S291"/>
    <mergeCell ref="C241:I241"/>
    <mergeCell ref="C226:K226"/>
    <mergeCell ref="O149:Q149"/>
    <mergeCell ref="N258:S258"/>
    <mergeCell ref="O150:Q150"/>
    <mergeCell ref="A126:S126"/>
    <mergeCell ref="A127:A129"/>
    <mergeCell ref="W106:AK106"/>
    <mergeCell ref="I60:K60"/>
    <mergeCell ref="R147:S150"/>
    <mergeCell ref="A144:S144"/>
    <mergeCell ref="C145:K145"/>
    <mergeCell ref="L145:M145"/>
    <mergeCell ref="N145:S145"/>
    <mergeCell ref="C128:K128"/>
    <mergeCell ref="N128:S128"/>
    <mergeCell ref="C129:K129"/>
    <mergeCell ref="N129:S129"/>
    <mergeCell ref="C130:K130"/>
    <mergeCell ref="N130:S130"/>
    <mergeCell ref="C120:K120"/>
    <mergeCell ref="C133:K133"/>
    <mergeCell ref="C134:K134"/>
    <mergeCell ref="I111:J111"/>
    <mergeCell ref="C105:N105"/>
    <mergeCell ref="C106:N106"/>
    <mergeCell ref="C107:N107"/>
    <mergeCell ref="C102:N102"/>
    <mergeCell ref="A209:A211"/>
    <mergeCell ref="C209:K209"/>
    <mergeCell ref="N209:S209"/>
    <mergeCell ref="C206:K206"/>
    <mergeCell ref="N206:S206"/>
    <mergeCell ref="C222:K222"/>
    <mergeCell ref="C223:K223"/>
    <mergeCell ref="C224:K224"/>
    <mergeCell ref="C225:K225"/>
    <mergeCell ref="C210:K210"/>
    <mergeCell ref="M210:M211"/>
    <mergeCell ref="N210:S211"/>
    <mergeCell ref="C211:K211"/>
    <mergeCell ref="C213:K213"/>
    <mergeCell ref="M213:M227"/>
    <mergeCell ref="N213:S227"/>
    <mergeCell ref="C214:K214"/>
    <mergeCell ref="C215:K215"/>
    <mergeCell ref="C216:K216"/>
    <mergeCell ref="C217:K217"/>
    <mergeCell ref="C218:K218"/>
    <mergeCell ref="C219:K219"/>
    <mergeCell ref="C220:K220"/>
    <mergeCell ref="C212:K212"/>
    <mergeCell ref="C283:K283"/>
    <mergeCell ref="N283:S283"/>
    <mergeCell ref="C284:K284"/>
    <mergeCell ref="N284:S284"/>
    <mergeCell ref="C267:K267"/>
    <mergeCell ref="N267:S267"/>
    <mergeCell ref="C278:K278"/>
    <mergeCell ref="N278:S278"/>
    <mergeCell ref="C279:K279"/>
    <mergeCell ref="N228:S228"/>
    <mergeCell ref="C229:K229"/>
    <mergeCell ref="M229:M231"/>
    <mergeCell ref="N229:S233"/>
    <mergeCell ref="C230:K230"/>
    <mergeCell ref="L228:L233"/>
    <mergeCell ref="C231:K231"/>
    <mergeCell ref="C232:K232"/>
    <mergeCell ref="C233:K233"/>
    <mergeCell ref="C228:K228"/>
    <mergeCell ref="N239:S239"/>
    <mergeCell ref="R244:S244"/>
    <mergeCell ref="A246:S246"/>
    <mergeCell ref="C244:N244"/>
    <mergeCell ref="C245:N245"/>
    <mergeCell ref="O245:Q245"/>
    <mergeCell ref="C243:N243"/>
    <mergeCell ref="C242:N242"/>
    <mergeCell ref="O242:Q242"/>
    <mergeCell ref="O243:Q243"/>
    <mergeCell ref="O244:Q244"/>
    <mergeCell ref="J241:K241"/>
    <mergeCell ref="N279:S279"/>
    <mergeCell ref="A280:S280"/>
    <mergeCell ref="C281:K281"/>
    <mergeCell ref="N281:S281"/>
    <mergeCell ref="C274:K274"/>
    <mergeCell ref="N274:S274"/>
    <mergeCell ref="A275:S275"/>
    <mergeCell ref="C276:K276"/>
    <mergeCell ref="N276:S276"/>
    <mergeCell ref="C277:K277"/>
    <mergeCell ref="N277:S277"/>
    <mergeCell ref="A365:C365"/>
    <mergeCell ref="A364:C364"/>
    <mergeCell ref="A363:B363"/>
    <mergeCell ref="A362:C362"/>
    <mergeCell ref="A361:C361"/>
    <mergeCell ref="A360:C360"/>
    <mergeCell ref="A359:C359"/>
    <mergeCell ref="A358:C358"/>
    <mergeCell ref="C258:K258"/>
    <mergeCell ref="E356:G356"/>
    <mergeCell ref="H356:I356"/>
    <mergeCell ref="C292:N292"/>
    <mergeCell ref="C308:Q308"/>
    <mergeCell ref="C305:L305"/>
    <mergeCell ref="M305:N305"/>
    <mergeCell ref="C306:L306"/>
    <mergeCell ref="M306:N306"/>
    <mergeCell ref="O302:Q306"/>
    <mergeCell ref="C311:L312"/>
    <mergeCell ref="N290:Q290"/>
    <mergeCell ref="N288:S288"/>
    <mergeCell ref="A287:K287"/>
    <mergeCell ref="C288:K288"/>
    <mergeCell ref="L288:M288"/>
    <mergeCell ref="L58:M58"/>
    <mergeCell ref="M112:M114"/>
    <mergeCell ref="N30:S36"/>
    <mergeCell ref="L30:M30"/>
    <mergeCell ref="C177:I177"/>
    <mergeCell ref="J177:K177"/>
    <mergeCell ref="N100:Q100"/>
    <mergeCell ref="N147:Q147"/>
    <mergeCell ref="J176:K176"/>
    <mergeCell ref="A161:S161"/>
    <mergeCell ref="A152:S152"/>
    <mergeCell ref="A153:S153"/>
    <mergeCell ref="A154:A160"/>
    <mergeCell ref="C140:K140"/>
    <mergeCell ref="N138:S138"/>
    <mergeCell ref="C139:K139"/>
    <mergeCell ref="N139:S139"/>
    <mergeCell ref="C174:K174"/>
    <mergeCell ref="N174:S174"/>
    <mergeCell ref="A170:S170"/>
    <mergeCell ref="C101:N101"/>
    <mergeCell ref="C103:N103"/>
    <mergeCell ref="C104:N104"/>
    <mergeCell ref="O102:Q102"/>
    <mergeCell ref="C61:H61"/>
    <mergeCell ref="I61:K61"/>
    <mergeCell ref="L59:L61"/>
    <mergeCell ref="M59:M61"/>
    <mergeCell ref="N59:S61"/>
    <mergeCell ref="A162:B169"/>
    <mergeCell ref="C169:K169"/>
    <mergeCell ref="N169:S169"/>
    <mergeCell ref="C249:I249"/>
    <mergeCell ref="J249:K249"/>
    <mergeCell ref="C111:H111"/>
    <mergeCell ref="N241:Q241"/>
    <mergeCell ref="N235:S235"/>
    <mergeCell ref="A236:S236"/>
    <mergeCell ref="C237:K237"/>
    <mergeCell ref="N237:S237"/>
    <mergeCell ref="A234:B235"/>
    <mergeCell ref="C234:K235"/>
    <mergeCell ref="L234:L235"/>
    <mergeCell ref="A247:S247"/>
    <mergeCell ref="A240:S240"/>
    <mergeCell ref="A238:K238"/>
    <mergeCell ref="C239:K239"/>
    <mergeCell ref="L239:M239"/>
  </mergeCells>
  <conditionalFormatting sqref="M1:M5 M121 M124:M127 M129:M130 M9 M7">
    <cfRule type="containsText" dxfId="128" priority="213" operator="containsText" text="Not Met">
      <formula>NOT(ISERROR(SEARCH("Not Met",M1)))</formula>
    </cfRule>
  </conditionalFormatting>
  <conditionalFormatting sqref="M66">
    <cfRule type="containsText" dxfId="127" priority="124" operator="containsText" text="CANNOT CERTIFY">
      <formula>NOT(ISERROR(SEARCH("CANNOT CERTIFY",M66)))</formula>
    </cfRule>
    <cfRule type="containsText" dxfId="126" priority="125" operator="containsText" text="Permit Date?">
      <formula>NOT(ISERROR(SEARCH("Permit Date?",M66)))</formula>
    </cfRule>
    <cfRule type="containsText" dxfId="125" priority="211" operator="containsText" text="Enter ACH50 Below">
      <formula>NOT(ISERROR(SEARCH("Enter ACH50 Below",M66)))</formula>
    </cfRule>
  </conditionalFormatting>
  <conditionalFormatting sqref="M120">
    <cfRule type="containsText" dxfId="124" priority="210" operator="containsText" text="Not Met">
      <formula>NOT(ISERROR(SEARCH("Not Met",M120)))</formula>
    </cfRule>
  </conditionalFormatting>
  <conditionalFormatting sqref="M132">
    <cfRule type="containsText" dxfId="123" priority="209" operator="containsText" text="Not Met">
      <formula>NOT(ISERROR(SEARCH("Not Met",M132)))</formula>
    </cfRule>
  </conditionalFormatting>
  <conditionalFormatting sqref="M122">
    <cfRule type="containsText" dxfId="122" priority="199" operator="containsText" text="Not Met">
      <formula>NOT(ISERROR(SEARCH("Not Met",M122)))</formula>
    </cfRule>
  </conditionalFormatting>
  <conditionalFormatting sqref="M69">
    <cfRule type="containsBlanks" dxfId="121" priority="201">
      <formula>LEN(TRIM(M69))=0</formula>
    </cfRule>
  </conditionalFormatting>
  <conditionalFormatting sqref="M167">
    <cfRule type="containsText" dxfId="120" priority="193" operator="containsText" text="Not Met">
      <formula>NOT(ISERROR(SEARCH("Not Met",M167)))</formula>
    </cfRule>
  </conditionalFormatting>
  <conditionalFormatting sqref="M128">
    <cfRule type="containsText" dxfId="119" priority="197" operator="containsText" text="Not Met">
      <formula>NOT(ISERROR(SEARCH("Not Met",M128)))</formula>
    </cfRule>
  </conditionalFormatting>
  <conditionalFormatting sqref="M158">
    <cfRule type="containsText" dxfId="118" priority="196" operator="containsText" text="Not Met">
      <formula>NOT(ISERROR(SEARCH("Not Met",M158)))</formula>
    </cfRule>
  </conditionalFormatting>
  <conditionalFormatting sqref="M193">
    <cfRule type="containsText" dxfId="117" priority="186" operator="containsText" text="Not Met">
      <formula>NOT(ISERROR(SEARCH("Not Met",M193)))</formula>
    </cfRule>
  </conditionalFormatting>
  <conditionalFormatting sqref="M166">
    <cfRule type="containsText" dxfId="116" priority="194" operator="containsText" text="Not Met">
      <formula>NOT(ISERROR(SEARCH("Not Met",M166)))</formula>
    </cfRule>
  </conditionalFormatting>
  <conditionalFormatting sqref="M168">
    <cfRule type="containsText" dxfId="115" priority="192" operator="containsText" text="Not Met">
      <formula>NOT(ISERROR(SEARCH("Not Met",M168)))</formula>
    </cfRule>
  </conditionalFormatting>
  <conditionalFormatting sqref="M174">
    <cfRule type="containsText" dxfId="114" priority="190" operator="containsText" text="Not Met">
      <formula>NOT(ISERROR(SEARCH("Not Met",M174)))</formula>
    </cfRule>
  </conditionalFormatting>
  <conditionalFormatting sqref="M187">
    <cfRule type="containsText" dxfId="113" priority="189" operator="containsText" text="Not Met">
      <formula>NOT(ISERROR(SEARCH("Not Met",M187)))</formula>
    </cfRule>
  </conditionalFormatting>
  <conditionalFormatting sqref="M189">
    <cfRule type="containsText" dxfId="112" priority="188" operator="containsText" text="Not Met">
      <formula>NOT(ISERROR(SEARCH("Not Met",M189)))</formula>
    </cfRule>
  </conditionalFormatting>
  <conditionalFormatting sqref="M190">
    <cfRule type="containsText" dxfId="111" priority="187" operator="containsText" text="Not Met">
      <formula>NOT(ISERROR(SEARCH("Not Met",M190)))</formula>
    </cfRule>
  </conditionalFormatting>
  <conditionalFormatting sqref="M207">
    <cfRule type="containsBlanks" dxfId="110" priority="149">
      <formula>LEN(TRIM(M207))=0</formula>
    </cfRule>
    <cfRule type="containsText" dxfId="109" priority="185" operator="containsText" text="Not Met">
      <formula>NOT(ISERROR(SEARCH("Not Met",M207)))</formula>
    </cfRule>
  </conditionalFormatting>
  <conditionalFormatting sqref="M208">
    <cfRule type="containsText" dxfId="108" priority="184" operator="containsText" text="Not Met">
      <formula>NOT(ISERROR(SEARCH("Not Met",M208)))</formula>
    </cfRule>
  </conditionalFormatting>
  <conditionalFormatting sqref="M237">
    <cfRule type="containsText" dxfId="107" priority="181" operator="containsText" text="Not Met">
      <formula>NOT(ISERROR(SEARCH("Not Met",M237)))</formula>
    </cfRule>
  </conditionalFormatting>
  <conditionalFormatting sqref="M236">
    <cfRule type="containsText" dxfId="106" priority="182" operator="containsText" text="Not Met">
      <formula>NOT(ISERROR(SEARCH("Not Met",M236)))</formula>
    </cfRule>
  </conditionalFormatting>
  <conditionalFormatting sqref="M232">
    <cfRule type="containsText" dxfId="105" priority="167" operator="containsText" text="Not Met">
      <formula>NOT(ISERROR(SEARCH("Not Met",M232)))</formula>
    </cfRule>
  </conditionalFormatting>
  <conditionalFormatting sqref="M40:M41">
    <cfRule type="containsBlanks" dxfId="104" priority="160">
      <formula>LEN(TRIM(M40))=0</formula>
    </cfRule>
    <cfRule type="cellIs" dxfId="103" priority="179" operator="equal">
      <formula>"No"</formula>
    </cfRule>
  </conditionalFormatting>
  <conditionalFormatting sqref="M43:M46">
    <cfRule type="containsBlanks" dxfId="102" priority="159">
      <formula>LEN(TRIM(M43))=0</formula>
    </cfRule>
    <cfRule type="containsText" dxfId="101" priority="178" operator="containsText" text="Not Met">
      <formula>NOT(ISERROR(SEARCH("Not Met",M43)))</formula>
    </cfRule>
  </conditionalFormatting>
  <conditionalFormatting sqref="M51:M52">
    <cfRule type="containsBlanks" dxfId="100" priority="158">
      <formula>LEN(TRIM(M51))=0</formula>
    </cfRule>
    <cfRule type="containsText" dxfId="99" priority="177" operator="containsText" text="Not Met">
      <formula>NOT(ISERROR(SEARCH("Not Met",M51)))</formula>
    </cfRule>
  </conditionalFormatting>
  <conditionalFormatting sqref="M65">
    <cfRule type="containsBlanks" dxfId="98" priority="157">
      <formula>LEN(TRIM(M65))=0</formula>
    </cfRule>
    <cfRule type="containsText" dxfId="97" priority="176" operator="containsText" text="Not Met">
      <formula>NOT(ISERROR(SEARCH("Not Met",M65)))</formula>
    </cfRule>
  </conditionalFormatting>
  <conditionalFormatting sqref="M155:M157">
    <cfRule type="containsBlanks" dxfId="96" priority="156">
      <formula>LEN(TRIM(M155))=0</formula>
    </cfRule>
    <cfRule type="containsText" dxfId="95" priority="175" operator="containsText" text="Not Met">
      <formula>NOT(ISERROR(SEARCH("Not Met",M155)))</formula>
    </cfRule>
  </conditionalFormatting>
  <conditionalFormatting sqref="M171:M172">
    <cfRule type="containsBlanks" dxfId="94" priority="155">
      <formula>LEN(TRIM(M171))=0</formula>
    </cfRule>
    <cfRule type="cellIs" dxfId="93" priority="174" operator="equal">
      <formula>"Not Met"</formula>
    </cfRule>
  </conditionalFormatting>
  <conditionalFormatting sqref="M181">
    <cfRule type="containsBlanks" dxfId="92" priority="154">
      <formula>LEN(TRIM(M181))=0</formula>
    </cfRule>
    <cfRule type="cellIs" dxfId="91" priority="173" operator="equal">
      <formula>"Not Met"</formula>
    </cfRule>
  </conditionalFormatting>
  <conditionalFormatting sqref="M183:M186">
    <cfRule type="containsBlanks" dxfId="90" priority="153">
      <formula>LEN(TRIM(M183))=0</formula>
    </cfRule>
    <cfRule type="cellIs" dxfId="89" priority="172" operator="equal">
      <formula>"Not Met"</formula>
    </cfRule>
  </conditionalFormatting>
  <conditionalFormatting sqref="M192">
    <cfRule type="containsBlanks" dxfId="88" priority="152">
      <formula>LEN(TRIM(M192))=0</formula>
    </cfRule>
    <cfRule type="cellIs" dxfId="87" priority="171" operator="equal">
      <formula>"Not Met"</formula>
    </cfRule>
  </conditionalFormatting>
  <conditionalFormatting sqref="M194">
    <cfRule type="containsBlanks" dxfId="86" priority="151">
      <formula>LEN(TRIM(M194))=0</formula>
    </cfRule>
    <cfRule type="cellIs" dxfId="85" priority="170" operator="equal">
      <formula>"Not Met"</formula>
    </cfRule>
  </conditionalFormatting>
  <conditionalFormatting sqref="M197">
    <cfRule type="containsBlanks" dxfId="84" priority="150">
      <formula>LEN(TRIM(M197))=0</formula>
    </cfRule>
    <cfRule type="cellIs" dxfId="83" priority="169" operator="equal">
      <formula>"Not Met"</formula>
    </cfRule>
  </conditionalFormatting>
  <conditionalFormatting sqref="M198">
    <cfRule type="containsText" dxfId="82" priority="168" operator="containsText" text="Not Met">
      <formula>NOT(ISERROR(SEARCH("Not Met",M198)))</formula>
    </cfRule>
  </conditionalFormatting>
  <conditionalFormatting sqref="M131">
    <cfRule type="containsText" dxfId="81" priority="165" operator="containsText" text="Not Met">
      <formula>NOT(ISERROR(SEARCH("Not Met",M131)))</formula>
    </cfRule>
  </conditionalFormatting>
  <conditionalFormatting sqref="M234">
    <cfRule type="containsText" dxfId="80" priority="144" operator="containsText" text="Not Met">
      <formula>NOT(ISERROR(SEARCH("Not Met",M234)))</formula>
    </cfRule>
  </conditionalFormatting>
  <conditionalFormatting sqref="M203">
    <cfRule type="containsText" dxfId="79" priority="148" operator="containsText" text="Not Met">
      <formula>NOT(ISERROR(SEARCH("Not Met",M203)))</formula>
    </cfRule>
  </conditionalFormatting>
  <conditionalFormatting sqref="M209">
    <cfRule type="containsText" dxfId="78" priority="147" operator="containsText" text="Not Met">
      <formula>NOT(ISERROR(SEARCH("Not Met",M209)))</formula>
    </cfRule>
  </conditionalFormatting>
  <conditionalFormatting sqref="M212">
    <cfRule type="containsText" dxfId="77" priority="146" operator="containsText" text="Not Met">
      <formula>NOT(ISERROR(SEARCH("Not Met",M212)))</formula>
    </cfRule>
  </conditionalFormatting>
  <conditionalFormatting sqref="M228">
    <cfRule type="containsText" dxfId="76" priority="145" operator="containsText" text="Not Met">
      <formula>NOT(ISERROR(SEARCH("Not Met",M228)))</formula>
    </cfRule>
  </conditionalFormatting>
  <conditionalFormatting sqref="M123">
    <cfRule type="containsText" dxfId="75" priority="143" operator="containsText" text="Not Met">
      <formula>NOT(ISERROR(SEARCH("Not Met",M123)))</formula>
    </cfRule>
  </conditionalFormatting>
  <conditionalFormatting sqref="U1">
    <cfRule type="containsText" dxfId="74" priority="138" operator="containsText" text="Not Met">
      <formula>NOT(ISERROR(SEARCH("Not Met",U1)))</formula>
    </cfRule>
  </conditionalFormatting>
  <conditionalFormatting sqref="M8">
    <cfRule type="containsText" dxfId="73" priority="137" operator="containsText" text="Not Met">
      <formula>NOT(ISERROR(SEARCH("Not Met",M8)))</formula>
    </cfRule>
  </conditionalFormatting>
  <conditionalFormatting sqref="M23">
    <cfRule type="containsText" dxfId="72" priority="130" operator="containsText" text="Not Met">
      <formula>NOT(ISERROR(SEARCH("Not Met",M23)))</formula>
    </cfRule>
  </conditionalFormatting>
  <conditionalFormatting sqref="M28">
    <cfRule type="cellIs" dxfId="71" priority="127" operator="equal">
      <formula>"PASSED"</formula>
    </cfRule>
    <cfRule type="cellIs" dxfId="70" priority="128" operator="equal">
      <formula>"FAILED OVERALL UA"</formula>
    </cfRule>
    <cfRule type="cellIs" dxfId="69" priority="129" operator="equal">
      <formula>"NEED INPUTS ABOVE"</formula>
    </cfRule>
  </conditionalFormatting>
  <conditionalFormatting sqref="L18 O101 O242">
    <cfRule type="containsText" dxfId="68" priority="123" operator="containsText" text="No">
      <formula>NOT(ISERROR(SEARCH("No",L18)))</formula>
    </cfRule>
  </conditionalFormatting>
  <conditionalFormatting sqref="L145 L98 L239">
    <cfRule type="containsText" dxfId="67" priority="118" operator="containsText" text="CANNOT CERTIFY">
      <formula>NOT(ISERROR(SEARCH("CANNOT CERTIFY",L98)))</formula>
    </cfRule>
  </conditionalFormatting>
  <conditionalFormatting sqref="M57">
    <cfRule type="containsBlanks" dxfId="66" priority="110">
      <formula>LEN(TRIM(M57))=0</formula>
    </cfRule>
    <cfRule type="containsText" dxfId="65" priority="111" operator="containsText" text="Not Met">
      <formula>NOT(ISERROR(SEARCH("Not Met",M57)))</formula>
    </cfRule>
  </conditionalFormatting>
  <conditionalFormatting sqref="M117:M118">
    <cfRule type="containsText" dxfId="64" priority="108" operator="containsText" text="Not Met">
      <formula>NOT(ISERROR(SEARCH("Not Met",M117)))</formula>
    </cfRule>
  </conditionalFormatting>
  <conditionalFormatting sqref="M119">
    <cfRule type="containsText" dxfId="63" priority="109" operator="containsText" text="Not Met">
      <formula>NOT(ISERROR(SEARCH("Not Met",M119)))</formula>
    </cfRule>
  </conditionalFormatting>
  <conditionalFormatting sqref="K111">
    <cfRule type="containsText" dxfId="62" priority="101" operator="containsText" text="Bedrooms?">
      <formula>NOT(ISERROR(SEARCH("Bedrooms?",K111)))</formula>
    </cfRule>
  </conditionalFormatting>
  <conditionalFormatting sqref="M111">
    <cfRule type="containsText" dxfId="61" priority="100" operator="containsText" text="BEDROOMS?">
      <formula>NOT(ISERROR(SEARCH("BEDROOMS?",M111)))</formula>
    </cfRule>
  </conditionalFormatting>
  <conditionalFormatting sqref="M165">
    <cfRule type="containsText" dxfId="60" priority="75" operator="containsText" text="Not Met">
      <formula>NOT(ISERROR(SEARCH("Not Met",M165)))</formula>
    </cfRule>
  </conditionalFormatting>
  <conditionalFormatting sqref="L288:M288">
    <cfRule type="containsText" dxfId="59" priority="67" operator="containsText" text="CANNOT CERTIFY">
      <formula>NOT(ISERROR(SEARCH("CANNOT CERTIFY",L288)))</formula>
    </cfRule>
  </conditionalFormatting>
  <conditionalFormatting sqref="C302 M302 O302">
    <cfRule type="containsText" dxfId="58" priority="60" operator="containsText" text="Must enter the Permit Date on '2 Project Information' tab to assess adequacy of HERS Index.">
      <formula>NOT(ISERROR(SEARCH("Must enter the Permit Date on '2 Project Information' tab to assess adequacy of HERS Index.",C302)))</formula>
    </cfRule>
  </conditionalFormatting>
  <conditionalFormatting sqref="C306">
    <cfRule type="containsText" dxfId="57" priority="61" operator="containsText" text="This home has not satisfied all of the Mandatory requirements of the Energy section from above.">
      <formula>NOT(ISERROR(SEARCH("This home has not satisfied all of the Mandatory requirements of the Energy section from above.",C306)))</formula>
    </cfRule>
    <cfRule type="containsText" dxfId="56" priority="62" operator="containsText" text="This home has not satisfied all of the Mandatory requirements of the Energy section from above.">
      <formula>NOT(ISERROR(SEARCH("This home has not satisfied all of the Mandatory requirements of the Energy section from above.",C306)))</formula>
    </cfRule>
  </conditionalFormatting>
  <conditionalFormatting sqref="M306">
    <cfRule type="containsText" dxfId="55" priority="58" operator="containsText" text="Must enter the Permit Date on '2 Project Information' tab to assess adequacy of HERS Index.">
      <formula>NOT(ISERROR(SEARCH("Must enter the Permit Date on '2 Project Information' tab to assess adequacy of HERS Index.",M306)))</formula>
    </cfRule>
  </conditionalFormatting>
  <conditionalFormatting sqref="C303:C305 M303:M305">
    <cfRule type="containsText" dxfId="54" priority="59" operator="containsText" text="Must enter the Permit Date on '2 Project Information' tab to assess adequacy of HERS Index.">
      <formula>NOT(ISERROR(SEARCH("Must enter the Permit Date on '2 Project Information' tab to assess adequacy of HERS Index.",C303)))</formula>
    </cfRule>
  </conditionalFormatting>
  <conditionalFormatting sqref="M302:N302">
    <cfRule type="containsText" dxfId="53" priority="56" operator="containsText" text="CANNOT CERTIFY">
      <formula>NOT(ISERROR(SEARCH("CANNOT CERTIFY",M302)))</formula>
    </cfRule>
  </conditionalFormatting>
  <conditionalFormatting sqref="M303:N306">
    <cfRule type="containsText" dxfId="52" priority="55" operator="containsText" text="CANNOT CERTIFY">
      <formula>NOT(ISERROR(SEARCH("CANNOT CERTIFY",M303)))</formula>
    </cfRule>
  </conditionalFormatting>
  <conditionalFormatting sqref="M59">
    <cfRule type="containsText" dxfId="51" priority="52" operator="containsText" text="ISSUE WITH DUCT LEAKAGE TEST!">
      <formula>NOT(ISERROR(SEARCH("ISSUE WITH DUCT LEAKAGE TEST!",M59)))</formula>
    </cfRule>
    <cfRule type="containsText" dxfId="50" priority="53" operator="containsText" text="&quot;&quot;">
      <formula>NOT(ISERROR(SEARCH("""""",M59)))</formula>
    </cfRule>
  </conditionalFormatting>
  <conditionalFormatting sqref="W106:AK106">
    <cfRule type="containsText" dxfId="49" priority="47" operator="containsText" text="This home has not satisfied all of the Mandatory requirements of the Energy section from above.">
      <formula>NOT(ISERROR(SEARCH("This home has not satisfied all of the Mandatory requirements of the Energy section from above.",W106)))</formula>
    </cfRule>
    <cfRule type="containsText" dxfId="48" priority="48" operator="containsText" text="This home has not satisfied all of the Mandatory requirements of the Energy section from above.">
      <formula>NOT(ISERROR(SEARCH("This home has not satisfied all of the Mandatory requirements of the Energy section from above.",W106)))</formula>
    </cfRule>
  </conditionalFormatting>
  <conditionalFormatting sqref="O148">
    <cfRule type="containsText" dxfId="47" priority="39" operator="containsText" text="Cannot Certify">
      <formula>NOT(ISERROR(SEARCH("Cannot Certify",O148)))</formula>
    </cfRule>
  </conditionalFormatting>
  <conditionalFormatting sqref="O103">
    <cfRule type="containsText" dxfId="46" priority="27" operator="containsText" text="HERS Index Issue?">
      <formula>NOT(ISERROR(SEARCH("HERS Index Issue?",O103)))</formula>
    </cfRule>
  </conditionalFormatting>
  <conditionalFormatting sqref="O104">
    <cfRule type="containsText" dxfId="45" priority="26" operator="containsText" text="HERS Index Issue?">
      <formula>NOT(ISERROR(SEARCH("HERS Index Issue?",O104)))</formula>
    </cfRule>
  </conditionalFormatting>
  <conditionalFormatting sqref="O105">
    <cfRule type="containsText" dxfId="44" priority="25" operator="containsText" text="HERS Index Issue?">
      <formula>NOT(ISERROR(SEARCH("HERS Index Issue?",O105)))</formula>
    </cfRule>
  </conditionalFormatting>
  <conditionalFormatting sqref="O107">
    <cfRule type="containsText" dxfId="43" priority="23" operator="containsText" text="HERS Index Issue?">
      <formula>NOT(ISERROR(SEARCH("HERS Index Issue?",O107)))</formula>
    </cfRule>
  </conditionalFormatting>
  <conditionalFormatting sqref="O106">
    <cfRule type="containsText" dxfId="42" priority="24" operator="containsText" text="HERS Index Issue?">
      <formula>NOT(ISERROR(SEARCH("HERS Index Issue?",O106)))</formula>
    </cfRule>
  </conditionalFormatting>
  <conditionalFormatting sqref="O102">
    <cfRule type="containsText" dxfId="41" priority="22" operator="containsText" text="HERS Index Issue?">
      <formula>NOT(ISERROR(SEARCH("HERS Index Issue?",O102)))</formula>
    </cfRule>
  </conditionalFormatting>
  <conditionalFormatting sqref="O149">
    <cfRule type="containsText" dxfId="40" priority="21" operator="containsText" text="Cannot Certify">
      <formula>NOT(ISERROR(SEARCH("Cannot Certify",O149)))</formula>
    </cfRule>
  </conditionalFormatting>
  <conditionalFormatting sqref="O150">
    <cfRule type="containsText" dxfId="39" priority="20" operator="containsText" text="Cannot Certify">
      <formula>NOT(ISERROR(SEARCH("Cannot Certify",O150)))</formula>
    </cfRule>
  </conditionalFormatting>
  <conditionalFormatting sqref="O243">
    <cfRule type="containsText" dxfId="38" priority="18" operator="containsText" text="No">
      <formula>NOT(ISERROR(SEARCH("No",O243)))</formula>
    </cfRule>
  </conditionalFormatting>
  <conditionalFormatting sqref="O244">
    <cfRule type="containsText" dxfId="37" priority="17" operator="containsText" text="No">
      <formula>NOT(ISERROR(SEARCH("No",O244)))</formula>
    </cfRule>
  </conditionalFormatting>
  <conditionalFormatting sqref="L296:M296">
    <cfRule type="cellIs" dxfId="36" priority="10" operator="equal">
      <formula>"?????"</formula>
    </cfRule>
    <cfRule type="cellIs" dxfId="35" priority="11" operator="equal">
      <formula>"CANNOT CERTIFY"</formula>
    </cfRule>
  </conditionalFormatting>
  <conditionalFormatting sqref="M25">
    <cfRule type="cellIs" dxfId="34" priority="9" operator="equal">
      <formula>"PERMIT DATE?"</formula>
    </cfRule>
  </conditionalFormatting>
  <conditionalFormatting sqref="R6:S6">
    <cfRule type="cellIs" dxfId="33" priority="8" operator="equal">
      <formula>""</formula>
    </cfRule>
  </conditionalFormatting>
  <conditionalFormatting sqref="M169">
    <cfRule type="containsText" dxfId="32" priority="3" operator="containsText" text="Not Met">
      <formula>NOT(ISERROR(SEARCH("Not Met",M169)))</formula>
    </cfRule>
  </conditionalFormatting>
  <conditionalFormatting sqref="J249:K249">
    <cfRule type="containsText" dxfId="31" priority="2" operator="containsText" text="# of Bedrooms?">
      <formula>NOT(ISERROR(SEARCH("# of Bedrooms?",J249)))</formula>
    </cfRule>
  </conditionalFormatting>
  <conditionalFormatting sqref="M248:M249">
    <cfRule type="cellIs" dxfId="30" priority="1" operator="equal">
      <formula>"Number of Bedrooms or CFA?"</formula>
    </cfRule>
  </conditionalFormatting>
  <dataValidations count="42">
    <dataValidation type="decimal" errorStyle="warning" showInputMessage="1" showErrorMessage="1" error="Eneter building leakage in ACH50" sqref="M69" xr:uid="{00000000-0002-0000-0200-000000000000}">
      <formula1>0.01</formula1>
      <formula2>20</formula2>
    </dataValidation>
    <dataValidation type="list" showInputMessage="1" showErrorMessage="1" sqref="M122:M123" xr:uid="{00000000-0002-0000-0200-000001000000}">
      <formula1>PointList36</formula1>
    </dataValidation>
    <dataValidation type="list" allowBlank="1" showInputMessage="1" showErrorMessage="1" sqref="M258" xr:uid="{00000000-0002-0000-0200-000002000000}">
      <formula1>PointList35</formula1>
    </dataValidation>
    <dataValidation type="list" showInputMessage="1" showErrorMessage="1" sqref="M124" xr:uid="{00000000-0002-0000-0200-000003000000}">
      <formula1>PointList32</formula1>
    </dataValidation>
    <dataValidation type="list" showInputMessage="1" showErrorMessage="1" sqref="M213:M227" xr:uid="{00000000-0002-0000-0200-000004000000}">
      <formula1>PointList40</formula1>
    </dataValidation>
    <dataValidation type="list" allowBlank="1" showInputMessage="1" showErrorMessage="1" sqref="M195 M88:M96" xr:uid="{00000000-0002-0000-0200-000005000000}">
      <formula1>PointList4</formula1>
    </dataValidation>
    <dataValidation type="list" showInputMessage="1" showErrorMessage="1" error="_x000a_" sqref="M47 M74" xr:uid="{00000000-0002-0000-0200-000006000000}">
      <formula1>PointList4</formula1>
    </dataValidation>
    <dataValidation type="list" showInputMessage="1" showErrorMessage="1" sqref="M232" xr:uid="{00000000-0002-0000-0200-000007000000}">
      <formula1>PointList28</formula1>
    </dataValidation>
    <dataValidation type="list" showInputMessage="1" showErrorMessage="1" sqref="M173" xr:uid="{00000000-0002-0000-0200-000008000000}">
      <formula1>PointList27</formula1>
    </dataValidation>
    <dataValidation type="decimal" allowBlank="1" showInputMessage="1" showErrorMessage="1" sqref="M164" xr:uid="{00000000-0002-0000-0200-000009000000}">
      <formula1>0</formula1>
      <formula2>500</formula2>
    </dataValidation>
    <dataValidation type="list" showInputMessage="1" showErrorMessage="1" sqref="M159:M160 M63" xr:uid="{00000000-0002-0000-0200-00000A000000}">
      <formula1>PointList6</formula1>
    </dataValidation>
    <dataValidation type="list" allowBlank="1" showInputMessage="1" showErrorMessage="1" sqref="M157" xr:uid="{00000000-0002-0000-0200-00000B000000}">
      <formula1>PointList42</formula1>
    </dataValidation>
    <dataValidation type="list" showInputMessage="1" showErrorMessage="1" sqref="M168" xr:uid="{00000000-0002-0000-0200-00000C000000}">
      <formula1>PointList43</formula1>
    </dataValidation>
    <dataValidation type="list" showInputMessage="1" showErrorMessage="1" sqref="M138 M210:M211" xr:uid="{00000000-0002-0000-0200-00000D000000}">
      <formula1>PointList20</formula1>
    </dataValidation>
    <dataValidation type="list" allowBlank="1" sqref="M281:M282" xr:uid="{00000000-0002-0000-0200-00000E000000}">
      <formula1>PointList44</formula1>
    </dataValidation>
    <dataValidation type="list" allowBlank="1" showInputMessage="1" showErrorMessage="1" sqref="M283" xr:uid="{00000000-0002-0000-0200-00000F000000}">
      <formula1>PointList44</formula1>
    </dataValidation>
    <dataValidation type="list" showInputMessage="1" showErrorMessage="1" sqref="M263" xr:uid="{00000000-0002-0000-0200-000010000000}">
      <formula1>PointList17</formula1>
    </dataValidation>
    <dataValidation type="list" showInputMessage="1" showErrorMessage="1" sqref="M129 M252" xr:uid="{00000000-0002-0000-0200-000011000000}">
      <formula1>PointList13</formula1>
    </dataValidation>
    <dataValidation type="list" showInputMessage="1" showErrorMessage="1" sqref="M128" xr:uid="{00000000-0002-0000-0200-000012000000}">
      <formula1>PointList12</formula1>
    </dataValidation>
    <dataValidation type="list" allowBlank="1" showInputMessage="1" showErrorMessage="1" sqref="M77" xr:uid="{00000000-0002-0000-0200-000013000000}">
      <formula1>PointList6</formula1>
    </dataValidation>
    <dataValidation type="list" showInputMessage="1" showErrorMessage="1" sqref="M139 M284:M286 M53:M54 M208 M204:M205" xr:uid="{00000000-0002-0000-0200-000014000000}">
      <formula1>PointList3</formula1>
    </dataValidation>
    <dataValidation type="list" showInputMessage="1" showErrorMessage="1" sqref="M49 M274" xr:uid="{00000000-0002-0000-0200-000015000000}">
      <formula1>PointList7</formula1>
    </dataValidation>
    <dataValidation type="list" showInputMessage="1" showErrorMessage="1" sqref="M141:M142 M253:M255 M48 M257 M190 M78:M87 M167 M187 M119 M180 M169" xr:uid="{00000000-0002-0000-0200-000016000000}">
      <formula1>PointList5</formula1>
    </dataValidation>
    <dataValidation type="list" showInputMessage="1" showErrorMessage="1" sqref="M56 M140 M143 M158 M174 M117:M118 M189 M235 M125 M271:M273 M276:M279 M251 M256 M259:M260 M262 M264:M265 M267:M269 M132:M137 M193 M237" xr:uid="{00000000-0002-0000-0200-000017000000}">
      <formula1>PointList4</formula1>
    </dataValidation>
    <dataValidation type="list" allowBlank="1" showInputMessage="1" showErrorMessage="1" sqref="M197 M57 M171:M172 M181 M183:M186 M192 M194 M155" xr:uid="{00000000-0002-0000-0200-000018000000}">
      <formula1>PointList41</formula1>
    </dataValidation>
    <dataValidation type="date" errorStyle="warning" operator="lessThan" showInputMessage="1" showErrorMessage="1" prompt="Must enter Permit Date on '2 Project Information' tab._x000a_" sqref="R6:S6" xr:uid="{00000000-0002-0000-0200-000019000000}">
      <formula1>43101</formula1>
    </dataValidation>
    <dataValidation type="list" allowBlank="1" showInputMessage="1" showErrorMessage="1" sqref="M65" xr:uid="{00000000-0002-0000-0200-00001A000000}">
      <formula1>PointList8</formula1>
    </dataValidation>
    <dataValidation type="list" allowBlank="1" showInputMessage="1" showErrorMessage="1" sqref="M51:M52" xr:uid="{00000000-0002-0000-0200-00001B000000}">
      <formula1>PointList23</formula1>
    </dataValidation>
    <dataValidation type="decimal" allowBlank="1" showInputMessage="1" showErrorMessage="1" prompt="Enter worst-case r-value of ceiling insulation over top plates of exterior walls." sqref="J75:K75" xr:uid="{00000000-0002-0000-0200-00001C000000}">
      <formula1>1</formula1>
      <formula2>150</formula2>
    </dataValidation>
    <dataValidation type="list" allowBlank="1" showInputMessage="1" showErrorMessage="1" sqref="M40 M43:M46" xr:uid="{00000000-0002-0000-0200-00001D000000}">
      <formula1>PointList9</formula1>
    </dataValidation>
    <dataValidation type="list" showInputMessage="1" showErrorMessage="1" sqref="M120" xr:uid="{00000000-0002-0000-0200-00001E000000}">
      <formula1>PointList35</formula1>
    </dataValidation>
    <dataValidation type="list" showInputMessage="1" showErrorMessage="1" sqref="M199:M202" xr:uid="{00000000-0002-0000-0200-00001F000000}">
      <formula1>PointList39</formula1>
    </dataValidation>
    <dataValidation type="whole" allowBlank="1" showInputMessage="1" showErrorMessage="1" sqref="I60:J61" xr:uid="{00000000-0002-0000-0200-000020000000}">
      <formula1>0</formula1>
      <formula2>1000</formula2>
    </dataValidation>
    <dataValidation type="list" allowBlank="1" showInputMessage="1" showErrorMessage="1" sqref="I59:J59" xr:uid="{00000000-0002-0000-0200-000021000000}">
      <formula1>DuctTestCond</formula1>
    </dataValidation>
    <dataValidation type="list" allowBlank="1" showInputMessage="1" showErrorMessage="1" prompt="Enter the MERV rating of installed filters - Whole number from 1 to 20._x000a__x000a_" sqref="J179:K179" xr:uid="{00000000-0002-0000-0200-000022000000}">
      <formula1>MERVRating</formula1>
    </dataValidation>
    <dataValidation type="list" allowBlank="1" showInputMessage="1" showErrorMessage="1" sqref="M156 M207 M29" xr:uid="{00000000-0002-0000-0200-000023000000}">
      <formula1>PointList45</formula1>
    </dataValidation>
    <dataValidation type="list" allowBlank="1" showInputMessage="1" showErrorMessage="1" sqref="M41" xr:uid="{00000000-0002-0000-0200-000024000000}">
      <formula1>YesOrNo</formula1>
    </dataValidation>
    <dataValidation type="list" allowBlank="1" showInputMessage="1" showErrorMessage="1" sqref="L17" xr:uid="{00000000-0002-0000-0200-000025000000}">
      <formula1>HourlySeasonal</formula1>
    </dataValidation>
    <dataValidation type="decimal" allowBlank="1" showErrorMessage="1" prompt="Enter tested ventilation as a WHOLE Number of CFM" sqref="M163" xr:uid="{00000000-0002-0000-0200-000026000000}">
      <formula1>0</formula1>
      <formula2>500</formula2>
    </dataValidation>
    <dataValidation type="list" allowBlank="1" showInputMessage="1" showErrorMessage="1" prompt="Select Yes, No, or Not Applicable" sqref="J176:K177" xr:uid="{00000000-0002-0000-0200-000027000000}">
      <formula1>YesNoOrNA</formula1>
    </dataValidation>
    <dataValidation type="whole" allowBlank="1" showInputMessage="1" showErrorMessage="1" sqref="J178:K178" xr:uid="{00000000-0002-0000-0200-000028000000}">
      <formula1>1</formula1>
      <formula2>20</formula2>
    </dataValidation>
    <dataValidation type="list" allowBlank="1" showInputMessage="1" showErrorMessage="1" sqref="M112:M114" xr:uid="{00000000-0002-0000-0200-000029000000}">
      <formula1>PointList5</formula1>
    </dataValidation>
  </dataValidations>
  <hyperlinks>
    <hyperlink ref="Q38:S38" location="'3b Code Plus Verification'!K1" display="Click here to go to '3b Code Plus Verification' tab." xr:uid="{00000000-0004-0000-0200-000000000000}"/>
  </hyperlinks>
  <printOptions horizontalCentered="1" gridLines="1"/>
  <pageMargins left="0.25" right="0.25" top="0.75" bottom="0.75" header="0.3" footer="0.3"/>
  <pageSetup scale="55" fitToHeight="30" orientation="portrait" r:id="rId1"/>
  <headerFooter>
    <oddHeader>&amp;L&amp;F&amp;R&amp;A</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Z107"/>
  <sheetViews>
    <sheetView zoomScaleNormal="100" workbookViewId="0">
      <pane ySplit="6" topLeftCell="A40" activePane="bottomLeft" state="frozen"/>
      <selection pane="bottomLeft" activeCell="T12" sqref="T12"/>
    </sheetView>
  </sheetViews>
  <sheetFormatPr defaultColWidth="11.28515625" defaultRowHeight="15" x14ac:dyDescent="0.25"/>
  <cols>
    <col min="1" max="1" width="10.7109375" style="5" customWidth="1"/>
    <col min="2" max="2" width="3" style="5" customWidth="1"/>
    <col min="3" max="3" width="24" style="5" customWidth="1"/>
    <col min="4" max="11" width="7" style="5" customWidth="1"/>
    <col min="12" max="12" width="15.28515625" style="5" customWidth="1"/>
    <col min="13" max="13" width="16.28515625" style="5" customWidth="1"/>
    <col min="14" max="15" width="15.7109375" style="5" customWidth="1"/>
    <col min="16" max="19" width="7.28515625" style="5" customWidth="1"/>
    <col min="20" max="21" width="50.5703125" style="4" customWidth="1"/>
    <col min="22" max="16384" width="11.28515625" style="5"/>
  </cols>
  <sheetData>
    <row r="1" spans="1:26" ht="19.899999999999999" customHeight="1" x14ac:dyDescent="0.25">
      <c r="A1" s="1244"/>
      <c r="B1" s="1245"/>
      <c r="C1" s="1246"/>
      <c r="D1" s="1562" t="s">
        <v>146</v>
      </c>
      <c r="E1" s="1251"/>
      <c r="F1" s="1251"/>
      <c r="G1" s="1563"/>
      <c r="H1" s="1256" t="s">
        <v>147</v>
      </c>
      <c r="I1" s="1570"/>
      <c r="J1" s="1571"/>
      <c r="K1" s="1258" t="str">
        <f>IF('2 Project Information'!E7="","",'2 Project Information'!E7)</f>
        <v/>
      </c>
      <c r="L1" s="1572"/>
      <c r="M1" s="1572"/>
      <c r="N1" s="1573"/>
      <c r="O1" s="1261" t="s">
        <v>148</v>
      </c>
      <c r="P1" s="1262"/>
      <c r="Q1" s="1262"/>
      <c r="R1" s="1262"/>
      <c r="S1" s="1262"/>
      <c r="T1" s="396" t="s">
        <v>1223</v>
      </c>
      <c r="V1" s="396"/>
      <c r="W1" s="396"/>
      <c r="X1" s="396"/>
      <c r="Y1" s="396"/>
      <c r="Z1" s="396"/>
    </row>
    <row r="2" spans="1:26" ht="19.899999999999999" customHeight="1" x14ac:dyDescent="0.25">
      <c r="A2" s="1247"/>
      <c r="B2" s="1248"/>
      <c r="C2" s="1249"/>
      <c r="D2" s="1564"/>
      <c r="E2" s="1565"/>
      <c r="F2" s="1565"/>
      <c r="G2" s="1566"/>
      <c r="H2" s="1263" t="s">
        <v>149</v>
      </c>
      <c r="I2" s="1574"/>
      <c r="J2" s="1575"/>
      <c r="K2" s="1266" t="str">
        <f>IF('2 Project Information'!E8="","",'2 Project Information'!E8)</f>
        <v/>
      </c>
      <c r="L2" s="1548"/>
      <c r="M2" s="1548"/>
      <c r="N2" s="1549"/>
      <c r="O2" s="1550" t="s">
        <v>150</v>
      </c>
      <c r="P2" s="1551"/>
      <c r="Q2" s="1552"/>
      <c r="R2" s="1271" t="str">
        <f>IF(CZ="","",CZ)</f>
        <v/>
      </c>
      <c r="S2" s="1553"/>
      <c r="T2" s="1238" t="s">
        <v>1310</v>
      </c>
      <c r="U2" s="1238" t="s">
        <v>1310</v>
      </c>
      <c r="V2" s="396"/>
      <c r="W2" s="396"/>
      <c r="X2" s="396"/>
      <c r="Y2" s="396"/>
      <c r="Z2" s="396"/>
    </row>
    <row r="3" spans="1:26" ht="19.899999999999999" customHeight="1" x14ac:dyDescent="0.25">
      <c r="A3" s="1247"/>
      <c r="B3" s="1248"/>
      <c r="C3" s="1249"/>
      <c r="D3" s="1567"/>
      <c r="E3" s="1568"/>
      <c r="F3" s="1568"/>
      <c r="G3" s="1569"/>
      <c r="H3" s="1576"/>
      <c r="I3" s="1577"/>
      <c r="J3" s="1578"/>
      <c r="K3" s="1554" t="str">
        <f>IF('2 Project Information'!E9="","",'2 Project Information'!E9)</f>
        <v/>
      </c>
      <c r="L3" s="1555"/>
      <c r="M3" s="1555"/>
      <c r="N3" s="1556"/>
      <c r="O3" s="1557" t="s">
        <v>151</v>
      </c>
      <c r="P3" s="1558"/>
      <c r="Q3" s="1559"/>
      <c r="R3" s="1560" t="str">
        <f>IF(CFA="","",CFA)</f>
        <v/>
      </c>
      <c r="S3" s="1561"/>
      <c r="T3" s="1617"/>
      <c r="U3" s="1617"/>
      <c r="V3" s="396"/>
      <c r="W3" s="396"/>
      <c r="X3" s="396"/>
      <c r="Y3" s="396"/>
      <c r="Z3" s="396"/>
    </row>
    <row r="4" spans="1:26" ht="19.899999999999999" customHeight="1" x14ac:dyDescent="0.25">
      <c r="A4" s="902"/>
      <c r="B4" s="1250"/>
      <c r="C4" s="903"/>
      <c r="D4" s="1579" t="str">
        <f>VersionNo.</f>
        <v>Version 2021.02</v>
      </c>
      <c r="E4" s="1580"/>
      <c r="F4" s="1580"/>
      <c r="G4" s="1580"/>
      <c r="H4" s="1580"/>
      <c r="I4" s="1580"/>
      <c r="J4" s="1580"/>
      <c r="K4" s="1580"/>
      <c r="L4" s="1580"/>
      <c r="M4" s="1580"/>
      <c r="N4" s="1581"/>
      <c r="O4" s="1441" t="s">
        <v>152</v>
      </c>
      <c r="P4" s="1582"/>
      <c r="Q4" s="1582"/>
      <c r="R4" s="1542" t="str">
        <f>IF(Bedrooms="","",Bedrooms)</f>
        <v/>
      </c>
      <c r="S4" s="1543"/>
      <c r="T4" s="1617"/>
      <c r="U4" s="1617"/>
      <c r="V4" s="396"/>
      <c r="W4" s="396"/>
      <c r="X4" s="396"/>
      <c r="Y4" s="396"/>
      <c r="Z4" s="396"/>
    </row>
    <row r="5" spans="1:26" s="395" customFormat="1" ht="10.15" customHeight="1" x14ac:dyDescent="0.25">
      <c r="A5" s="1546"/>
      <c r="B5" s="1547"/>
      <c r="C5" s="1547"/>
      <c r="D5" s="1547"/>
      <c r="E5" s="1547"/>
      <c r="F5" s="1547"/>
      <c r="G5" s="1547"/>
      <c r="H5" s="1547"/>
      <c r="I5" s="1547"/>
      <c r="J5" s="1547"/>
      <c r="K5" s="1547"/>
      <c r="L5" s="1547"/>
      <c r="M5" s="1547"/>
      <c r="N5" s="1547"/>
      <c r="O5" s="1547"/>
      <c r="P5" s="1547"/>
      <c r="Q5" s="1547"/>
      <c r="R5" s="1547"/>
      <c r="S5" s="1547"/>
      <c r="T5" s="1617"/>
      <c r="U5" s="1617"/>
      <c r="V5" s="396"/>
      <c r="W5" s="396"/>
      <c r="X5" s="396"/>
      <c r="Y5" s="396"/>
      <c r="Z5" s="396"/>
    </row>
    <row r="6" spans="1:26" ht="19.149999999999999" customHeight="1" x14ac:dyDescent="0.25">
      <c r="A6" s="1544" t="s">
        <v>1036</v>
      </c>
      <c r="B6" s="1545"/>
      <c r="C6" s="1545"/>
      <c r="D6" s="1545"/>
      <c r="E6" s="1545"/>
      <c r="F6" s="1545"/>
      <c r="G6" s="1545"/>
      <c r="H6" s="1545"/>
      <c r="I6" s="1545"/>
      <c r="J6" s="1545"/>
      <c r="K6" s="1545"/>
      <c r="L6" s="1545"/>
      <c r="M6" s="1545"/>
      <c r="N6" s="1545"/>
      <c r="O6" s="1545"/>
      <c r="P6" s="1545"/>
      <c r="Q6" s="1545"/>
      <c r="R6" s="1545"/>
      <c r="S6" s="1545"/>
      <c r="T6" s="1618"/>
      <c r="U6" s="1618"/>
      <c r="V6" s="396"/>
      <c r="W6" s="396"/>
      <c r="X6" s="396"/>
      <c r="Y6" s="396"/>
      <c r="Z6" s="396"/>
    </row>
    <row r="7" spans="1:26" s="395" customFormat="1" ht="10.15" customHeight="1" x14ac:dyDescent="0.25">
      <c r="A7" s="1546"/>
      <c r="B7" s="1547"/>
      <c r="C7" s="1547"/>
      <c r="D7" s="1547"/>
      <c r="E7" s="1547"/>
      <c r="F7" s="1547"/>
      <c r="G7" s="1547"/>
      <c r="H7" s="1547"/>
      <c r="I7" s="1547"/>
      <c r="J7" s="1547"/>
      <c r="K7" s="1547"/>
      <c r="L7" s="1547"/>
      <c r="M7" s="1547"/>
      <c r="N7" s="1547"/>
      <c r="O7" s="1547"/>
      <c r="P7" s="1547"/>
      <c r="Q7" s="1547"/>
      <c r="R7" s="1547"/>
      <c r="S7" s="1547"/>
      <c r="T7" s="525"/>
      <c r="U7" s="525"/>
      <c r="V7" s="396"/>
      <c r="W7" s="396"/>
      <c r="X7" s="396"/>
      <c r="Y7" s="396"/>
      <c r="Z7" s="396"/>
    </row>
    <row r="8" spans="1:26" ht="123" customHeight="1" x14ac:dyDescent="0.25">
      <c r="A8" s="1583" t="s">
        <v>1206</v>
      </c>
      <c r="B8" s="1584"/>
      <c r="C8" s="1584"/>
      <c r="D8" s="1584"/>
      <c r="E8" s="1584"/>
      <c r="F8" s="1584"/>
      <c r="G8" s="1584"/>
      <c r="H8" s="1584"/>
      <c r="I8" s="1584"/>
      <c r="J8" s="1584"/>
      <c r="K8" s="1584"/>
      <c r="L8" s="1584"/>
      <c r="M8" s="1584"/>
      <c r="N8" s="1584"/>
      <c r="O8" s="1584"/>
      <c r="P8" s="1584"/>
      <c r="Q8" s="1584"/>
      <c r="R8" s="1584"/>
      <c r="S8" s="1584"/>
      <c r="T8" s="525"/>
      <c r="U8" s="525"/>
      <c r="V8" s="396"/>
      <c r="W8" s="396"/>
      <c r="X8" s="396"/>
      <c r="Y8" s="396"/>
      <c r="Z8" s="396"/>
    </row>
    <row r="9" spans="1:26" s="395" customFormat="1" ht="10.15" customHeight="1" thickBot="1" x14ac:dyDescent="0.3">
      <c r="A9" s="1534"/>
      <c r="B9" s="1328"/>
      <c r="C9" s="1328"/>
      <c r="D9" s="1328"/>
      <c r="E9" s="1328"/>
      <c r="F9" s="1328"/>
      <c r="G9" s="1328"/>
      <c r="H9" s="1328"/>
      <c r="I9" s="1328"/>
      <c r="J9" s="1328"/>
      <c r="K9" s="1328"/>
      <c r="L9" s="1328"/>
      <c r="M9" s="1328"/>
      <c r="N9" s="1328"/>
      <c r="O9" s="1328"/>
      <c r="P9" s="1328"/>
      <c r="Q9" s="1328"/>
      <c r="R9" s="1328"/>
      <c r="S9" s="1328"/>
      <c r="T9" s="525"/>
      <c r="U9" s="525"/>
      <c r="V9" s="396"/>
      <c r="W9" s="396"/>
      <c r="X9" s="396"/>
      <c r="Y9" s="396"/>
      <c r="Z9" s="396"/>
    </row>
    <row r="10" spans="1:26" s="422" customFormat="1" ht="20.100000000000001" customHeight="1" thickTop="1" thickBot="1" x14ac:dyDescent="0.3">
      <c r="A10" s="1585" t="s">
        <v>1037</v>
      </c>
      <c r="B10" s="1585"/>
      <c r="C10" s="1585"/>
      <c r="D10" s="1585"/>
      <c r="E10" s="1585"/>
      <c r="F10" s="1585"/>
      <c r="G10" s="1585"/>
      <c r="H10" s="1585"/>
      <c r="I10" s="1585"/>
      <c r="J10" s="1585"/>
      <c r="K10" s="1585"/>
      <c r="L10" s="1585"/>
      <c r="M10" s="1585"/>
      <c r="N10" s="1585"/>
      <c r="O10" s="1585"/>
      <c r="P10" s="1585"/>
      <c r="Q10" s="1585"/>
      <c r="R10" s="1585"/>
      <c r="S10" s="1586"/>
      <c r="T10" s="525"/>
      <c r="U10" s="525"/>
      <c r="V10" s="396"/>
      <c r="W10" s="396"/>
      <c r="X10" s="396"/>
      <c r="Y10" s="396"/>
      <c r="Z10" s="396"/>
    </row>
    <row r="11" spans="1:26" s="422" customFormat="1" ht="40.15" customHeight="1" thickTop="1" thickBot="1" x14ac:dyDescent="0.3">
      <c r="A11" s="426" t="s">
        <v>1126</v>
      </c>
      <c r="B11" s="1585" t="s">
        <v>142</v>
      </c>
      <c r="C11" s="1585"/>
      <c r="D11" s="1585"/>
      <c r="E11" s="1585"/>
      <c r="F11" s="1585"/>
      <c r="G11" s="1587"/>
      <c r="H11" s="1587"/>
      <c r="I11" s="1587"/>
      <c r="J11" s="1585" t="s">
        <v>1038</v>
      </c>
      <c r="K11" s="1585"/>
      <c r="L11" s="1585"/>
      <c r="M11" s="1585"/>
      <c r="N11" s="1585"/>
      <c r="O11" s="1585"/>
      <c r="P11" s="1585"/>
      <c r="Q11" s="1590" t="s">
        <v>1102</v>
      </c>
      <c r="R11" s="1590"/>
      <c r="S11" s="1591"/>
      <c r="T11" s="525"/>
      <c r="U11" s="525"/>
      <c r="V11" s="396"/>
      <c r="W11" s="396"/>
      <c r="X11" s="396"/>
      <c r="Y11" s="396"/>
      <c r="Z11" s="396"/>
    </row>
    <row r="12" spans="1:26" s="422" customFormat="1" ht="15" customHeight="1" thickTop="1" x14ac:dyDescent="0.25">
      <c r="A12" s="1589" t="s">
        <v>1092</v>
      </c>
      <c r="B12" s="1600" t="s">
        <v>1096</v>
      </c>
      <c r="C12" s="1601"/>
      <c r="D12" s="1601"/>
      <c r="E12" s="1601"/>
      <c r="F12" s="1601"/>
      <c r="G12" s="1601"/>
      <c r="H12" s="1601"/>
      <c r="I12" s="1601"/>
      <c r="J12" s="1601"/>
      <c r="K12" s="1601"/>
      <c r="L12" s="1601"/>
      <c r="M12" s="1601"/>
      <c r="N12" s="1601"/>
      <c r="O12" s="1601"/>
      <c r="P12" s="1602"/>
      <c r="Q12" s="1592" t="str">
        <f>IF(H13="","No",IF(H13&lt;=75,"Yes","No"))</f>
        <v>No</v>
      </c>
      <c r="R12" s="1593"/>
      <c r="S12" s="1594"/>
      <c r="T12" s="525"/>
      <c r="U12" s="525"/>
      <c r="V12" s="396"/>
      <c r="W12" s="396"/>
      <c r="X12" s="396"/>
      <c r="Y12" s="396"/>
      <c r="Z12" s="396"/>
    </row>
    <row r="13" spans="1:26" s="422" customFormat="1" ht="15" customHeight="1" x14ac:dyDescent="0.25">
      <c r="A13" s="1511"/>
      <c r="B13" s="1493" t="s">
        <v>1093</v>
      </c>
      <c r="C13" s="1494"/>
      <c r="D13" s="1494"/>
      <c r="E13" s="1494"/>
      <c r="F13" s="1494"/>
      <c r="G13" s="1494"/>
      <c r="H13" s="1497"/>
      <c r="I13" s="1588"/>
      <c r="J13" s="1603" t="s">
        <v>1121</v>
      </c>
      <c r="K13" s="1604"/>
      <c r="L13" s="1604"/>
      <c r="M13" s="1604"/>
      <c r="N13" s="1604"/>
      <c r="O13" s="1604"/>
      <c r="P13" s="1605"/>
      <c r="Q13" s="1595"/>
      <c r="R13" s="1595"/>
      <c r="S13" s="1596"/>
      <c r="T13" s="525"/>
      <c r="U13" s="525"/>
      <c r="V13" s="396"/>
      <c r="W13" s="396"/>
      <c r="X13" s="396"/>
      <c r="Y13" s="396"/>
      <c r="Z13" s="396"/>
    </row>
    <row r="14" spans="1:26" s="422" customFormat="1" ht="15" customHeight="1" x14ac:dyDescent="0.25">
      <c r="A14" s="1511"/>
      <c r="B14" s="1503" t="s">
        <v>1107</v>
      </c>
      <c r="C14" s="1504"/>
      <c r="D14" s="1491"/>
      <c r="E14" s="1491"/>
      <c r="F14" s="1491"/>
      <c r="G14" s="1491"/>
      <c r="H14" s="1491"/>
      <c r="I14" s="1491"/>
      <c r="J14" s="1491"/>
      <c r="K14" s="1491"/>
      <c r="L14" s="1491"/>
      <c r="M14" s="1491"/>
      <c r="N14" s="1491"/>
      <c r="O14" s="1491"/>
      <c r="P14" s="1491"/>
      <c r="Q14" s="1595"/>
      <c r="R14" s="1595"/>
      <c r="S14" s="1596"/>
      <c r="T14" s="525"/>
      <c r="U14" s="525"/>
      <c r="V14" s="396"/>
      <c r="W14" s="396"/>
      <c r="X14" s="396"/>
      <c r="Y14" s="396"/>
      <c r="Z14" s="396"/>
    </row>
    <row r="15" spans="1:26" s="422" customFormat="1" ht="15" customHeight="1" x14ac:dyDescent="0.25">
      <c r="A15" s="1510" t="s">
        <v>163</v>
      </c>
      <c r="B15" s="1598" t="s">
        <v>1095</v>
      </c>
      <c r="C15" s="1476"/>
      <c r="D15" s="1476"/>
      <c r="E15" s="1476"/>
      <c r="F15" s="1476"/>
      <c r="G15" s="1476"/>
      <c r="H15" s="1476"/>
      <c r="I15" s="1476"/>
      <c r="J15" s="1476"/>
      <c r="K15" s="1476"/>
      <c r="L15" s="1476"/>
      <c r="M15" s="1476"/>
      <c r="N15" s="1476"/>
      <c r="O15" s="1476"/>
      <c r="P15" s="1477"/>
      <c r="Q15" s="1500" t="str">
        <f>IF(H16="","No",IF(H17="","No",IF(H16&lt;=H17,"Yes","No")))</f>
        <v>No</v>
      </c>
      <c r="R15" s="1501"/>
      <c r="S15" s="1502"/>
      <c r="T15" s="525"/>
      <c r="U15" s="525"/>
      <c r="V15" s="396"/>
      <c r="W15" s="396"/>
      <c r="X15" s="396"/>
      <c r="Y15" s="396"/>
      <c r="Z15" s="396"/>
    </row>
    <row r="16" spans="1:26" s="422" customFormat="1" ht="15" customHeight="1" x14ac:dyDescent="0.25">
      <c r="A16" s="1511"/>
      <c r="B16" s="1493" t="s">
        <v>1097</v>
      </c>
      <c r="C16" s="1494"/>
      <c r="D16" s="1494"/>
      <c r="E16" s="1494"/>
      <c r="F16" s="1494"/>
      <c r="G16" s="1494"/>
      <c r="H16" s="1606"/>
      <c r="I16" s="1607"/>
      <c r="J16" s="1599" t="s">
        <v>1064</v>
      </c>
      <c r="K16" s="1479"/>
      <c r="L16" s="1479"/>
      <c r="M16" s="1479"/>
      <c r="N16" s="1479"/>
      <c r="O16" s="1479"/>
      <c r="P16" s="1480"/>
      <c r="Q16" s="1501"/>
      <c r="R16" s="1501"/>
      <c r="S16" s="1502"/>
      <c r="T16" s="525"/>
      <c r="U16" s="525"/>
      <c r="V16" s="396"/>
      <c r="W16" s="396"/>
      <c r="X16" s="396"/>
      <c r="Y16" s="396"/>
      <c r="Z16" s="396"/>
    </row>
    <row r="17" spans="1:26" s="422" customFormat="1" ht="15" customHeight="1" x14ac:dyDescent="0.25">
      <c r="A17" s="1511"/>
      <c r="B17" s="1493" t="s">
        <v>1122</v>
      </c>
      <c r="C17" s="1494"/>
      <c r="D17" s="1494"/>
      <c r="E17" s="1494"/>
      <c r="F17" s="1494"/>
      <c r="G17" s="1494"/>
      <c r="H17" s="1495"/>
      <c r="I17" s="1496"/>
      <c r="J17" s="1481"/>
      <c r="K17" s="1482"/>
      <c r="L17" s="1482"/>
      <c r="M17" s="1482"/>
      <c r="N17" s="1482"/>
      <c r="O17" s="1482"/>
      <c r="P17" s="1483"/>
      <c r="Q17" s="1501"/>
      <c r="R17" s="1501"/>
      <c r="S17" s="1502"/>
      <c r="T17" s="525"/>
      <c r="U17" s="525"/>
      <c r="V17" s="396"/>
      <c r="W17" s="396"/>
      <c r="X17" s="396"/>
      <c r="Y17" s="396"/>
      <c r="Z17" s="396"/>
    </row>
    <row r="18" spans="1:26" s="422" customFormat="1" ht="15" customHeight="1" x14ac:dyDescent="0.25">
      <c r="A18" s="1511"/>
      <c r="B18" s="1503" t="s">
        <v>1107</v>
      </c>
      <c r="C18" s="1504"/>
      <c r="D18" s="1491"/>
      <c r="E18" s="1491"/>
      <c r="F18" s="1491"/>
      <c r="G18" s="1491"/>
      <c r="H18" s="1491"/>
      <c r="I18" s="1491"/>
      <c r="J18" s="1491"/>
      <c r="K18" s="1491"/>
      <c r="L18" s="1491"/>
      <c r="M18" s="1491"/>
      <c r="N18" s="1491"/>
      <c r="O18" s="1491"/>
      <c r="P18" s="1491"/>
      <c r="Q18" s="1501"/>
      <c r="R18" s="1501"/>
      <c r="S18" s="1502"/>
      <c r="T18" s="525"/>
      <c r="U18" s="525"/>
      <c r="V18" s="396"/>
      <c r="W18" s="396"/>
      <c r="X18" s="396"/>
      <c r="Y18" s="396"/>
      <c r="Z18" s="396"/>
    </row>
    <row r="19" spans="1:26" s="422" customFormat="1" ht="33" customHeight="1" x14ac:dyDescent="0.25">
      <c r="A19" s="1510" t="s">
        <v>179</v>
      </c>
      <c r="B19" s="1598" t="s">
        <v>1098</v>
      </c>
      <c r="C19" s="1476"/>
      <c r="D19" s="1476"/>
      <c r="E19" s="1476"/>
      <c r="F19" s="1476"/>
      <c r="G19" s="1476"/>
      <c r="H19" s="1476"/>
      <c r="I19" s="1476"/>
      <c r="J19" s="1476"/>
      <c r="K19" s="1476"/>
      <c r="L19" s="1476"/>
      <c r="M19" s="1476"/>
      <c r="N19" s="1476"/>
      <c r="O19" s="1476"/>
      <c r="P19" s="1477"/>
      <c r="Q19" s="1500" t="str">
        <f>IF(AND(H20="Yes",H21="Yes"),"Yes","No")</f>
        <v>No</v>
      </c>
      <c r="R19" s="1501"/>
      <c r="S19" s="1502"/>
      <c r="T19" s="525"/>
      <c r="U19" s="525"/>
      <c r="V19" s="396"/>
      <c r="W19" s="396"/>
      <c r="X19" s="396"/>
      <c r="Y19" s="396"/>
      <c r="Z19" s="396"/>
    </row>
    <row r="20" spans="1:26" s="422" customFormat="1" ht="15" customHeight="1" x14ac:dyDescent="0.25">
      <c r="A20" s="1511"/>
      <c r="B20" s="1493" t="s">
        <v>1100</v>
      </c>
      <c r="C20" s="1493"/>
      <c r="D20" s="1493"/>
      <c r="E20" s="1493"/>
      <c r="F20" s="1493"/>
      <c r="G20" s="1493"/>
      <c r="H20" s="1497"/>
      <c r="I20" s="1497"/>
      <c r="J20" s="1599" t="s">
        <v>1099</v>
      </c>
      <c r="K20" s="1479"/>
      <c r="L20" s="1479"/>
      <c r="M20" s="1479"/>
      <c r="N20" s="1479"/>
      <c r="O20" s="1479"/>
      <c r="P20" s="1480"/>
      <c r="Q20" s="1501"/>
      <c r="R20" s="1501"/>
      <c r="S20" s="1502"/>
      <c r="T20" s="525"/>
      <c r="U20" s="525"/>
      <c r="V20" s="396"/>
      <c r="W20" s="396"/>
      <c r="X20" s="396"/>
      <c r="Y20" s="396"/>
      <c r="Z20" s="396"/>
    </row>
    <row r="21" spans="1:26" s="422" customFormat="1" ht="30" customHeight="1" x14ac:dyDescent="0.25">
      <c r="A21" s="1511"/>
      <c r="B21" s="1597" t="s">
        <v>1101</v>
      </c>
      <c r="C21" s="1597"/>
      <c r="D21" s="1597"/>
      <c r="E21" s="1597"/>
      <c r="F21" s="1597"/>
      <c r="G21" s="1597"/>
      <c r="H21" s="1497"/>
      <c r="I21" s="1497"/>
      <c r="J21" s="1481"/>
      <c r="K21" s="1482"/>
      <c r="L21" s="1482"/>
      <c r="M21" s="1482"/>
      <c r="N21" s="1482"/>
      <c r="O21" s="1482"/>
      <c r="P21" s="1483"/>
      <c r="Q21" s="1501"/>
      <c r="R21" s="1501"/>
      <c r="S21" s="1502"/>
      <c r="T21" s="525"/>
      <c r="U21" s="525"/>
      <c r="V21" s="396"/>
      <c r="W21" s="396"/>
      <c r="X21" s="396"/>
      <c r="Y21" s="396"/>
      <c r="Z21" s="396"/>
    </row>
    <row r="22" spans="1:26" s="422" customFormat="1" ht="15" customHeight="1" x14ac:dyDescent="0.25">
      <c r="A22" s="1511"/>
      <c r="B22" s="1503" t="s">
        <v>1107</v>
      </c>
      <c r="C22" s="1504"/>
      <c r="D22" s="1491"/>
      <c r="E22" s="1491"/>
      <c r="F22" s="1491"/>
      <c r="G22" s="1491"/>
      <c r="H22" s="1491"/>
      <c r="I22" s="1491"/>
      <c r="J22" s="1491"/>
      <c r="K22" s="1491"/>
      <c r="L22" s="1491"/>
      <c r="M22" s="1491"/>
      <c r="N22" s="1491"/>
      <c r="O22" s="1491"/>
      <c r="P22" s="1491"/>
      <c r="Q22" s="1501"/>
      <c r="R22" s="1501"/>
      <c r="S22" s="1502"/>
      <c r="T22" s="525"/>
      <c r="U22" s="525"/>
      <c r="V22" s="396"/>
      <c r="W22" s="396"/>
      <c r="X22" s="396"/>
      <c r="Y22" s="396"/>
      <c r="Z22" s="396"/>
    </row>
    <row r="23" spans="1:26" s="422" customFormat="1" ht="15" customHeight="1" x14ac:dyDescent="0.25">
      <c r="A23" s="1498" t="s">
        <v>1244</v>
      </c>
      <c r="B23" s="1499"/>
      <c r="C23" s="1499"/>
      <c r="D23" s="1499"/>
      <c r="E23" s="1499"/>
      <c r="F23" s="1499"/>
      <c r="G23" s="1499"/>
      <c r="H23" s="1499"/>
      <c r="I23" s="1499"/>
      <c r="J23" s="1499"/>
      <c r="K23" s="1499"/>
      <c r="L23" s="1499"/>
      <c r="M23" s="1499"/>
      <c r="N23" s="1499"/>
      <c r="O23" s="1499"/>
      <c r="P23" s="1499"/>
      <c r="Q23" s="1499"/>
      <c r="R23" s="1499"/>
      <c r="S23" s="1499"/>
      <c r="T23" s="525"/>
      <c r="U23" s="525"/>
      <c r="V23" s="396"/>
      <c r="W23" s="396"/>
      <c r="X23" s="396"/>
      <c r="Y23" s="396"/>
      <c r="Z23" s="396"/>
    </row>
    <row r="24" spans="1:26" s="422" customFormat="1" ht="54.4" customHeight="1" x14ac:dyDescent="0.25">
      <c r="A24" s="1510" t="s">
        <v>964</v>
      </c>
      <c r="B24" s="1516" t="s">
        <v>1307</v>
      </c>
      <c r="C24" s="1473"/>
      <c r="D24" s="1473"/>
      <c r="E24" s="1473"/>
      <c r="F24" s="1473"/>
      <c r="G24" s="1473"/>
      <c r="H24" s="1473"/>
      <c r="I24" s="1473"/>
      <c r="J24" s="1473"/>
      <c r="K24" s="1473"/>
      <c r="L24" s="1473"/>
      <c r="M24" s="1473"/>
      <c r="N24" s="1473"/>
      <c r="O24" s="1473"/>
      <c r="P24" s="1473"/>
      <c r="Q24" s="1469" t="str">
        <f>IF(H25="NA - See Note","Yes, See Note",IF(H25="","No",IF(AND(ISNUMBER(CFA),H25="With air handler",H27&lt;=4),"Yes",IF(AND(ISNUMBER(CFA),H25="Without air handler",H27&lt;=3),"Yes","No"))))</f>
        <v>No</v>
      </c>
      <c r="R24" s="1470"/>
      <c r="S24" s="1471"/>
      <c r="T24" s="525"/>
      <c r="U24" s="525"/>
      <c r="V24" s="396"/>
      <c r="W24" s="396"/>
      <c r="X24" s="396"/>
      <c r="Y24" s="396"/>
      <c r="Z24" s="396"/>
    </row>
    <row r="25" spans="1:26" s="422" customFormat="1" ht="15" customHeight="1" x14ac:dyDescent="0.25">
      <c r="A25" s="1511"/>
      <c r="B25" s="1487" t="s">
        <v>1103</v>
      </c>
      <c r="C25" s="1487"/>
      <c r="D25" s="1487"/>
      <c r="E25" s="1487"/>
      <c r="F25" s="1487"/>
      <c r="G25" s="1487"/>
      <c r="H25" s="1512"/>
      <c r="I25" s="1512"/>
      <c r="J25" s="1515" t="s">
        <v>1045</v>
      </c>
      <c r="K25" s="705"/>
      <c r="L25" s="705"/>
      <c r="M25" s="705"/>
      <c r="N25" s="705"/>
      <c r="O25" s="705"/>
      <c r="P25" s="705"/>
      <c r="Q25" s="1470"/>
      <c r="R25" s="1470"/>
      <c r="S25" s="1471"/>
      <c r="T25" s="525"/>
      <c r="U25" s="525"/>
      <c r="V25" s="396"/>
      <c r="W25" s="396"/>
      <c r="X25" s="396"/>
      <c r="Y25" s="396"/>
      <c r="Z25" s="396"/>
    </row>
    <row r="26" spans="1:26" s="422" customFormat="1" ht="15" customHeight="1" x14ac:dyDescent="0.25">
      <c r="A26" s="1511"/>
      <c r="B26" s="1513" t="s">
        <v>1106</v>
      </c>
      <c r="C26" s="1513"/>
      <c r="D26" s="1513"/>
      <c r="E26" s="1513"/>
      <c r="F26" s="1513"/>
      <c r="G26" s="1513"/>
      <c r="H26" s="1497"/>
      <c r="I26" s="1497"/>
      <c r="J26" s="705"/>
      <c r="K26" s="705"/>
      <c r="L26" s="705"/>
      <c r="M26" s="705"/>
      <c r="N26" s="705"/>
      <c r="O26" s="705"/>
      <c r="P26" s="705"/>
      <c r="Q26" s="1470"/>
      <c r="R26" s="1470"/>
      <c r="S26" s="1471"/>
      <c r="T26" s="525"/>
      <c r="U26" s="525"/>
      <c r="V26" s="396"/>
      <c r="W26" s="396"/>
      <c r="X26" s="396"/>
      <c r="Y26" s="396"/>
      <c r="Z26" s="396"/>
    </row>
    <row r="27" spans="1:26" s="422" customFormat="1" ht="15" customHeight="1" x14ac:dyDescent="0.25">
      <c r="A27" s="1511"/>
      <c r="B27" s="1513" t="s">
        <v>1108</v>
      </c>
      <c r="C27" s="1513"/>
      <c r="D27" s="1513"/>
      <c r="E27" s="1513"/>
      <c r="F27" s="1513"/>
      <c r="G27" s="1513"/>
      <c r="H27" s="1514" t="str">
        <f>IF(OR(CFA="",H26=""),"No",H26/(CFA/100))</f>
        <v>No</v>
      </c>
      <c r="I27" s="1514"/>
      <c r="J27" s="705"/>
      <c r="K27" s="705"/>
      <c r="L27" s="705"/>
      <c r="M27" s="705"/>
      <c r="N27" s="705"/>
      <c r="O27" s="705"/>
      <c r="P27" s="705"/>
      <c r="Q27" s="1470"/>
      <c r="R27" s="1470"/>
      <c r="S27" s="1471"/>
      <c r="T27" s="525"/>
      <c r="U27" s="525"/>
      <c r="V27" s="396"/>
      <c r="W27" s="396"/>
      <c r="X27" s="396"/>
      <c r="Y27" s="396"/>
      <c r="Z27" s="396"/>
    </row>
    <row r="28" spans="1:26" s="422" customFormat="1" ht="15" customHeight="1" x14ac:dyDescent="0.25">
      <c r="A28" s="1511"/>
      <c r="B28" s="1489" t="s">
        <v>1107</v>
      </c>
      <c r="C28" s="1490"/>
      <c r="D28" s="1491"/>
      <c r="E28" s="1491"/>
      <c r="F28" s="1491"/>
      <c r="G28" s="1491"/>
      <c r="H28" s="1491"/>
      <c r="I28" s="1491"/>
      <c r="J28" s="1491"/>
      <c r="K28" s="1491"/>
      <c r="L28" s="1491"/>
      <c r="M28" s="1491"/>
      <c r="N28" s="1491"/>
      <c r="O28" s="1491"/>
      <c r="P28" s="1491"/>
      <c r="Q28" s="1470"/>
      <c r="R28" s="1470"/>
      <c r="S28" s="1471"/>
      <c r="T28" s="525"/>
      <c r="U28" s="525"/>
      <c r="V28" s="396"/>
      <c r="W28" s="396"/>
      <c r="X28" s="396"/>
      <c r="Y28" s="396"/>
      <c r="Z28" s="396"/>
    </row>
    <row r="29" spans="1:26" s="422" customFormat="1" ht="16.5" customHeight="1" x14ac:dyDescent="0.25">
      <c r="A29" s="1510" t="s">
        <v>186</v>
      </c>
      <c r="B29" s="1472" t="s">
        <v>1110</v>
      </c>
      <c r="C29" s="1473"/>
      <c r="D29" s="1473"/>
      <c r="E29" s="1473"/>
      <c r="F29" s="1473"/>
      <c r="G29" s="1473"/>
      <c r="H29" s="1473"/>
      <c r="I29" s="1473"/>
      <c r="J29" s="1473"/>
      <c r="K29" s="1473"/>
      <c r="L29" s="1473"/>
      <c r="M29" s="1473"/>
      <c r="N29" s="1473"/>
      <c r="O29" s="1473"/>
      <c r="P29" s="1473"/>
      <c r="Q29" s="1539" t="str">
        <f>+IF(H30="Yes","Yes","No")</f>
        <v>No</v>
      </c>
      <c r="R29" s="1540"/>
      <c r="S29" s="1541"/>
      <c r="T29" s="525"/>
      <c r="U29" s="525"/>
      <c r="V29" s="396"/>
      <c r="W29" s="396"/>
      <c r="X29" s="396"/>
      <c r="Y29" s="396"/>
      <c r="Z29" s="396"/>
    </row>
    <row r="30" spans="1:26" s="422" customFormat="1" ht="30.75" customHeight="1" x14ac:dyDescent="0.25">
      <c r="A30" s="1511"/>
      <c r="B30" s="1487" t="s">
        <v>1046</v>
      </c>
      <c r="C30" s="1505"/>
      <c r="D30" s="1505"/>
      <c r="E30" s="1505"/>
      <c r="F30" s="1505"/>
      <c r="G30" s="1505"/>
      <c r="H30" s="1497"/>
      <c r="I30" s="1497"/>
      <c r="J30" s="1474" t="s">
        <v>1111</v>
      </c>
      <c r="K30" s="705"/>
      <c r="L30" s="705"/>
      <c r="M30" s="705"/>
      <c r="N30" s="705"/>
      <c r="O30" s="705"/>
      <c r="P30" s="705"/>
      <c r="Q30" s="1540"/>
      <c r="R30" s="1540"/>
      <c r="S30" s="1541"/>
      <c r="T30" s="525"/>
      <c r="U30" s="525"/>
      <c r="V30" s="396"/>
      <c r="W30" s="396"/>
      <c r="X30" s="396"/>
      <c r="Y30" s="396"/>
      <c r="Z30" s="396"/>
    </row>
    <row r="31" spans="1:26" s="422" customFormat="1" ht="15" customHeight="1" x14ac:dyDescent="0.25">
      <c r="A31" s="1511"/>
      <c r="B31" s="1506" t="s">
        <v>1094</v>
      </c>
      <c r="C31" s="1507"/>
      <c r="D31" s="1507"/>
      <c r="E31" s="1508"/>
      <c r="F31" s="1509"/>
      <c r="G31" s="1509"/>
      <c r="H31" s="1509"/>
      <c r="I31" s="1509"/>
      <c r="J31" s="1509"/>
      <c r="K31" s="1509"/>
      <c r="L31" s="1509"/>
      <c r="M31" s="1509"/>
      <c r="N31" s="1509"/>
      <c r="O31" s="1509"/>
      <c r="P31" s="1509"/>
      <c r="Q31" s="1540"/>
      <c r="R31" s="1540"/>
      <c r="S31" s="1541"/>
      <c r="T31" s="525"/>
      <c r="U31" s="525"/>
      <c r="V31" s="396"/>
      <c r="W31" s="396"/>
      <c r="X31" s="396"/>
      <c r="Y31" s="396"/>
      <c r="Z31" s="396"/>
    </row>
    <row r="32" spans="1:26" s="422" customFormat="1" ht="25.15" customHeight="1" x14ac:dyDescent="0.25">
      <c r="A32" s="1510" t="s">
        <v>190</v>
      </c>
      <c r="B32" s="1472" t="s">
        <v>1112</v>
      </c>
      <c r="C32" s="1473"/>
      <c r="D32" s="1473"/>
      <c r="E32" s="1473"/>
      <c r="F32" s="1473"/>
      <c r="G32" s="1473"/>
      <c r="H32" s="1473"/>
      <c r="I32" s="1473"/>
      <c r="J32" s="1473"/>
      <c r="K32" s="1473"/>
      <c r="L32" s="1473"/>
      <c r="M32" s="1473"/>
      <c r="N32" s="1473"/>
      <c r="O32" s="1473"/>
      <c r="P32" s="1473"/>
      <c r="Q32" s="1469" t="str">
        <f>IF(AND(ISNUMBER(H33),H33&lt;=4),"Yes","No")</f>
        <v>No</v>
      </c>
      <c r="R32" s="1470"/>
      <c r="S32" s="1471"/>
      <c r="T32" s="525"/>
      <c r="U32" s="525"/>
      <c r="V32" s="531"/>
      <c r="W32" s="396"/>
      <c r="X32" s="396"/>
      <c r="Y32" s="396"/>
      <c r="Z32" s="396"/>
    </row>
    <row r="33" spans="1:26" s="422" customFormat="1" ht="25.15" customHeight="1" x14ac:dyDescent="0.25">
      <c r="A33" s="1511"/>
      <c r="B33" s="1487" t="s">
        <v>1041</v>
      </c>
      <c r="C33" s="1487"/>
      <c r="D33" s="1487"/>
      <c r="E33" s="1487"/>
      <c r="F33" s="1487"/>
      <c r="G33" s="1487"/>
      <c r="H33" s="1492"/>
      <c r="I33" s="1492"/>
      <c r="J33" s="1474" t="s">
        <v>1045</v>
      </c>
      <c r="K33" s="705"/>
      <c r="L33" s="705"/>
      <c r="M33" s="705"/>
      <c r="N33" s="705"/>
      <c r="O33" s="705"/>
      <c r="P33" s="705"/>
      <c r="Q33" s="1470"/>
      <c r="R33" s="1470"/>
      <c r="S33" s="1471"/>
      <c r="T33" s="525"/>
      <c r="U33" s="525"/>
      <c r="V33" s="531"/>
      <c r="W33" s="396"/>
      <c r="X33" s="396"/>
      <c r="Y33" s="396"/>
      <c r="Z33" s="396"/>
    </row>
    <row r="34" spans="1:26" s="422" customFormat="1" ht="25.15" customHeight="1" x14ac:dyDescent="0.25">
      <c r="A34" s="1511"/>
      <c r="B34" s="1489" t="s">
        <v>1107</v>
      </c>
      <c r="C34" s="1490"/>
      <c r="D34" s="1491"/>
      <c r="E34" s="1491"/>
      <c r="F34" s="1491"/>
      <c r="G34" s="1491"/>
      <c r="H34" s="1491"/>
      <c r="I34" s="1491"/>
      <c r="J34" s="1491"/>
      <c r="K34" s="1491"/>
      <c r="L34" s="1491"/>
      <c r="M34" s="1491"/>
      <c r="N34" s="1491"/>
      <c r="O34" s="1491"/>
      <c r="P34" s="1491"/>
      <c r="Q34" s="1470"/>
      <c r="R34" s="1470"/>
      <c r="S34" s="1471"/>
      <c r="T34" s="525"/>
      <c r="U34" s="525"/>
      <c r="V34" s="531"/>
      <c r="W34" s="396"/>
      <c r="X34" s="396"/>
      <c r="Y34" s="396"/>
      <c r="Z34" s="396"/>
    </row>
    <row r="35" spans="1:26" s="422" customFormat="1" ht="17.25" customHeight="1" x14ac:dyDescent="0.25">
      <c r="A35" s="1510" t="s">
        <v>217</v>
      </c>
      <c r="B35" s="1472" t="s">
        <v>1113</v>
      </c>
      <c r="C35" s="1473"/>
      <c r="D35" s="1473"/>
      <c r="E35" s="1473"/>
      <c r="F35" s="1473"/>
      <c r="G35" s="1473"/>
      <c r="H35" s="1473"/>
      <c r="I35" s="1473"/>
      <c r="J35" s="1473"/>
      <c r="K35" s="1473"/>
      <c r="L35" s="1473"/>
      <c r="M35" s="1473"/>
      <c r="N35" s="1473"/>
      <c r="O35" s="1473"/>
      <c r="P35" s="1473"/>
      <c r="Q35" s="1469" t="str">
        <f>IF(AND(ISNUMBER(WEiR),WEiR&lt;=75),"Yes","No")</f>
        <v>No</v>
      </c>
      <c r="R35" s="1470"/>
      <c r="S35" s="1471"/>
      <c r="T35" s="525"/>
      <c r="U35" s="525"/>
      <c r="V35" s="396"/>
      <c r="W35" s="396"/>
      <c r="X35" s="396"/>
      <c r="Y35" s="396"/>
      <c r="Z35" s="396"/>
    </row>
    <row r="36" spans="1:26" s="422" customFormat="1" ht="15" customHeight="1" x14ac:dyDescent="0.25">
      <c r="A36" s="1511"/>
      <c r="B36" s="1487" t="s">
        <v>1042</v>
      </c>
      <c r="C36" s="1487"/>
      <c r="D36" s="1487"/>
      <c r="E36" s="1487"/>
      <c r="F36" s="1487"/>
      <c r="G36" s="1487"/>
      <c r="H36" s="1488" t="str">
        <f>WEiR</f>
        <v>Bedrooms?</v>
      </c>
      <c r="I36" s="1488"/>
      <c r="J36" s="1474" t="s">
        <v>1039</v>
      </c>
      <c r="K36" s="705"/>
      <c r="L36" s="705"/>
      <c r="M36" s="705"/>
      <c r="N36" s="705"/>
      <c r="O36" s="705"/>
      <c r="P36" s="705"/>
      <c r="Q36" s="1470"/>
      <c r="R36" s="1470"/>
      <c r="S36" s="1471"/>
      <c r="T36" s="525"/>
      <c r="U36" s="525"/>
      <c r="V36" s="396"/>
      <c r="W36" s="396"/>
      <c r="X36" s="396"/>
      <c r="Y36" s="396"/>
      <c r="Z36" s="396"/>
    </row>
    <row r="37" spans="1:26" s="422" customFormat="1" ht="15" customHeight="1" x14ac:dyDescent="0.25">
      <c r="A37" s="1511"/>
      <c r="B37" s="1489" t="s">
        <v>1107</v>
      </c>
      <c r="C37" s="1490"/>
      <c r="D37" s="1491"/>
      <c r="E37" s="1491"/>
      <c r="F37" s="1491"/>
      <c r="G37" s="1491"/>
      <c r="H37" s="1491"/>
      <c r="I37" s="1491"/>
      <c r="J37" s="1491"/>
      <c r="K37" s="1491"/>
      <c r="L37" s="1491"/>
      <c r="M37" s="1491"/>
      <c r="N37" s="1491"/>
      <c r="O37" s="1491"/>
      <c r="P37" s="1491"/>
      <c r="Q37" s="1470"/>
      <c r="R37" s="1470"/>
      <c r="S37" s="1471"/>
      <c r="T37" s="525"/>
      <c r="U37" s="525"/>
      <c r="V37" s="396"/>
      <c r="W37" s="396"/>
      <c r="X37" s="396"/>
      <c r="Y37" s="396"/>
      <c r="Z37" s="396"/>
    </row>
    <row r="38" spans="1:26" s="422" customFormat="1" ht="33" customHeight="1" x14ac:dyDescent="0.25">
      <c r="A38" s="1510" t="s">
        <v>221</v>
      </c>
      <c r="B38" s="1475" t="s">
        <v>1238</v>
      </c>
      <c r="C38" s="1476"/>
      <c r="D38" s="1476"/>
      <c r="E38" s="1476"/>
      <c r="F38" s="1476"/>
      <c r="G38" s="1476"/>
      <c r="H38" s="1476"/>
      <c r="I38" s="1476"/>
      <c r="J38" s="1476"/>
      <c r="K38" s="1476"/>
      <c r="L38" s="1476"/>
      <c r="M38" s="1476"/>
      <c r="N38" s="1476"/>
      <c r="O38" s="1476"/>
      <c r="P38" s="1477"/>
      <c r="Q38" s="1500" t="str">
        <f>IF(H39="","No",IF(H39="No","Yes",IF(AND(H39="Yes",H40="Yes"),"Yes","No")))</f>
        <v>No</v>
      </c>
      <c r="R38" s="1501"/>
      <c r="S38" s="1502"/>
      <c r="T38" s="525"/>
      <c r="U38" s="525"/>
      <c r="V38" s="396"/>
      <c r="W38" s="396"/>
      <c r="X38" s="396"/>
      <c r="Y38" s="396"/>
      <c r="Z38" s="396"/>
    </row>
    <row r="39" spans="1:26" s="422" customFormat="1" ht="30" customHeight="1" x14ac:dyDescent="0.25">
      <c r="A39" s="1511"/>
      <c r="B39" s="1597" t="s">
        <v>1065</v>
      </c>
      <c r="C39" s="1613"/>
      <c r="D39" s="1613"/>
      <c r="E39" s="1613"/>
      <c r="F39" s="1613"/>
      <c r="G39" s="1613"/>
      <c r="H39" s="1497"/>
      <c r="I39" s="1497"/>
      <c r="J39" s="1478" t="s">
        <v>1114</v>
      </c>
      <c r="K39" s="1479"/>
      <c r="L39" s="1479"/>
      <c r="M39" s="1479"/>
      <c r="N39" s="1479"/>
      <c r="O39" s="1479"/>
      <c r="P39" s="1480"/>
      <c r="Q39" s="1501"/>
      <c r="R39" s="1501"/>
      <c r="S39" s="1502"/>
      <c r="T39" s="525"/>
      <c r="U39" s="525"/>
      <c r="V39" s="396"/>
      <c r="W39" s="396"/>
      <c r="X39" s="396"/>
      <c r="Y39" s="396"/>
      <c r="Z39" s="396"/>
    </row>
    <row r="40" spans="1:26" s="422" customFormat="1" ht="30" customHeight="1" x14ac:dyDescent="0.25">
      <c r="A40" s="1511"/>
      <c r="B40" s="1597" t="s">
        <v>1192</v>
      </c>
      <c r="C40" s="1613"/>
      <c r="D40" s="1613"/>
      <c r="E40" s="1613"/>
      <c r="F40" s="1613"/>
      <c r="G40" s="1613"/>
      <c r="H40" s="1497"/>
      <c r="I40" s="1497"/>
      <c r="J40" s="1481"/>
      <c r="K40" s="1482"/>
      <c r="L40" s="1482"/>
      <c r="M40" s="1482"/>
      <c r="N40" s="1482"/>
      <c r="O40" s="1482"/>
      <c r="P40" s="1483"/>
      <c r="Q40" s="1501"/>
      <c r="R40" s="1501"/>
      <c r="S40" s="1502"/>
      <c r="T40" s="525"/>
      <c r="U40" s="525"/>
      <c r="V40" s="396"/>
      <c r="W40" s="396"/>
      <c r="X40" s="396"/>
      <c r="Y40" s="396"/>
      <c r="Z40" s="396"/>
    </row>
    <row r="41" spans="1:26" s="422" customFormat="1" ht="15" customHeight="1" x14ac:dyDescent="0.25">
      <c r="A41" s="1511"/>
      <c r="B41" s="1503" t="s">
        <v>1107</v>
      </c>
      <c r="C41" s="1504"/>
      <c r="D41" s="1491"/>
      <c r="E41" s="1491"/>
      <c r="F41" s="1491"/>
      <c r="G41" s="1491"/>
      <c r="H41" s="1491"/>
      <c r="I41" s="1491"/>
      <c r="J41" s="1491"/>
      <c r="K41" s="1491"/>
      <c r="L41" s="1491"/>
      <c r="M41" s="1491"/>
      <c r="N41" s="1491"/>
      <c r="O41" s="1491"/>
      <c r="P41" s="1491"/>
      <c r="Q41" s="1501"/>
      <c r="R41" s="1501"/>
      <c r="S41" s="1502"/>
      <c r="T41" s="525"/>
      <c r="U41" s="525"/>
      <c r="V41" s="396"/>
      <c r="W41" s="396"/>
      <c r="X41" s="396"/>
      <c r="Y41" s="396"/>
      <c r="Z41" s="396"/>
    </row>
    <row r="42" spans="1:26" s="422" customFormat="1" ht="31.5" customHeight="1" x14ac:dyDescent="0.25">
      <c r="A42" s="1510" t="s">
        <v>259</v>
      </c>
      <c r="B42" s="1484" t="s">
        <v>1127</v>
      </c>
      <c r="C42" s="1476"/>
      <c r="D42" s="1476"/>
      <c r="E42" s="1476"/>
      <c r="F42" s="1476"/>
      <c r="G42" s="1476"/>
      <c r="H42" s="1476"/>
      <c r="I42" s="1476"/>
      <c r="J42" s="1476"/>
      <c r="K42" s="1476"/>
      <c r="L42" s="1476"/>
      <c r="M42" s="1476"/>
      <c r="N42" s="1476"/>
      <c r="O42" s="1476"/>
      <c r="P42" s="1477"/>
      <c r="Q42" s="1539" t="str">
        <f>IF(AND(H43="Yes",OR(H44="Yes",H44="Not Applicable")),"Yes","No")</f>
        <v>No</v>
      </c>
      <c r="R42" s="1614"/>
      <c r="S42" s="1615"/>
      <c r="T42" s="525"/>
      <c r="U42" s="525"/>
      <c r="V42" s="396"/>
      <c r="W42" s="396"/>
      <c r="X42" s="396"/>
      <c r="Y42" s="396"/>
      <c r="Z42" s="396"/>
    </row>
    <row r="43" spans="1:26" s="422" customFormat="1" ht="30" customHeight="1" x14ac:dyDescent="0.25">
      <c r="A43" s="1511"/>
      <c r="B43" s="1597" t="s">
        <v>1047</v>
      </c>
      <c r="C43" s="1613"/>
      <c r="D43" s="1613"/>
      <c r="E43" s="1613"/>
      <c r="F43" s="1613"/>
      <c r="G43" s="1613"/>
      <c r="H43" s="1497"/>
      <c r="I43" s="1497"/>
      <c r="J43" s="1485" t="s">
        <v>1115</v>
      </c>
      <c r="K43" s="1479"/>
      <c r="L43" s="1479"/>
      <c r="M43" s="1479"/>
      <c r="N43" s="1479"/>
      <c r="O43" s="1479"/>
      <c r="P43" s="1480"/>
      <c r="Q43" s="1614"/>
      <c r="R43" s="1614"/>
      <c r="S43" s="1615"/>
      <c r="T43" s="525"/>
      <c r="U43" s="525"/>
      <c r="V43" s="396"/>
      <c r="W43" s="396"/>
      <c r="X43" s="396"/>
      <c r="Y43" s="396"/>
      <c r="Z43" s="396"/>
    </row>
    <row r="44" spans="1:26" s="422" customFormat="1" ht="30" customHeight="1" x14ac:dyDescent="0.25">
      <c r="A44" s="1511"/>
      <c r="B44" s="1597" t="s">
        <v>1048</v>
      </c>
      <c r="C44" s="1613"/>
      <c r="D44" s="1613"/>
      <c r="E44" s="1613"/>
      <c r="F44" s="1613"/>
      <c r="G44" s="1613"/>
      <c r="H44" s="1616"/>
      <c r="I44" s="1616"/>
      <c r="J44" s="1481"/>
      <c r="K44" s="1482"/>
      <c r="L44" s="1482"/>
      <c r="M44" s="1482"/>
      <c r="N44" s="1482"/>
      <c r="O44" s="1482"/>
      <c r="P44" s="1483"/>
      <c r="Q44" s="1614"/>
      <c r="R44" s="1614"/>
      <c r="S44" s="1615"/>
      <c r="T44" s="525"/>
      <c r="U44" s="525"/>
      <c r="V44" s="396"/>
      <c r="W44" s="396"/>
      <c r="X44" s="396"/>
      <c r="Y44" s="396"/>
      <c r="Z44" s="396"/>
    </row>
    <row r="45" spans="1:26" s="422" customFormat="1" ht="15" customHeight="1" x14ac:dyDescent="0.25">
      <c r="A45" s="1511"/>
      <c r="B45" s="1503" t="s">
        <v>1107</v>
      </c>
      <c r="C45" s="1504"/>
      <c r="D45" s="1491"/>
      <c r="E45" s="1491"/>
      <c r="F45" s="1491"/>
      <c r="G45" s="1491"/>
      <c r="H45" s="1491"/>
      <c r="I45" s="1491"/>
      <c r="J45" s="1491"/>
      <c r="K45" s="1491"/>
      <c r="L45" s="1491"/>
      <c r="M45" s="1491"/>
      <c r="N45" s="1491"/>
      <c r="O45" s="1491"/>
      <c r="P45" s="1491"/>
      <c r="Q45" s="1614"/>
      <c r="R45" s="1614"/>
      <c r="S45" s="1615"/>
      <c r="T45" s="525"/>
      <c r="U45" s="525"/>
      <c r="V45" s="396"/>
      <c r="W45" s="396"/>
      <c r="X45" s="396"/>
      <c r="Y45" s="396"/>
      <c r="Z45" s="396"/>
    </row>
    <row r="46" spans="1:26" s="422" customFormat="1" ht="31.15" customHeight="1" x14ac:dyDescent="0.25">
      <c r="A46" s="1510" t="s">
        <v>266</v>
      </c>
      <c r="B46" s="1486" t="s">
        <v>1207</v>
      </c>
      <c r="C46" s="1476"/>
      <c r="D46" s="1476"/>
      <c r="E46" s="1476"/>
      <c r="F46" s="1476"/>
      <c r="G46" s="1476"/>
      <c r="H46" s="1476"/>
      <c r="I46" s="1476"/>
      <c r="J46" s="1476"/>
      <c r="K46" s="1476"/>
      <c r="L46" s="1476"/>
      <c r="M46" s="1476"/>
      <c r="N46" s="1476"/>
      <c r="O46" s="1476"/>
      <c r="P46" s="1477"/>
      <c r="Q46" s="1469" t="str">
        <f>IF(H49="Yes","Yes","No")</f>
        <v>No</v>
      </c>
      <c r="R46" s="1470"/>
      <c r="S46" s="1471"/>
      <c r="T46" s="525"/>
      <c r="U46" s="525"/>
      <c r="V46" s="532"/>
      <c r="W46" s="396"/>
      <c r="X46" s="396"/>
      <c r="Y46" s="396"/>
      <c r="Z46" s="396"/>
    </row>
    <row r="47" spans="1:26" s="422" customFormat="1" ht="15" customHeight="1" x14ac:dyDescent="0.25">
      <c r="A47" s="1511"/>
      <c r="B47" s="1624" t="s">
        <v>1052</v>
      </c>
      <c r="C47" s="1624"/>
      <c r="D47" s="1624"/>
      <c r="E47" s="1624"/>
      <c r="F47" s="1624"/>
      <c r="G47" s="1624"/>
      <c r="H47" s="1625"/>
      <c r="I47" s="1626"/>
      <c r="J47" s="1609" t="s">
        <v>1045</v>
      </c>
      <c r="K47" s="1479"/>
      <c r="L47" s="1479"/>
      <c r="M47" s="1479"/>
      <c r="N47" s="1479"/>
      <c r="O47" s="1479"/>
      <c r="P47" s="1480"/>
      <c r="Q47" s="1470"/>
      <c r="R47" s="1470"/>
      <c r="S47" s="1471"/>
      <c r="T47" s="525"/>
      <c r="U47" s="525"/>
      <c r="V47" s="532"/>
      <c r="W47" s="396"/>
      <c r="X47" s="396"/>
      <c r="Y47" s="396"/>
      <c r="Z47" s="396"/>
    </row>
    <row r="48" spans="1:26" s="422" customFormat="1" ht="30" customHeight="1" x14ac:dyDescent="0.25">
      <c r="A48" s="1511"/>
      <c r="B48" s="1513" t="s">
        <v>1116</v>
      </c>
      <c r="C48" s="1513"/>
      <c r="D48" s="1513"/>
      <c r="E48" s="1513"/>
      <c r="F48" s="1513"/>
      <c r="G48" s="1513"/>
      <c r="H48" s="1497"/>
      <c r="I48" s="1588"/>
      <c r="J48" s="1610"/>
      <c r="K48" s="1611"/>
      <c r="L48" s="1611"/>
      <c r="M48" s="1611"/>
      <c r="N48" s="1611"/>
      <c r="O48" s="1611"/>
      <c r="P48" s="1612"/>
      <c r="Q48" s="1470"/>
      <c r="R48" s="1470"/>
      <c r="S48" s="1471"/>
      <c r="T48" s="525"/>
      <c r="U48" s="525"/>
      <c r="V48" s="532"/>
      <c r="W48" s="396"/>
      <c r="X48" s="396"/>
      <c r="Y48" s="396"/>
      <c r="Z48" s="396"/>
    </row>
    <row r="49" spans="1:26" s="422" customFormat="1" ht="30" customHeight="1" x14ac:dyDescent="0.25">
      <c r="A49" s="1511"/>
      <c r="B49" s="1513" t="s">
        <v>1117</v>
      </c>
      <c r="C49" s="1513"/>
      <c r="D49" s="1513"/>
      <c r="E49" s="1513"/>
      <c r="F49" s="1513"/>
      <c r="G49" s="1513"/>
      <c r="H49" s="1608" t="str">
        <f>IF(H47="","No",IF(H47="No","No",IF(H47&gt;=H48,"Yes","No")))</f>
        <v>No</v>
      </c>
      <c r="I49" s="1608"/>
      <c r="J49" s="1481"/>
      <c r="K49" s="1482"/>
      <c r="L49" s="1482"/>
      <c r="M49" s="1482"/>
      <c r="N49" s="1482"/>
      <c r="O49" s="1482"/>
      <c r="P49" s="1483"/>
      <c r="Q49" s="1470"/>
      <c r="R49" s="1470"/>
      <c r="S49" s="1471"/>
      <c r="T49" s="525"/>
      <c r="U49" s="525"/>
      <c r="V49" s="532"/>
      <c r="W49" s="396"/>
      <c r="X49" s="396"/>
      <c r="Y49" s="396"/>
      <c r="Z49" s="396"/>
    </row>
    <row r="50" spans="1:26" s="422" customFormat="1" ht="15" customHeight="1" x14ac:dyDescent="0.25">
      <c r="A50" s="1511"/>
      <c r="B50" s="1503" t="s">
        <v>1107</v>
      </c>
      <c r="C50" s="1504"/>
      <c r="D50" s="1491"/>
      <c r="E50" s="1491"/>
      <c r="F50" s="1491"/>
      <c r="G50" s="1491"/>
      <c r="H50" s="1491"/>
      <c r="I50" s="1491"/>
      <c r="J50" s="1491"/>
      <c r="K50" s="1491"/>
      <c r="L50" s="1491"/>
      <c r="M50" s="1491"/>
      <c r="N50" s="1491"/>
      <c r="O50" s="1491"/>
      <c r="P50" s="1491"/>
      <c r="Q50" s="1470"/>
      <c r="R50" s="1470"/>
      <c r="S50" s="1471"/>
      <c r="T50" s="525"/>
      <c r="U50" s="525"/>
      <c r="V50" s="532"/>
      <c r="W50" s="396"/>
      <c r="X50" s="396"/>
      <c r="Y50" s="396"/>
      <c r="Z50" s="396"/>
    </row>
    <row r="51" spans="1:26" s="422" customFormat="1" ht="15" customHeight="1" x14ac:dyDescent="0.25">
      <c r="A51" s="1527" t="s">
        <v>1053</v>
      </c>
      <c r="B51" s="1527"/>
      <c r="C51" s="1527"/>
      <c r="D51" s="1527"/>
      <c r="E51" s="1527"/>
      <c r="F51" s="1527"/>
      <c r="G51" s="1527"/>
      <c r="H51" s="1527"/>
      <c r="I51" s="1527"/>
      <c r="J51" s="1527"/>
      <c r="K51" s="1527"/>
      <c r="L51" s="1527"/>
      <c r="M51" s="1527"/>
      <c r="N51" s="1527"/>
      <c r="O51" s="1527"/>
      <c r="P51" s="1527"/>
      <c r="Q51" s="1527"/>
      <c r="R51" s="1527"/>
      <c r="S51" s="1528"/>
      <c r="T51" s="525"/>
      <c r="U51" s="525"/>
      <c r="V51" s="396"/>
      <c r="W51" s="396"/>
      <c r="X51" s="396"/>
      <c r="Y51" s="396"/>
      <c r="Z51" s="396"/>
    </row>
    <row r="52" spans="1:26" s="422" customFormat="1" ht="15" customHeight="1" x14ac:dyDescent="0.25">
      <c r="A52" s="1535" t="s">
        <v>1055</v>
      </c>
      <c r="B52" s="1522"/>
      <c r="C52" s="1522"/>
      <c r="D52" s="1522"/>
      <c r="E52" s="1522"/>
      <c r="F52" s="1522"/>
      <c r="G52" s="1522"/>
      <c r="H52" s="1522"/>
      <c r="I52" s="1522"/>
      <c r="J52" s="1522"/>
      <c r="K52" s="1522"/>
      <c r="L52" s="1522"/>
      <c r="M52" s="1522"/>
      <c r="N52" s="1522"/>
      <c r="O52" s="1522"/>
      <c r="P52" s="1522"/>
      <c r="Q52" s="1536" t="s">
        <v>83</v>
      </c>
      <c r="R52" s="1537"/>
      <c r="S52" s="1538"/>
      <c r="T52" s="525"/>
      <c r="U52" s="525"/>
      <c r="V52" s="396"/>
      <c r="W52" s="396"/>
      <c r="X52" s="396"/>
      <c r="Y52" s="396"/>
      <c r="Z52" s="396"/>
    </row>
    <row r="53" spans="1:26" s="422" customFormat="1" ht="15" customHeight="1" x14ac:dyDescent="0.25">
      <c r="A53" s="1535" t="s">
        <v>1066</v>
      </c>
      <c r="B53" s="1522"/>
      <c r="C53" s="1522"/>
      <c r="D53" s="1522"/>
      <c r="E53" s="1522"/>
      <c r="F53" s="1522"/>
      <c r="G53" s="1522"/>
      <c r="H53" s="1522"/>
      <c r="I53" s="1522"/>
      <c r="J53" s="1522"/>
      <c r="K53" s="1522"/>
      <c r="L53" s="1522"/>
      <c r="M53" s="1522"/>
      <c r="N53" s="1522"/>
      <c r="O53" s="1522"/>
      <c r="P53" s="1522"/>
      <c r="Q53" s="1529" t="s">
        <v>83</v>
      </c>
      <c r="R53" s="1530"/>
      <c r="S53" s="1531"/>
      <c r="T53" s="525"/>
      <c r="U53" s="525"/>
      <c r="V53" s="396"/>
      <c r="W53" s="396"/>
      <c r="X53" s="396"/>
      <c r="Y53" s="396"/>
      <c r="Z53" s="396"/>
    </row>
    <row r="54" spans="1:26" s="422" customFormat="1" ht="15" customHeight="1" x14ac:dyDescent="0.25">
      <c r="A54" s="1535" t="s">
        <v>1056</v>
      </c>
      <c r="B54" s="1522"/>
      <c r="C54" s="1522"/>
      <c r="D54" s="1522"/>
      <c r="E54" s="1522"/>
      <c r="F54" s="1522"/>
      <c r="G54" s="1522"/>
      <c r="H54" s="1522"/>
      <c r="I54" s="1522"/>
      <c r="J54" s="1522"/>
      <c r="K54" s="1522"/>
      <c r="L54" s="1522"/>
      <c r="M54" s="1522"/>
      <c r="N54" s="1522"/>
      <c r="O54" s="1522"/>
      <c r="P54" s="1522"/>
      <c r="Q54" s="1529"/>
      <c r="R54" s="1530"/>
      <c r="S54" s="1531"/>
      <c r="T54" s="525"/>
      <c r="U54" s="525"/>
      <c r="V54" s="396"/>
      <c r="W54" s="396"/>
      <c r="X54" s="396"/>
      <c r="Y54" s="396"/>
      <c r="Z54" s="396"/>
    </row>
    <row r="55" spans="1:26" s="422" customFormat="1" ht="15" customHeight="1" x14ac:dyDescent="0.25">
      <c r="A55" s="1535" t="s">
        <v>1057</v>
      </c>
      <c r="B55" s="1522"/>
      <c r="C55" s="1522"/>
      <c r="D55" s="1522"/>
      <c r="E55" s="1522"/>
      <c r="F55" s="1522"/>
      <c r="G55" s="1522"/>
      <c r="H55" s="1522"/>
      <c r="I55" s="1522"/>
      <c r="J55" s="1522"/>
      <c r="K55" s="1522"/>
      <c r="L55" s="1522"/>
      <c r="M55" s="1522"/>
      <c r="N55" s="1522"/>
      <c r="O55" s="1522"/>
      <c r="P55" s="1522"/>
      <c r="Q55" s="1529"/>
      <c r="R55" s="1530"/>
      <c r="S55" s="1531"/>
      <c r="T55" s="525"/>
      <c r="U55" s="525"/>
      <c r="V55" s="396"/>
      <c r="W55" s="396"/>
      <c r="X55" s="396"/>
      <c r="Y55" s="396"/>
      <c r="Z55" s="396"/>
    </row>
    <row r="56" spans="1:26" s="422" customFormat="1" ht="15" customHeight="1" x14ac:dyDescent="0.25">
      <c r="A56" s="1535" t="s">
        <v>1058</v>
      </c>
      <c r="B56" s="1522"/>
      <c r="C56" s="1522"/>
      <c r="D56" s="1522"/>
      <c r="E56" s="1522"/>
      <c r="F56" s="1522"/>
      <c r="G56" s="1522"/>
      <c r="H56" s="1522"/>
      <c r="I56" s="1522"/>
      <c r="J56" s="1522"/>
      <c r="K56" s="1522"/>
      <c r="L56" s="1522"/>
      <c r="M56" s="1522"/>
      <c r="N56" s="1522"/>
      <c r="O56" s="1522"/>
      <c r="P56" s="1522"/>
      <c r="Q56" s="1529"/>
      <c r="R56" s="1530"/>
      <c r="S56" s="1531"/>
      <c r="T56" s="525"/>
      <c r="U56" s="525"/>
      <c r="V56" s="396"/>
      <c r="W56" s="396"/>
      <c r="X56" s="396"/>
      <c r="Y56" s="396"/>
      <c r="Z56" s="396"/>
    </row>
    <row r="57" spans="1:26" s="422" customFormat="1" ht="15" customHeight="1" x14ac:dyDescent="0.25">
      <c r="A57" s="1535" t="s">
        <v>1054</v>
      </c>
      <c r="B57" s="1522"/>
      <c r="C57" s="1522"/>
      <c r="D57" s="1522"/>
      <c r="E57" s="1522"/>
      <c r="F57" s="1522"/>
      <c r="G57" s="1522"/>
      <c r="H57" s="1522"/>
      <c r="I57" s="1522"/>
      <c r="J57" s="1522"/>
      <c r="K57" s="1522"/>
      <c r="L57" s="1522"/>
      <c r="M57" s="1522"/>
      <c r="N57" s="1522"/>
      <c r="O57" s="1522"/>
      <c r="P57" s="1522"/>
      <c r="Q57" s="1529"/>
      <c r="R57" s="1530"/>
      <c r="S57" s="1531"/>
      <c r="T57" s="525"/>
      <c r="U57" s="525"/>
      <c r="V57" s="396"/>
      <c r="W57" s="396"/>
      <c r="X57" s="396"/>
      <c r="Y57" s="396"/>
      <c r="Z57" s="396"/>
    </row>
    <row r="58" spans="1:26" s="422" customFormat="1" ht="15" customHeight="1" x14ac:dyDescent="0.25">
      <c r="A58" s="1535" t="s">
        <v>1059</v>
      </c>
      <c r="B58" s="1522"/>
      <c r="C58" s="1522"/>
      <c r="D58" s="1522"/>
      <c r="E58" s="1522"/>
      <c r="F58" s="1522"/>
      <c r="G58" s="1522"/>
      <c r="H58" s="1522"/>
      <c r="I58" s="1522"/>
      <c r="J58" s="1522"/>
      <c r="K58" s="1522"/>
      <c r="L58" s="1522"/>
      <c r="M58" s="1522"/>
      <c r="N58" s="1522"/>
      <c r="O58" s="1522"/>
      <c r="P58" s="1522"/>
      <c r="Q58" s="1529"/>
      <c r="R58" s="1530"/>
      <c r="S58" s="1531"/>
      <c r="T58" s="525"/>
      <c r="U58" s="525"/>
      <c r="V58" s="396"/>
      <c r="W58" s="396"/>
      <c r="X58" s="396"/>
      <c r="Y58" s="396"/>
      <c r="Z58" s="396"/>
    </row>
    <row r="59" spans="1:26" s="422" customFormat="1" ht="15" customHeight="1" x14ac:dyDescent="0.25">
      <c r="A59" s="1619" t="s">
        <v>1118</v>
      </c>
      <c r="B59" s="1522"/>
      <c r="C59" s="1522"/>
      <c r="D59" s="1522"/>
      <c r="E59" s="1522"/>
      <c r="F59" s="1522"/>
      <c r="G59" s="1522"/>
      <c r="H59" s="1522"/>
      <c r="I59" s="1522"/>
      <c r="J59" s="1522"/>
      <c r="K59" s="1522"/>
      <c r="L59" s="1522"/>
      <c r="M59" s="1522"/>
      <c r="N59" s="1522"/>
      <c r="O59" s="1522"/>
      <c r="P59" s="1522"/>
      <c r="Q59" s="1529"/>
      <c r="R59" s="1530"/>
      <c r="S59" s="1531"/>
      <c r="T59" s="525"/>
      <c r="U59" s="525"/>
      <c r="V59" s="396"/>
      <c r="W59" s="396"/>
      <c r="X59" s="396"/>
      <c r="Y59" s="396"/>
      <c r="Z59" s="396"/>
    </row>
    <row r="60" spans="1:26" s="422" customFormat="1" ht="15" customHeight="1" x14ac:dyDescent="0.25">
      <c r="A60" s="1535" t="s">
        <v>1060</v>
      </c>
      <c r="B60" s="1522"/>
      <c r="C60" s="1522"/>
      <c r="D60" s="1522"/>
      <c r="E60" s="1522"/>
      <c r="F60" s="1522"/>
      <c r="G60" s="1522"/>
      <c r="H60" s="1522"/>
      <c r="I60" s="1522"/>
      <c r="J60" s="1522"/>
      <c r="K60" s="1522"/>
      <c r="L60" s="1522"/>
      <c r="M60" s="1522"/>
      <c r="N60" s="1522"/>
      <c r="O60" s="1522"/>
      <c r="P60" s="1522"/>
      <c r="Q60" s="1529"/>
      <c r="R60" s="1530"/>
      <c r="S60" s="1531"/>
      <c r="T60" s="525"/>
      <c r="U60" s="525"/>
      <c r="V60" s="396"/>
      <c r="W60" s="396"/>
      <c r="X60" s="396"/>
      <c r="Y60" s="396"/>
      <c r="Z60" s="396"/>
    </row>
    <row r="61" spans="1:26" s="422" customFormat="1" ht="15" customHeight="1" x14ac:dyDescent="0.25">
      <c r="A61" s="1620" t="s">
        <v>1251</v>
      </c>
      <c r="B61" s="1522"/>
      <c r="C61" s="1522"/>
      <c r="D61" s="1522"/>
      <c r="E61" s="1522"/>
      <c r="F61" s="1522"/>
      <c r="G61" s="1522"/>
      <c r="H61" s="1522"/>
      <c r="I61" s="1522"/>
      <c r="J61" s="1522"/>
      <c r="K61" s="1522"/>
      <c r="L61" s="1522"/>
      <c r="M61" s="1522"/>
      <c r="N61" s="1522"/>
      <c r="O61" s="1522"/>
      <c r="P61" s="1522"/>
      <c r="Q61" s="1529"/>
      <c r="R61" s="1530"/>
      <c r="S61" s="1531"/>
      <c r="T61" s="525"/>
      <c r="U61" s="525"/>
      <c r="V61" s="396"/>
      <c r="W61" s="396"/>
      <c r="X61" s="396"/>
      <c r="Y61" s="396"/>
      <c r="Z61" s="396"/>
    </row>
    <row r="62" spans="1:26" s="422" customFormat="1" ht="15" customHeight="1" x14ac:dyDescent="0.25">
      <c r="A62" s="1620" t="s">
        <v>1249</v>
      </c>
      <c r="B62" s="1522"/>
      <c r="C62" s="1522"/>
      <c r="D62" s="1522"/>
      <c r="E62" s="1522"/>
      <c r="F62" s="1522"/>
      <c r="G62" s="1522"/>
      <c r="H62" s="1522"/>
      <c r="I62" s="1522"/>
      <c r="J62" s="1522"/>
      <c r="K62" s="1522"/>
      <c r="L62" s="1522"/>
      <c r="M62" s="1522"/>
      <c r="N62" s="1522"/>
      <c r="O62" s="1522"/>
      <c r="P62" s="1522"/>
      <c r="Q62" s="1529"/>
      <c r="R62" s="1530"/>
      <c r="S62" s="1531"/>
      <c r="T62" s="525"/>
      <c r="U62" s="525"/>
      <c r="V62" s="396"/>
      <c r="W62" s="396"/>
      <c r="X62" s="396"/>
      <c r="Y62" s="396"/>
      <c r="Z62" s="396"/>
    </row>
    <row r="63" spans="1:26" s="422" customFormat="1" ht="15" customHeight="1" x14ac:dyDescent="0.25">
      <c r="A63" s="1621" t="s">
        <v>1128</v>
      </c>
      <c r="B63" s="1522"/>
      <c r="C63" s="1522"/>
      <c r="D63" s="1522"/>
      <c r="E63" s="1522"/>
      <c r="F63" s="1522"/>
      <c r="G63" s="1522"/>
      <c r="H63" s="1522"/>
      <c r="I63" s="1522"/>
      <c r="J63" s="1522"/>
      <c r="K63" s="1522"/>
      <c r="L63" s="1522"/>
      <c r="M63" s="1522"/>
      <c r="N63" s="1522"/>
      <c r="O63" s="1522"/>
      <c r="P63" s="1522"/>
      <c r="Q63" s="1529"/>
      <c r="R63" s="1530"/>
      <c r="S63" s="1531"/>
      <c r="T63" s="525"/>
      <c r="U63" s="525"/>
      <c r="V63" s="396"/>
      <c r="W63" s="396"/>
      <c r="X63" s="396"/>
      <c r="Y63" s="396"/>
      <c r="Z63" s="396"/>
    </row>
    <row r="64" spans="1:26" s="422" customFormat="1" ht="15" customHeight="1" x14ac:dyDescent="0.25">
      <c r="A64" s="1619" t="s">
        <v>1119</v>
      </c>
      <c r="B64" s="1522"/>
      <c r="C64" s="1522"/>
      <c r="D64" s="1522"/>
      <c r="E64" s="1522"/>
      <c r="F64" s="1522"/>
      <c r="G64" s="1522"/>
      <c r="H64" s="1522"/>
      <c r="I64" s="1522"/>
      <c r="J64" s="1522"/>
      <c r="K64" s="1522"/>
      <c r="L64" s="1522"/>
      <c r="M64" s="1522"/>
      <c r="N64" s="1522"/>
      <c r="O64" s="1522"/>
      <c r="P64" s="1522"/>
      <c r="Q64" s="1529"/>
      <c r="R64" s="1530"/>
      <c r="S64" s="1531"/>
      <c r="T64" s="525"/>
      <c r="U64" s="525"/>
      <c r="V64" s="396"/>
      <c r="W64" s="396"/>
      <c r="X64" s="396"/>
      <c r="Y64" s="396"/>
      <c r="Z64" s="396"/>
    </row>
    <row r="65" spans="1:26" s="422" customFormat="1" ht="15" customHeight="1" x14ac:dyDescent="0.25">
      <c r="A65" s="1622" t="s">
        <v>1120</v>
      </c>
      <c r="B65" s="1623"/>
      <c r="C65" s="1623"/>
      <c r="D65" s="1623"/>
      <c r="E65" s="1623"/>
      <c r="F65" s="1623"/>
      <c r="G65" s="1623"/>
      <c r="H65" s="1623"/>
      <c r="I65" s="1623"/>
      <c r="J65" s="1623"/>
      <c r="K65" s="1623"/>
      <c r="L65" s="1623"/>
      <c r="M65" s="1623"/>
      <c r="N65" s="1623"/>
      <c r="O65" s="1623"/>
      <c r="P65" s="1623"/>
      <c r="Q65" s="1529"/>
      <c r="R65" s="1530"/>
      <c r="S65" s="1531"/>
      <c r="T65" s="525"/>
      <c r="U65" s="525"/>
      <c r="V65" s="396"/>
      <c r="W65" s="396"/>
      <c r="X65" s="396"/>
      <c r="Y65" s="396"/>
      <c r="Z65" s="396"/>
    </row>
    <row r="66" spans="1:26" s="422" customFormat="1" ht="10.15" customHeight="1" x14ac:dyDescent="0.25">
      <c r="A66" s="1534"/>
      <c r="B66" s="1328"/>
      <c r="C66" s="1328"/>
      <c r="D66" s="1328"/>
      <c r="E66" s="1328"/>
      <c r="F66" s="1328"/>
      <c r="G66" s="1328"/>
      <c r="H66" s="1328"/>
      <c r="I66" s="1328"/>
      <c r="J66" s="1328"/>
      <c r="K66" s="1328"/>
      <c r="L66" s="1328"/>
      <c r="M66" s="1328"/>
      <c r="N66" s="1328"/>
      <c r="O66" s="1328"/>
      <c r="P66" s="1328"/>
      <c r="Q66" s="1328"/>
      <c r="R66" s="1328"/>
      <c r="S66" s="1328"/>
      <c r="T66" s="525"/>
      <c r="U66" s="525"/>
      <c r="V66" s="396"/>
      <c r="W66" s="396"/>
      <c r="X66" s="396"/>
      <c r="Y66" s="396"/>
      <c r="Z66" s="396"/>
    </row>
    <row r="67" spans="1:26" s="422" customFormat="1" ht="25.15" customHeight="1" x14ac:dyDescent="0.25">
      <c r="A67" s="1532" t="str">
        <f>IF(AND(Q12="Yes",Q15="Yes",Q19="Yes",OR(Q24="Yes",Q24="Yes, See Note"),Q29="Yes",Q32="Yes",Q35="Yes",Q38="Yes",Q42="Yes",Q46="Yes",Q52="Yes",Q53="Yes",Q54="Yes",Q55="Yes",Q56="Yes",Q57="Yes",Q58="Yes",Q59="Yes",Q60="Yes",Q61="Yes",Q62="Yes",Q63="Yes",Q64="Yes",Q65="Yes"),"This home meets all requirements for BGNM CODE PLUS certification !!","This home has not met all requirements for BGNM CODE PLUS certification !!")</f>
        <v>This home has not met all requirements for BGNM CODE PLUS certification !!</v>
      </c>
      <c r="B67" s="1533"/>
      <c r="C67" s="1533"/>
      <c r="D67" s="1533"/>
      <c r="E67" s="1533"/>
      <c r="F67" s="1533"/>
      <c r="G67" s="1533"/>
      <c r="H67" s="1533"/>
      <c r="I67" s="1533"/>
      <c r="J67" s="1533"/>
      <c r="K67" s="1533"/>
      <c r="L67" s="1533"/>
      <c r="M67" s="1533"/>
      <c r="N67" s="1533"/>
      <c r="O67" s="1533"/>
      <c r="P67" s="1533"/>
      <c r="Q67" s="1533"/>
      <c r="R67" s="1533"/>
      <c r="S67" s="1533"/>
      <c r="T67" s="525"/>
      <c r="U67" s="525"/>
      <c r="V67" s="396"/>
      <c r="W67" s="396"/>
      <c r="X67" s="396"/>
      <c r="Y67" s="396"/>
      <c r="Z67" s="396"/>
    </row>
    <row r="68" spans="1:26" s="395" customFormat="1" ht="10.15" customHeight="1" x14ac:dyDescent="0.25">
      <c r="A68" s="1534"/>
      <c r="B68" s="1328"/>
      <c r="C68" s="1328"/>
      <c r="D68" s="1328"/>
      <c r="E68" s="1328"/>
      <c r="F68" s="1328"/>
      <c r="G68" s="1328"/>
      <c r="H68" s="1328"/>
      <c r="I68" s="1328"/>
      <c r="J68" s="1328"/>
      <c r="K68" s="1328"/>
      <c r="L68" s="1328"/>
      <c r="M68" s="1328"/>
      <c r="N68" s="1328"/>
      <c r="O68" s="1328"/>
      <c r="P68" s="1328"/>
      <c r="Q68" s="1328"/>
      <c r="R68" s="1328"/>
      <c r="S68" s="1328"/>
      <c r="T68" s="525"/>
      <c r="U68" s="525"/>
      <c r="V68" s="396"/>
      <c r="W68" s="396"/>
      <c r="X68" s="396"/>
      <c r="Y68" s="396"/>
      <c r="Z68" s="396"/>
    </row>
    <row r="69" spans="1:26" s="422" customFormat="1" ht="20.100000000000001" customHeight="1" x14ac:dyDescent="0.25">
      <c r="A69" s="1517" t="s">
        <v>1032</v>
      </c>
      <c r="B69" s="1518"/>
      <c r="C69" s="1518"/>
      <c r="D69" s="1518"/>
      <c r="E69" s="1518"/>
      <c r="F69" s="1518"/>
      <c r="G69" s="1518"/>
      <c r="H69" s="1518"/>
      <c r="I69" s="1518"/>
      <c r="J69" s="1518"/>
      <c r="K69" s="1518"/>
      <c r="L69" s="1518"/>
      <c r="M69" s="1520" t="str">
        <f>IF(AND('2 Project Information'!H28="",'2 Project Information'!E28=""),"",IF('2 Project Information'!H28="",'2 Project Information'!E28,IF('2 Project Information'!E28="",'2 Project Information'!H28,'2 Project Information'!E28)))</f>
        <v/>
      </c>
      <c r="N69" s="1521"/>
      <c r="O69" s="1521"/>
      <c r="P69" s="1521"/>
      <c r="Q69" s="1521"/>
      <c r="R69" s="1522"/>
      <c r="S69" s="1523"/>
      <c r="T69" s="525"/>
      <c r="U69" s="525"/>
      <c r="V69" s="396"/>
      <c r="W69" s="396"/>
      <c r="X69" s="396"/>
      <c r="Y69" s="396"/>
      <c r="Z69" s="396"/>
    </row>
    <row r="70" spans="1:26" s="422" customFormat="1" ht="20.100000000000001" customHeight="1" x14ac:dyDescent="0.25">
      <c r="A70" s="1517" t="s">
        <v>1061</v>
      </c>
      <c r="B70" s="1518"/>
      <c r="C70" s="1518"/>
      <c r="D70" s="1518"/>
      <c r="E70" s="1518"/>
      <c r="F70" s="1518"/>
      <c r="G70" s="1518"/>
      <c r="H70" s="1518"/>
      <c r="I70" s="1518"/>
      <c r="J70" s="1518"/>
      <c r="K70" s="1518"/>
      <c r="L70" s="1518"/>
      <c r="M70" s="1520" t="str">
        <f>IF(AND('2 Project Information'!H27="",'2 Project Information'!E27=""),"",IF('2 Project Information'!H27="",'2 Project Information'!E27,IF('2 Project Information'!E27="",'2 Project Information'!H27,'2 Project Information'!E27)))</f>
        <v/>
      </c>
      <c r="N70" s="1521"/>
      <c r="O70" s="1521"/>
      <c r="P70" s="1521"/>
      <c r="Q70" s="1521"/>
      <c r="R70" s="1522"/>
      <c r="S70" s="1523"/>
      <c r="T70" s="525"/>
      <c r="U70" s="525"/>
      <c r="V70" s="396"/>
      <c r="W70" s="396"/>
      <c r="X70" s="396"/>
      <c r="Y70" s="396"/>
      <c r="Z70" s="396"/>
    </row>
    <row r="71" spans="1:26" s="422" customFormat="1" ht="18" customHeight="1" x14ac:dyDescent="0.25">
      <c r="A71" s="1517" t="s">
        <v>1033</v>
      </c>
      <c r="B71" s="1518"/>
      <c r="C71" s="1518"/>
      <c r="D71" s="1518"/>
      <c r="E71" s="1518"/>
      <c r="F71" s="1518"/>
      <c r="G71" s="1518"/>
      <c r="H71" s="1518"/>
      <c r="I71" s="1518"/>
      <c r="J71" s="1518"/>
      <c r="K71" s="1518"/>
      <c r="L71" s="1518"/>
      <c r="M71" s="1524"/>
      <c r="N71" s="1524"/>
      <c r="O71" s="1524"/>
      <c r="P71" s="1524"/>
      <c r="Q71" s="1524"/>
      <c r="R71" s="1525"/>
      <c r="S71" s="1526"/>
      <c r="T71" s="525"/>
      <c r="U71" s="525"/>
      <c r="V71" s="396"/>
      <c r="W71" s="396"/>
      <c r="X71" s="396"/>
      <c r="Y71" s="396"/>
      <c r="Z71" s="396"/>
    </row>
    <row r="72" spans="1:26" s="422" customFormat="1" ht="18" customHeight="1" x14ac:dyDescent="0.25">
      <c r="A72" s="1518"/>
      <c r="B72" s="1518"/>
      <c r="C72" s="1518"/>
      <c r="D72" s="1518"/>
      <c r="E72" s="1518"/>
      <c r="F72" s="1518"/>
      <c r="G72" s="1518"/>
      <c r="H72" s="1518"/>
      <c r="I72" s="1518"/>
      <c r="J72" s="1518"/>
      <c r="K72" s="1518"/>
      <c r="L72" s="1518"/>
      <c r="M72" s="1524"/>
      <c r="N72" s="1524"/>
      <c r="O72" s="1524"/>
      <c r="P72" s="1524"/>
      <c r="Q72" s="1524"/>
      <c r="R72" s="1525"/>
      <c r="S72" s="1526"/>
      <c r="T72" s="525"/>
      <c r="U72" s="525"/>
      <c r="V72" s="396"/>
      <c r="W72" s="396"/>
      <c r="X72" s="396"/>
      <c r="Y72" s="396"/>
      <c r="Z72" s="396"/>
    </row>
    <row r="73" spans="1:26" s="422" customFormat="1" ht="15" customHeight="1" x14ac:dyDescent="0.25">
      <c r="B73" s="421"/>
      <c r="C73" s="421"/>
      <c r="D73" s="421"/>
      <c r="E73" s="421"/>
      <c r="F73" s="421"/>
      <c r="G73" s="421"/>
      <c r="H73" s="421"/>
      <c r="I73" s="421"/>
      <c r="J73" s="421"/>
      <c r="K73" s="421"/>
      <c r="L73" s="421"/>
      <c r="M73" s="421"/>
      <c r="N73" s="421"/>
      <c r="O73" s="421"/>
      <c r="P73" s="421"/>
      <c r="Q73" s="421"/>
      <c r="R73" s="421"/>
      <c r="S73" s="421"/>
      <c r="T73" s="396"/>
      <c r="U73" s="396"/>
      <c r="V73" s="396"/>
      <c r="W73" s="396"/>
      <c r="X73" s="396"/>
      <c r="Y73" s="396"/>
      <c r="Z73" s="396"/>
    </row>
    <row r="74" spans="1:26" ht="20.100000000000001" customHeight="1" x14ac:dyDescent="0.25">
      <c r="T74" s="396"/>
      <c r="U74" s="396"/>
      <c r="V74" s="396"/>
      <c r="W74" s="396"/>
      <c r="X74" s="396"/>
      <c r="Y74" s="396"/>
      <c r="Z74" s="396"/>
    </row>
    <row r="75" spans="1:26" ht="20.100000000000001" customHeight="1" x14ac:dyDescent="0.25">
      <c r="T75" s="396"/>
      <c r="U75" s="396"/>
      <c r="V75" s="396"/>
      <c r="W75" s="396"/>
      <c r="X75" s="396"/>
      <c r="Y75" s="396"/>
      <c r="Z75" s="396"/>
    </row>
    <row r="76" spans="1:26" ht="20.100000000000001" customHeight="1" x14ac:dyDescent="0.25">
      <c r="T76" s="396"/>
      <c r="U76" s="396"/>
      <c r="V76" s="396"/>
      <c r="W76" s="396"/>
      <c r="X76" s="396"/>
      <c r="Y76" s="396"/>
      <c r="Z76" s="396"/>
    </row>
    <row r="77" spans="1:26" ht="20.100000000000001" customHeight="1" x14ac:dyDescent="0.25">
      <c r="T77" s="396"/>
      <c r="U77" s="396"/>
      <c r="V77" s="396"/>
      <c r="W77" s="396"/>
      <c r="X77" s="396"/>
      <c r="Y77" s="396"/>
      <c r="Z77" s="396"/>
    </row>
    <row r="78" spans="1:26" ht="20.100000000000001" customHeight="1" x14ac:dyDescent="0.25">
      <c r="T78" s="396"/>
      <c r="U78" s="396"/>
      <c r="V78" s="396"/>
      <c r="W78" s="396"/>
      <c r="X78" s="396"/>
      <c r="Y78" s="396"/>
      <c r="Z78" s="396"/>
    </row>
    <row r="79" spans="1:26" ht="20.100000000000001" customHeight="1" x14ac:dyDescent="0.25">
      <c r="T79" s="396"/>
      <c r="U79" s="396"/>
      <c r="V79" s="396"/>
      <c r="W79" s="396"/>
      <c r="X79" s="396"/>
      <c r="Y79" s="396"/>
      <c r="Z79" s="396"/>
    </row>
    <row r="80" spans="1:26" ht="20.100000000000001" customHeight="1" x14ac:dyDescent="0.25">
      <c r="T80" s="396"/>
      <c r="U80" s="396"/>
      <c r="V80" s="396"/>
      <c r="W80" s="396"/>
      <c r="X80" s="396"/>
      <c r="Y80" s="396"/>
      <c r="Z80" s="396"/>
    </row>
    <row r="81" spans="20:26" ht="20.100000000000001" customHeight="1" x14ac:dyDescent="0.25">
      <c r="T81" s="396"/>
      <c r="U81" s="396"/>
      <c r="V81" s="396"/>
      <c r="W81" s="396"/>
      <c r="X81" s="396"/>
      <c r="Y81" s="396"/>
      <c r="Z81" s="396"/>
    </row>
    <row r="82" spans="20:26" ht="20.100000000000001" customHeight="1" x14ac:dyDescent="0.25">
      <c r="T82" s="396"/>
      <c r="U82" s="396"/>
      <c r="V82" s="396"/>
      <c r="W82" s="396"/>
      <c r="X82" s="396"/>
      <c r="Y82" s="396"/>
      <c r="Z82" s="396"/>
    </row>
    <row r="83" spans="20:26" ht="20.100000000000001" customHeight="1" x14ac:dyDescent="0.25">
      <c r="T83" s="396"/>
      <c r="U83" s="396"/>
      <c r="V83" s="396"/>
      <c r="W83" s="396"/>
      <c r="X83" s="396"/>
      <c r="Y83" s="396"/>
      <c r="Z83" s="396"/>
    </row>
    <row r="84" spans="20:26" ht="20.100000000000001" customHeight="1" x14ac:dyDescent="0.25">
      <c r="T84" s="396"/>
      <c r="U84" s="396"/>
      <c r="V84" s="396"/>
      <c r="W84" s="396"/>
      <c r="X84" s="396"/>
      <c r="Y84" s="396"/>
      <c r="Z84" s="396"/>
    </row>
    <row r="85" spans="20:26" ht="20.100000000000001" customHeight="1" x14ac:dyDescent="0.25">
      <c r="T85" s="396"/>
      <c r="U85" s="396"/>
      <c r="V85" s="396"/>
      <c r="W85" s="396"/>
      <c r="X85" s="396"/>
      <c r="Y85" s="396"/>
      <c r="Z85" s="396"/>
    </row>
    <row r="86" spans="20:26" ht="20.100000000000001" customHeight="1" x14ac:dyDescent="0.25">
      <c r="T86" s="396"/>
      <c r="U86" s="396"/>
      <c r="V86" s="396"/>
      <c r="W86" s="396"/>
      <c r="X86" s="396"/>
      <c r="Y86" s="396"/>
      <c r="Z86" s="396"/>
    </row>
    <row r="87" spans="20:26" ht="20.100000000000001" customHeight="1" x14ac:dyDescent="0.25">
      <c r="T87" s="396"/>
      <c r="U87" s="396"/>
      <c r="V87" s="396"/>
      <c r="W87" s="396"/>
      <c r="X87" s="396"/>
      <c r="Y87" s="396"/>
      <c r="Z87" s="396"/>
    </row>
    <row r="88" spans="20:26" ht="20.100000000000001" customHeight="1" x14ac:dyDescent="0.25">
      <c r="T88" s="396"/>
      <c r="U88" s="396"/>
      <c r="V88" s="396"/>
      <c r="W88" s="396"/>
      <c r="X88" s="396"/>
      <c r="Y88" s="396"/>
      <c r="Z88" s="396"/>
    </row>
    <row r="89" spans="20:26" ht="20.100000000000001" customHeight="1" x14ac:dyDescent="0.25">
      <c r="T89" s="396"/>
      <c r="U89" s="396"/>
      <c r="V89" s="396"/>
      <c r="W89" s="396"/>
      <c r="X89" s="396"/>
      <c r="Y89" s="396"/>
      <c r="Z89" s="396"/>
    </row>
    <row r="90" spans="20:26" ht="20.100000000000001" customHeight="1" x14ac:dyDescent="0.25">
      <c r="T90" s="396"/>
      <c r="U90" s="396"/>
      <c r="V90" s="396"/>
      <c r="W90" s="396"/>
      <c r="X90" s="396"/>
      <c r="Y90" s="396"/>
      <c r="Z90" s="396"/>
    </row>
    <row r="91" spans="20:26" ht="20.100000000000001" customHeight="1" x14ac:dyDescent="0.25">
      <c r="T91" s="396"/>
      <c r="U91" s="396"/>
      <c r="V91" s="396"/>
      <c r="W91" s="396"/>
      <c r="X91" s="396"/>
      <c r="Y91" s="396"/>
      <c r="Z91" s="396"/>
    </row>
    <row r="92" spans="20:26" ht="20.100000000000001" customHeight="1" x14ac:dyDescent="0.25">
      <c r="T92" s="396"/>
      <c r="U92" s="396"/>
      <c r="V92" s="396"/>
      <c r="W92" s="396"/>
      <c r="X92" s="396"/>
      <c r="Y92" s="396"/>
      <c r="Z92" s="396"/>
    </row>
    <row r="93" spans="20:26" ht="20.100000000000001" customHeight="1" x14ac:dyDescent="0.25">
      <c r="T93" s="396"/>
      <c r="U93" s="396"/>
      <c r="V93" s="396"/>
      <c r="W93" s="396"/>
      <c r="X93" s="396"/>
      <c r="Y93" s="396"/>
      <c r="Z93" s="396"/>
    </row>
    <row r="94" spans="20:26" ht="20.100000000000001" customHeight="1" x14ac:dyDescent="0.25">
      <c r="T94" s="396"/>
      <c r="U94" s="396"/>
      <c r="V94" s="396"/>
      <c r="W94" s="396"/>
      <c r="X94" s="396"/>
      <c r="Y94" s="396"/>
      <c r="Z94" s="396"/>
    </row>
    <row r="95" spans="20:26" ht="15" customHeight="1" x14ac:dyDescent="0.25">
      <c r="T95" s="396"/>
      <c r="U95" s="396"/>
      <c r="V95" s="396"/>
      <c r="W95" s="396"/>
      <c r="X95" s="396"/>
      <c r="Y95" s="396"/>
      <c r="Z95" s="396"/>
    </row>
    <row r="96" spans="20:26" ht="15" customHeight="1" x14ac:dyDescent="0.25">
      <c r="T96" s="396"/>
      <c r="U96" s="396"/>
      <c r="V96" s="396"/>
      <c r="W96" s="396"/>
      <c r="X96" s="396"/>
      <c r="Y96" s="396"/>
      <c r="Z96" s="396"/>
    </row>
    <row r="97" spans="1:26" ht="15" customHeight="1" x14ac:dyDescent="0.25">
      <c r="T97" s="396"/>
      <c r="U97" s="396"/>
      <c r="V97" s="396"/>
      <c r="W97" s="396"/>
      <c r="X97" s="396"/>
      <c r="Y97" s="396"/>
      <c r="Z97" s="396"/>
    </row>
    <row r="98" spans="1:26" ht="15" customHeight="1" x14ac:dyDescent="0.25">
      <c r="T98" s="396"/>
      <c r="U98" s="396"/>
      <c r="V98" s="396"/>
      <c r="W98" s="396"/>
      <c r="X98" s="396"/>
      <c r="Y98" s="396"/>
      <c r="Z98" s="396"/>
    </row>
    <row r="99" spans="1:26" ht="15" customHeight="1" x14ac:dyDescent="0.25">
      <c r="T99" s="396"/>
      <c r="U99" s="396"/>
      <c r="V99" s="396"/>
      <c r="W99" s="396"/>
      <c r="X99" s="396"/>
      <c r="Y99" s="396"/>
      <c r="Z99" s="396"/>
    </row>
    <row r="100" spans="1:26" ht="15" customHeight="1" x14ac:dyDescent="0.25">
      <c r="T100" s="396"/>
      <c r="U100" s="396"/>
      <c r="V100" s="396"/>
      <c r="W100" s="396"/>
      <c r="X100" s="396"/>
      <c r="Y100" s="396"/>
      <c r="Z100" s="396"/>
    </row>
    <row r="101" spans="1:26" ht="15" customHeight="1" x14ac:dyDescent="0.25">
      <c r="T101" s="396"/>
      <c r="U101" s="396"/>
      <c r="V101" s="396"/>
      <c r="W101" s="396"/>
      <c r="X101" s="396"/>
      <c r="Y101" s="396"/>
      <c r="Z101" s="396"/>
    </row>
    <row r="102" spans="1:26" ht="15" customHeight="1" x14ac:dyDescent="0.25">
      <c r="A102" s="1519" t="s">
        <v>1067</v>
      </c>
      <c r="B102" s="1519"/>
      <c r="C102" s="1519"/>
      <c r="D102" s="1519"/>
      <c r="E102" s="1519"/>
      <c r="F102" s="1519"/>
      <c r="G102" s="1519"/>
      <c r="H102" s="1519"/>
      <c r="I102" s="1519"/>
      <c r="J102" s="1519"/>
      <c r="K102" s="1519"/>
      <c r="L102" s="1519"/>
      <c r="M102" s="1519"/>
      <c r="N102" s="1519"/>
      <c r="O102" s="1519"/>
      <c r="P102" s="1519"/>
      <c r="Q102" s="1519"/>
      <c r="R102" s="1519"/>
      <c r="S102" s="1519"/>
      <c r="T102" s="396"/>
      <c r="U102" s="396"/>
      <c r="V102" s="396"/>
      <c r="W102" s="396"/>
      <c r="X102" s="396"/>
      <c r="Y102" s="396"/>
      <c r="Z102" s="396"/>
    </row>
    <row r="103" spans="1:26" ht="15" customHeight="1" x14ac:dyDescent="0.25">
      <c r="A103" s="411" t="s">
        <v>1044</v>
      </c>
      <c r="B103" s="412"/>
      <c r="C103" s="412"/>
      <c r="D103" s="413" t="e">
        <f>IF(#REF!="","Duct leakage?",IF(#REF!="At rough w/o air handler",3,IF(#REF!="At rough with air handler",4,IF(#REF!="Post-construction with air handler",4,IF(#REF!="Not Applicable - ALL ducts &amp; air handler WITHIN conditioned space",999,"???")))))</f>
        <v>#REF!</v>
      </c>
      <c r="E103" s="412"/>
      <c r="T103" s="396"/>
      <c r="U103" s="396"/>
      <c r="V103" s="396"/>
      <c r="W103" s="396"/>
      <c r="X103" s="396"/>
      <c r="Y103" s="396"/>
      <c r="Z103" s="396"/>
    </row>
    <row r="104" spans="1:26" x14ac:dyDescent="0.25">
      <c r="A104" s="412"/>
      <c r="B104" s="412"/>
      <c r="C104" s="412"/>
      <c r="D104" s="412"/>
      <c r="E104" s="412"/>
    </row>
    <row r="105" spans="1:26" x14ac:dyDescent="0.25">
      <c r="A105" s="411" t="s">
        <v>1049</v>
      </c>
      <c r="B105" s="412"/>
      <c r="C105" s="412"/>
      <c r="D105" s="413"/>
      <c r="E105" s="412"/>
    </row>
    <row r="106" spans="1:26" x14ac:dyDescent="0.25">
      <c r="A106" s="412" t="s">
        <v>1050</v>
      </c>
      <c r="B106" s="412"/>
      <c r="C106" s="412"/>
      <c r="D106" s="412" t="e">
        <f>IF(#REF!="","No",IF(#REF!="No","No","???"))</f>
        <v>#REF!</v>
      </c>
      <c r="E106" s="412"/>
    </row>
    <row r="107" spans="1:26" x14ac:dyDescent="0.25">
      <c r="A107" s="412" t="s">
        <v>1051</v>
      </c>
      <c r="B107" s="412"/>
      <c r="C107" s="412"/>
      <c r="D107" s="412" t="e">
        <f>IF(#REF!="","No",IF(#REF!="No","No","???"))</f>
        <v>#REF!</v>
      </c>
      <c r="E107" s="412"/>
    </row>
  </sheetData>
  <sheetProtection algorithmName="SHA-512" hashValue="HlRYUzBC4RuuNnQgvSeciIQeT5bKi9kXQnGmeWL3JE7c4tLRzh5+7ck0zX1qG90ZxSxTMRBk0V9Jiqjb2xdGZA==" saltValue="fPknuhBk3A7ik0L5DZnwWA==" spinCount="100000" sheet="1" objects="1" scenarios="1" formatRows="0" selectLockedCells="1"/>
  <mergeCells count="162">
    <mergeCell ref="T2:T6"/>
    <mergeCell ref="U2:U6"/>
    <mergeCell ref="Q53:S53"/>
    <mergeCell ref="Q54:S54"/>
    <mergeCell ref="Q55:S55"/>
    <mergeCell ref="Q56:S56"/>
    <mergeCell ref="Q57:S57"/>
    <mergeCell ref="A66:S66"/>
    <mergeCell ref="A57:P57"/>
    <mergeCell ref="A58:P58"/>
    <mergeCell ref="A59:P59"/>
    <mergeCell ref="A60:P60"/>
    <mergeCell ref="A61:P61"/>
    <mergeCell ref="A62:P62"/>
    <mergeCell ref="A63:P63"/>
    <mergeCell ref="A64:P64"/>
    <mergeCell ref="A65:P65"/>
    <mergeCell ref="A46:A50"/>
    <mergeCell ref="Q46:S50"/>
    <mergeCell ref="B47:G47"/>
    <mergeCell ref="H47:I47"/>
    <mergeCell ref="B48:G48"/>
    <mergeCell ref="H48:I48"/>
    <mergeCell ref="B49:G49"/>
    <mergeCell ref="H49:I49"/>
    <mergeCell ref="B50:C50"/>
    <mergeCell ref="D50:P50"/>
    <mergeCell ref="J47:P49"/>
    <mergeCell ref="A38:A41"/>
    <mergeCell ref="Q38:S41"/>
    <mergeCell ref="B39:G39"/>
    <mergeCell ref="H39:I39"/>
    <mergeCell ref="B40:G40"/>
    <mergeCell ref="H40:I40"/>
    <mergeCell ref="B41:C41"/>
    <mergeCell ref="D41:P41"/>
    <mergeCell ref="A42:A45"/>
    <mergeCell ref="Q42:S45"/>
    <mergeCell ref="B43:G43"/>
    <mergeCell ref="H43:I43"/>
    <mergeCell ref="B44:G44"/>
    <mergeCell ref="H44:I44"/>
    <mergeCell ref="B45:C45"/>
    <mergeCell ref="D45:P45"/>
    <mergeCell ref="A10:S10"/>
    <mergeCell ref="B11:I11"/>
    <mergeCell ref="H13:I13"/>
    <mergeCell ref="A12:A14"/>
    <mergeCell ref="B13:G13"/>
    <mergeCell ref="Q11:S11"/>
    <mergeCell ref="J11:P11"/>
    <mergeCell ref="Q12:S14"/>
    <mergeCell ref="A19:A22"/>
    <mergeCell ref="B20:G20"/>
    <mergeCell ref="H20:I20"/>
    <mergeCell ref="B21:G21"/>
    <mergeCell ref="A15:A18"/>
    <mergeCell ref="B14:C14"/>
    <mergeCell ref="D14:P14"/>
    <mergeCell ref="B15:P15"/>
    <mergeCell ref="J16:P17"/>
    <mergeCell ref="B12:P12"/>
    <mergeCell ref="J13:P13"/>
    <mergeCell ref="B19:P19"/>
    <mergeCell ref="J20:P21"/>
    <mergeCell ref="D22:P22"/>
    <mergeCell ref="B16:G16"/>
    <mergeCell ref="H16:I16"/>
    <mergeCell ref="A35:A37"/>
    <mergeCell ref="Q35:S37"/>
    <mergeCell ref="Q29:S31"/>
    <mergeCell ref="R4:S4"/>
    <mergeCell ref="A6:S6"/>
    <mergeCell ref="A5:S5"/>
    <mergeCell ref="K2:N2"/>
    <mergeCell ref="O2:Q2"/>
    <mergeCell ref="R2:S2"/>
    <mergeCell ref="K3:N3"/>
    <mergeCell ref="O3:Q3"/>
    <mergeCell ref="R3:S3"/>
    <mergeCell ref="A1:C4"/>
    <mergeCell ref="D1:G3"/>
    <mergeCell ref="H1:J1"/>
    <mergeCell ref="K1:N1"/>
    <mergeCell ref="O1:S1"/>
    <mergeCell ref="H2:J3"/>
    <mergeCell ref="D4:N4"/>
    <mergeCell ref="O4:Q4"/>
    <mergeCell ref="A7:S7"/>
    <mergeCell ref="A8:S8"/>
    <mergeCell ref="A9:S9"/>
    <mergeCell ref="A32:A34"/>
    <mergeCell ref="A69:L69"/>
    <mergeCell ref="A70:L70"/>
    <mergeCell ref="A71:L72"/>
    <mergeCell ref="A102:S102"/>
    <mergeCell ref="M69:S69"/>
    <mergeCell ref="M70:S70"/>
    <mergeCell ref="M71:S72"/>
    <mergeCell ref="A51:S51"/>
    <mergeCell ref="Q58:S58"/>
    <mergeCell ref="Q59:S59"/>
    <mergeCell ref="Q60:S60"/>
    <mergeCell ref="Q61:S61"/>
    <mergeCell ref="Q62:S62"/>
    <mergeCell ref="Q63:S63"/>
    <mergeCell ref="Q64:S64"/>
    <mergeCell ref="Q65:S65"/>
    <mergeCell ref="A67:S67"/>
    <mergeCell ref="A68:S68"/>
    <mergeCell ref="A52:P52"/>
    <mergeCell ref="Q52:S52"/>
    <mergeCell ref="A53:P53"/>
    <mergeCell ref="A54:P54"/>
    <mergeCell ref="A55:P55"/>
    <mergeCell ref="A56:P56"/>
    <mergeCell ref="B30:G30"/>
    <mergeCell ref="H30:I30"/>
    <mergeCell ref="B31:D31"/>
    <mergeCell ref="E31:P31"/>
    <mergeCell ref="A24:A28"/>
    <mergeCell ref="Q24:S28"/>
    <mergeCell ref="B25:G25"/>
    <mergeCell ref="H25:I25"/>
    <mergeCell ref="B26:G26"/>
    <mergeCell ref="H26:I26"/>
    <mergeCell ref="B28:C28"/>
    <mergeCell ref="D28:P28"/>
    <mergeCell ref="B27:G27"/>
    <mergeCell ref="H27:I27"/>
    <mergeCell ref="J25:P27"/>
    <mergeCell ref="B29:P29"/>
    <mergeCell ref="J30:P30"/>
    <mergeCell ref="A29:A31"/>
    <mergeCell ref="B24:P24"/>
    <mergeCell ref="B17:G17"/>
    <mergeCell ref="H17:I17"/>
    <mergeCell ref="H21:I21"/>
    <mergeCell ref="A23:S23"/>
    <mergeCell ref="Q15:S18"/>
    <mergeCell ref="Q19:S22"/>
    <mergeCell ref="B18:C18"/>
    <mergeCell ref="D18:P18"/>
    <mergeCell ref="B22:C22"/>
    <mergeCell ref="B46:P46"/>
    <mergeCell ref="B36:G36"/>
    <mergeCell ref="H36:I36"/>
    <mergeCell ref="B37:C37"/>
    <mergeCell ref="D37:P37"/>
    <mergeCell ref="B33:G33"/>
    <mergeCell ref="H33:I33"/>
    <mergeCell ref="B34:C34"/>
    <mergeCell ref="D34:P34"/>
    <mergeCell ref="Q32:S34"/>
    <mergeCell ref="B32:P32"/>
    <mergeCell ref="J33:P33"/>
    <mergeCell ref="B35:P35"/>
    <mergeCell ref="J36:P36"/>
    <mergeCell ref="B38:P38"/>
    <mergeCell ref="J39:P40"/>
    <mergeCell ref="B42:P42"/>
    <mergeCell ref="J43:P44"/>
  </mergeCells>
  <conditionalFormatting sqref="M1:M4">
    <cfRule type="containsText" dxfId="29" priority="140" operator="containsText" text="Not Met">
      <formula>NOT(ISERROR(SEARCH("Not Met",M1)))</formula>
    </cfRule>
  </conditionalFormatting>
  <conditionalFormatting sqref="Q15">
    <cfRule type="cellIs" dxfId="28" priority="20" operator="equal">
      <formula>"No"</formula>
    </cfRule>
  </conditionalFormatting>
  <conditionalFormatting sqref="Q19">
    <cfRule type="cellIs" dxfId="27" priority="18" operator="equal">
      <formula>"No"</formula>
    </cfRule>
  </conditionalFormatting>
  <conditionalFormatting sqref="Q24">
    <cfRule type="cellIs" dxfId="26" priority="17" operator="equal">
      <formula>"No"</formula>
    </cfRule>
  </conditionalFormatting>
  <conditionalFormatting sqref="Q29">
    <cfRule type="containsText" dxfId="25" priority="16" operator="containsText" text="No">
      <formula>NOT(ISERROR(SEARCH("No",Q29)))</formula>
    </cfRule>
  </conditionalFormatting>
  <conditionalFormatting sqref="Q32">
    <cfRule type="cellIs" dxfId="24" priority="15" operator="equal">
      <formula>"No"</formula>
    </cfRule>
  </conditionalFormatting>
  <conditionalFormatting sqref="Q35">
    <cfRule type="cellIs" dxfId="23" priority="14" operator="equal">
      <formula>"No"</formula>
    </cfRule>
  </conditionalFormatting>
  <conditionalFormatting sqref="H36:I36">
    <cfRule type="cellIs" dxfId="22" priority="13" operator="notBetween">
      <formula>0</formula>
      <formula>120</formula>
    </cfRule>
  </conditionalFormatting>
  <conditionalFormatting sqref="Q38">
    <cfRule type="cellIs" dxfId="21" priority="12" operator="equal">
      <formula>"No"</formula>
    </cfRule>
  </conditionalFormatting>
  <conditionalFormatting sqref="Q42">
    <cfRule type="cellIs" dxfId="20" priority="11" operator="equal">
      <formula>"No"</formula>
    </cfRule>
  </conditionalFormatting>
  <conditionalFormatting sqref="Q46">
    <cfRule type="cellIs" dxfId="19" priority="9" operator="equal">
      <formula>"No"</formula>
    </cfRule>
  </conditionalFormatting>
  <conditionalFormatting sqref="H49:I49">
    <cfRule type="containsText" dxfId="18" priority="8" operator="containsText" text="No">
      <formula>NOT(ISERROR(SEARCH("No",H49)))</formula>
    </cfRule>
  </conditionalFormatting>
  <conditionalFormatting sqref="A67:S67">
    <cfRule type="containsText" dxfId="17" priority="6" operator="containsText" text="This home has not met all requirements for BGNM CODE PLUS certification !!">
      <formula>NOT(ISERROR(SEARCH("This home has not met all requirements for BGNM CODE PLUS certification !!",A67)))</formula>
    </cfRule>
    <cfRule type="containsText" dxfId="16" priority="7" operator="containsText" text="This home meets all requirements for BGNM CODE PLUS certification !!">
      <formula>NOT(ISERROR(SEARCH("This home meets all requirements for BGNM CODE PLUS certification !!",A67)))</formula>
    </cfRule>
  </conditionalFormatting>
  <conditionalFormatting sqref="Q52:S65">
    <cfRule type="containsText" dxfId="15" priority="5" operator="containsText" text="No">
      <formula>NOT(ISERROR(SEARCH("No",Q52)))</formula>
    </cfRule>
    <cfRule type="containsBlanks" dxfId="14" priority="141">
      <formula>LEN(TRIM(Q52))=0</formula>
    </cfRule>
  </conditionalFormatting>
  <conditionalFormatting sqref="Q12:S14">
    <cfRule type="containsText" dxfId="13" priority="1" operator="containsText" text="No">
      <formula>NOT(ISERROR(SEARCH("No",Q12)))</formula>
    </cfRule>
  </conditionalFormatting>
  <dataValidations count="9">
    <dataValidation type="list" allowBlank="1" showInputMessage="1" showErrorMessage="1" sqref="H25:I25" xr:uid="{00000000-0002-0000-0300-000000000000}">
      <formula1>DuctTestCond</formula1>
    </dataValidation>
    <dataValidation type="list" allowBlank="1" showInputMessage="1" showErrorMessage="1" sqref="H20:I21 H30:I30 H39:I40 H43:I43 Q52:S65" xr:uid="{00000000-0002-0000-0300-000001000000}">
      <formula1>YesOrNo</formula1>
    </dataValidation>
    <dataValidation type="list" allowBlank="1" showInputMessage="1" showErrorMessage="1" sqref="H44:I44" xr:uid="{00000000-0002-0000-0300-000002000000}">
      <formula1>YesNoOrNA</formula1>
    </dataValidation>
    <dataValidation type="whole" allowBlank="1" showInputMessage="1" showErrorMessage="1" sqref="H13:I13" xr:uid="{00000000-0002-0000-0300-000003000000}">
      <formula1>-20</formula1>
      <formula2>120</formula2>
    </dataValidation>
    <dataValidation type="whole" allowBlank="1" showInputMessage="1" showErrorMessage="1" sqref="H26:I26" xr:uid="{00000000-0002-0000-0300-000004000000}">
      <formula1>0</formula1>
      <formula2>1000</formula2>
    </dataValidation>
    <dataValidation type="decimal" allowBlank="1" showInputMessage="1" showErrorMessage="1" sqref="H27:I27" xr:uid="{00000000-0002-0000-0300-000005000000}">
      <formula1>0</formula1>
      <formula2>100</formula2>
    </dataValidation>
    <dataValidation type="decimal" allowBlank="1" showInputMessage="1" showErrorMessage="1" sqref="H33:I33" xr:uid="{00000000-0002-0000-0300-000006000000}">
      <formula1>0</formula1>
      <formula2>25</formula2>
    </dataValidation>
    <dataValidation type="whole" allowBlank="1" showInputMessage="1" showErrorMessage="1" sqref="H47:I48" xr:uid="{00000000-0002-0000-0300-000007000000}">
      <formula1>0</formula1>
      <formula2>500</formula2>
    </dataValidation>
    <dataValidation type="decimal" allowBlank="1" showInputMessage="1" showErrorMessage="1" sqref="H16:I17" xr:uid="{00000000-0002-0000-0300-000008000000}">
      <formula1>0</formula1>
      <formula2>1000</formula2>
    </dataValidation>
  </dataValidations>
  <printOptions horizontalCentered="1" gridLines="1"/>
  <pageMargins left="0.25" right="0.25" top="0.75" bottom="0.75" header="0.3" footer="0.3"/>
  <pageSetup scale="55" fitToHeight="2" orientation="portrait" r:id="rId1"/>
  <headerFooter>
    <oddHeader>&amp;L&amp;F&amp;R&amp;A</odd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D40"/>
  <sheetViews>
    <sheetView workbookViewId="0">
      <selection activeCell="W12" sqref="W12"/>
    </sheetView>
  </sheetViews>
  <sheetFormatPr defaultColWidth="8.7109375" defaultRowHeight="15" x14ac:dyDescent="0.25"/>
  <cols>
    <col min="1" max="1" width="4.7109375" style="25" customWidth="1"/>
    <col min="2" max="2" width="18.28515625" style="25" customWidth="1"/>
    <col min="3" max="3" width="10.7109375" style="25" customWidth="1"/>
    <col min="4" max="5" width="7.7109375" style="25" customWidth="1"/>
    <col min="6" max="6" width="16.28515625" style="25" customWidth="1"/>
    <col min="7" max="9" width="10.28515625" style="25" customWidth="1"/>
    <col min="10" max="11" width="9.7109375" style="25" hidden="1" customWidth="1"/>
    <col min="12" max="12" width="10.7109375" style="25" hidden="1" customWidth="1"/>
    <col min="13" max="13" width="8.7109375" style="25" hidden="1" customWidth="1"/>
    <col min="14" max="14" width="10" style="25" hidden="1" customWidth="1"/>
    <col min="15" max="15" width="8.7109375" style="25" hidden="1" customWidth="1"/>
    <col min="16" max="16" width="10.28515625" style="25" hidden="1" customWidth="1"/>
    <col min="17" max="17" width="8.7109375" style="25" hidden="1" customWidth="1"/>
    <col min="18" max="18" width="10.7109375" style="25" customWidth="1"/>
    <col min="19" max="19" width="10.7109375" style="5" customWidth="1"/>
    <col min="20" max="20" width="10" style="25" hidden="1" customWidth="1"/>
    <col min="21" max="21" width="8.7109375" style="5" hidden="1" customWidth="1"/>
    <col min="22" max="22" width="11.7109375" style="5" customWidth="1"/>
    <col min="23" max="23" width="40.7109375" style="25" customWidth="1"/>
    <col min="24" max="24" width="2.7109375" style="25" customWidth="1"/>
    <col min="25" max="16384" width="8.7109375" style="25"/>
  </cols>
  <sheetData>
    <row r="1" spans="1:30" s="5" customFormat="1" x14ac:dyDescent="0.25">
      <c r="A1" s="1724"/>
      <c r="B1" s="1725"/>
      <c r="C1" s="1725"/>
      <c r="D1" s="1725"/>
      <c r="E1" s="1730" t="str">
        <f>VersionNo.</f>
        <v>Version 2021.02</v>
      </c>
      <c r="F1" s="1730"/>
      <c r="G1" s="1730"/>
      <c r="H1" s="1730"/>
      <c r="I1" s="1730"/>
      <c r="J1" s="1691"/>
      <c r="K1" s="1688"/>
      <c r="L1" s="1688"/>
      <c r="M1" s="1688"/>
      <c r="N1" s="1688"/>
      <c r="O1" s="1688"/>
      <c r="P1" s="1688"/>
      <c r="Q1" s="1688"/>
      <c r="R1" s="1691"/>
      <c r="S1" s="1692"/>
      <c r="T1" s="1688" t="s">
        <v>400</v>
      </c>
      <c r="U1" s="1688" t="s">
        <v>400</v>
      </c>
      <c r="V1" s="1682" t="s">
        <v>401</v>
      </c>
      <c r="W1" s="1683"/>
      <c r="Y1" s="5" t="s">
        <v>1223</v>
      </c>
      <c r="Z1" s="477"/>
      <c r="AA1" s="477"/>
      <c r="AB1" s="477"/>
    </row>
    <row r="2" spans="1:30" s="5" customFormat="1" x14ac:dyDescent="0.25">
      <c r="A2" s="1726"/>
      <c r="B2" s="1727"/>
      <c r="C2" s="1727"/>
      <c r="D2" s="1727"/>
      <c r="E2" s="1731"/>
      <c r="F2" s="1731"/>
      <c r="G2" s="1731"/>
      <c r="H2" s="1733"/>
      <c r="I2" s="1733"/>
      <c r="J2" s="1693"/>
      <c r="K2" s="1689"/>
      <c r="L2" s="1689"/>
      <c r="M2" s="1689"/>
      <c r="N2" s="1689"/>
      <c r="O2" s="1689"/>
      <c r="P2" s="1689"/>
      <c r="Q2" s="1689"/>
      <c r="R2" s="1693"/>
      <c r="S2" s="1694"/>
      <c r="T2" s="1689"/>
      <c r="U2" s="1689"/>
      <c r="V2" s="1684"/>
      <c r="W2" s="1685"/>
      <c r="Y2" s="477"/>
      <c r="Z2" s="477"/>
      <c r="AA2" s="477"/>
      <c r="AB2" s="477"/>
    </row>
    <row r="3" spans="1:30" s="5" customFormat="1" x14ac:dyDescent="0.25">
      <c r="A3" s="1726"/>
      <c r="B3" s="1727"/>
      <c r="C3" s="1727"/>
      <c r="D3" s="1727"/>
      <c r="E3" s="1731"/>
      <c r="F3" s="1731"/>
      <c r="G3" s="1731"/>
      <c r="H3" s="1733"/>
      <c r="I3" s="1733"/>
      <c r="J3" s="1693"/>
      <c r="K3" s="1689"/>
      <c r="L3" s="1689"/>
      <c r="M3" s="1689"/>
      <c r="N3" s="1689"/>
      <c r="O3" s="1689"/>
      <c r="P3" s="1689"/>
      <c r="Q3" s="1689"/>
      <c r="R3" s="1693"/>
      <c r="S3" s="1694"/>
      <c r="T3" s="1689"/>
      <c r="U3" s="1689"/>
      <c r="V3" s="1684"/>
      <c r="W3" s="1685"/>
      <c r="Y3" s="477"/>
      <c r="Z3" s="477"/>
      <c r="AA3" s="477"/>
      <c r="AB3" s="477"/>
    </row>
    <row r="4" spans="1:30" s="5" customFormat="1" x14ac:dyDescent="0.25">
      <c r="A4" s="1726"/>
      <c r="B4" s="1727"/>
      <c r="C4" s="1727"/>
      <c r="D4" s="1727"/>
      <c r="E4" s="1731"/>
      <c r="F4" s="1731"/>
      <c r="G4" s="1731"/>
      <c r="H4" s="1733"/>
      <c r="I4" s="1733"/>
      <c r="J4" s="1693"/>
      <c r="K4" s="1689"/>
      <c r="L4" s="1689"/>
      <c r="M4" s="1689"/>
      <c r="N4" s="1689"/>
      <c r="O4" s="1689"/>
      <c r="P4" s="1689"/>
      <c r="Q4" s="1689"/>
      <c r="R4" s="1693"/>
      <c r="S4" s="1694"/>
      <c r="T4" s="1689"/>
      <c r="U4" s="1689"/>
      <c r="V4" s="1684"/>
      <c r="W4" s="1685"/>
      <c r="Y4" s="477"/>
      <c r="Z4" s="477"/>
      <c r="AA4" s="477"/>
      <c r="AB4" s="477"/>
    </row>
    <row r="5" spans="1:30" s="5" customFormat="1" x14ac:dyDescent="0.25">
      <c r="A5" s="1728"/>
      <c r="B5" s="1729"/>
      <c r="C5" s="1729"/>
      <c r="D5" s="1729"/>
      <c r="E5" s="1732"/>
      <c r="F5" s="1732"/>
      <c r="G5" s="1732"/>
      <c r="H5" s="1734"/>
      <c r="I5" s="1734"/>
      <c r="J5" s="1695"/>
      <c r="K5" s="1690"/>
      <c r="L5" s="1690"/>
      <c r="M5" s="1690"/>
      <c r="N5" s="1690"/>
      <c r="O5" s="1690"/>
      <c r="P5" s="1690"/>
      <c r="Q5" s="1690"/>
      <c r="R5" s="1695"/>
      <c r="S5" s="1696"/>
      <c r="T5" s="1690"/>
      <c r="U5" s="1690"/>
      <c r="V5" s="1686"/>
      <c r="W5" s="1687"/>
      <c r="Y5" s="477"/>
      <c r="Z5" s="477"/>
      <c r="AA5" s="477"/>
      <c r="AB5" s="477"/>
    </row>
    <row r="6" spans="1:30" s="5" customFormat="1" x14ac:dyDescent="0.25">
      <c r="A6" s="1701" t="s">
        <v>147</v>
      </c>
      <c r="B6" s="1702"/>
      <c r="C6" s="1703" t="str">
        <f>IF('2 Project Information'!E7="","",'2 Project Information'!E7)</f>
        <v/>
      </c>
      <c r="D6" s="1704"/>
      <c r="E6" s="1704"/>
      <c r="F6" s="1704"/>
      <c r="G6" s="1705"/>
      <c r="H6" s="806" t="str">
        <f>IF(Bedrooms&gt;0,"","Number of bedrooms must be entered on '2 Project Information' tab before this sheet will tabulate properly.")</f>
        <v>Number of bedrooms must be entered on '2 Project Information' tab before this sheet will tabulate properly.</v>
      </c>
      <c r="I6" s="1706"/>
      <c r="J6" s="1706"/>
      <c r="K6" s="1706"/>
      <c r="L6" s="1706"/>
      <c r="M6" s="1706"/>
      <c r="N6" s="1706"/>
      <c r="O6" s="1706"/>
      <c r="P6" s="1706"/>
      <c r="Q6" s="1706"/>
      <c r="R6" s="1706"/>
      <c r="S6" s="1706"/>
      <c r="T6" s="1706"/>
      <c r="U6" s="1706"/>
      <c r="V6" s="1706"/>
      <c r="W6" s="1707"/>
      <c r="Y6" s="477"/>
      <c r="Z6" s="477"/>
      <c r="AA6" s="477"/>
      <c r="AB6" s="477"/>
    </row>
    <row r="7" spans="1:30" s="5" customFormat="1" x14ac:dyDescent="0.25">
      <c r="A7" s="1714" t="s">
        <v>402</v>
      </c>
      <c r="B7" s="1715"/>
      <c r="C7" s="1718" t="str">
        <f>IF('2 Project Information'!E8="","",'2 Project Information'!E8)</f>
        <v/>
      </c>
      <c r="D7" s="1719"/>
      <c r="E7" s="1719"/>
      <c r="F7" s="1719"/>
      <c r="G7" s="1720"/>
      <c r="H7" s="1708"/>
      <c r="I7" s="1709"/>
      <c r="J7" s="1709"/>
      <c r="K7" s="1709"/>
      <c r="L7" s="1709"/>
      <c r="M7" s="1709"/>
      <c r="N7" s="1709"/>
      <c r="O7" s="1709"/>
      <c r="P7" s="1709"/>
      <c r="Q7" s="1709"/>
      <c r="R7" s="1709"/>
      <c r="S7" s="1709"/>
      <c r="T7" s="1709"/>
      <c r="U7" s="1709"/>
      <c r="V7" s="1709"/>
      <c r="W7" s="1710"/>
      <c r="Y7" s="477"/>
      <c r="Z7" s="477"/>
      <c r="AA7" s="477"/>
      <c r="AB7" s="477"/>
    </row>
    <row r="8" spans="1:30" s="5" customFormat="1" x14ac:dyDescent="0.25">
      <c r="A8" s="1716"/>
      <c r="B8" s="1717"/>
      <c r="C8" s="1721" t="str">
        <f>IF('2 Project Information'!E9="","",'2 Project Information'!E9)</f>
        <v/>
      </c>
      <c r="D8" s="1722"/>
      <c r="E8" s="1722"/>
      <c r="F8" s="1722"/>
      <c r="G8" s="1723"/>
      <c r="H8" s="1711"/>
      <c r="I8" s="1712"/>
      <c r="J8" s="1712"/>
      <c r="K8" s="1712"/>
      <c r="L8" s="1712"/>
      <c r="M8" s="1712"/>
      <c r="N8" s="1712"/>
      <c r="O8" s="1712"/>
      <c r="P8" s="1712"/>
      <c r="Q8" s="1712"/>
      <c r="R8" s="1712"/>
      <c r="S8" s="1712"/>
      <c r="T8" s="1712"/>
      <c r="U8" s="1712"/>
      <c r="V8" s="1712"/>
      <c r="W8" s="1713"/>
      <c r="Y8" s="477"/>
      <c r="Z8" s="477"/>
      <c r="AA8" s="477"/>
      <c r="AB8" s="477"/>
    </row>
    <row r="9" spans="1:30" ht="15.75" x14ac:dyDescent="0.25">
      <c r="A9" s="1670" t="s">
        <v>403</v>
      </c>
      <c r="B9" s="1671"/>
      <c r="C9" s="1671"/>
      <c r="D9" s="1671"/>
      <c r="E9" s="1671"/>
      <c r="F9" s="1671"/>
      <c r="G9" s="1671"/>
      <c r="H9" s="1671"/>
      <c r="I9" s="1671"/>
      <c r="J9" s="1671"/>
      <c r="K9" s="1671"/>
      <c r="L9" s="1671"/>
      <c r="M9" s="1671"/>
      <c r="N9" s="1671"/>
      <c r="O9" s="1671"/>
      <c r="P9" s="1671"/>
      <c r="Q9" s="1671"/>
      <c r="R9" s="1671"/>
      <c r="S9" s="1671"/>
      <c r="T9" s="1671"/>
      <c r="U9" s="1671"/>
      <c r="V9" s="1671"/>
      <c r="W9" s="1672"/>
      <c r="Y9" s="477"/>
      <c r="Z9" s="477"/>
      <c r="AA9" s="477"/>
      <c r="AB9" s="477"/>
    </row>
    <row r="10" spans="1:30" x14ac:dyDescent="0.25">
      <c r="A10" s="1345"/>
      <c r="B10" s="1673" t="s">
        <v>404</v>
      </c>
      <c r="C10" s="1673" t="s">
        <v>405</v>
      </c>
      <c r="D10" s="1668" t="s">
        <v>406</v>
      </c>
      <c r="E10" s="1668" t="s">
        <v>407</v>
      </c>
      <c r="F10" s="1668" t="s">
        <v>408</v>
      </c>
      <c r="G10" s="1668" t="s">
        <v>409</v>
      </c>
      <c r="H10" s="1675" t="s">
        <v>410</v>
      </c>
      <c r="I10" s="1669"/>
      <c r="J10" s="1676" t="s">
        <v>411</v>
      </c>
      <c r="K10" s="1676" t="s">
        <v>412</v>
      </c>
      <c r="L10" s="149" t="s">
        <v>413</v>
      </c>
      <c r="M10" s="1679" t="s">
        <v>414</v>
      </c>
      <c r="N10" s="1679"/>
      <c r="O10" s="1676" t="s">
        <v>415</v>
      </c>
      <c r="P10" s="1676" t="s">
        <v>416</v>
      </c>
      <c r="Q10" s="1676" t="s">
        <v>417</v>
      </c>
      <c r="R10" s="1668" t="s">
        <v>418</v>
      </c>
      <c r="S10" s="1697" t="s">
        <v>419</v>
      </c>
      <c r="T10" s="1676" t="s">
        <v>420</v>
      </c>
      <c r="U10" s="1676" t="s">
        <v>421</v>
      </c>
      <c r="V10" s="1699" t="s">
        <v>422</v>
      </c>
      <c r="W10" s="1668" t="s">
        <v>423</v>
      </c>
      <c r="Y10" s="477"/>
      <c r="Z10" s="477"/>
      <c r="AA10" s="477"/>
      <c r="AB10" s="477"/>
    </row>
    <row r="11" spans="1:30" ht="76.5" x14ac:dyDescent="0.2">
      <c r="A11" s="1593"/>
      <c r="B11" s="1674"/>
      <c r="C11" s="1674"/>
      <c r="D11" s="1669"/>
      <c r="E11" s="1669"/>
      <c r="F11" s="1669"/>
      <c r="G11" s="1669"/>
      <c r="H11" s="354" t="s">
        <v>424</v>
      </c>
      <c r="I11" s="354" t="s">
        <v>425</v>
      </c>
      <c r="J11" s="1677"/>
      <c r="K11" s="1678"/>
      <c r="L11" s="150" t="s">
        <v>426</v>
      </c>
      <c r="M11" s="150" t="s">
        <v>427</v>
      </c>
      <c r="N11" s="150" t="s">
        <v>428</v>
      </c>
      <c r="O11" s="1680"/>
      <c r="P11" s="1681"/>
      <c r="Q11" s="1680"/>
      <c r="R11" s="1669"/>
      <c r="S11" s="1698"/>
      <c r="T11" s="1669"/>
      <c r="U11" s="1669"/>
      <c r="V11" s="1700"/>
      <c r="W11" s="1669"/>
      <c r="X11" s="151"/>
      <c r="Y11" s="1642"/>
      <c r="Z11" s="1642"/>
      <c r="AA11" s="1642"/>
      <c r="AB11" s="1642"/>
      <c r="AC11" s="152"/>
      <c r="AD11" s="153"/>
    </row>
    <row r="12" spans="1:30" x14ac:dyDescent="0.25">
      <c r="A12" s="154" t="s">
        <v>429</v>
      </c>
      <c r="B12" s="155" t="s">
        <v>430</v>
      </c>
      <c r="C12" s="156" t="s">
        <v>431</v>
      </c>
      <c r="D12" s="157">
        <f>'Indoor_Values_(HIDE)'!C4</f>
        <v>1.6</v>
      </c>
      <c r="E12" s="157">
        <f>'Indoor_Values_(HIDE)'!C19</f>
        <v>1.28</v>
      </c>
      <c r="F12" s="158"/>
      <c r="G12" s="159"/>
      <c r="H12" s="160"/>
      <c r="I12" s="160"/>
      <c r="J12" s="161">
        <v>1</v>
      </c>
      <c r="K12" s="162">
        <f>IF(G12="Yes",J12,0)</f>
        <v>0</v>
      </c>
      <c r="L12" s="163">
        <f>Bedrooms+1</f>
        <v>1</v>
      </c>
      <c r="M12" s="164"/>
      <c r="N12" s="164">
        <f>'Indoor_Values_(HIDE)'!E4</f>
        <v>5</v>
      </c>
      <c r="O12" s="165">
        <f>(D12*K12)*(L12*N12)</f>
        <v>0</v>
      </c>
      <c r="P12" s="165">
        <f>(E12*K12)*(L12*N12)</f>
        <v>0</v>
      </c>
      <c r="Q12" s="165">
        <f>(F12*K12)*(L12*N12)</f>
        <v>0</v>
      </c>
      <c r="R12" s="166">
        <f>O12-Q12</f>
        <v>0</v>
      </c>
      <c r="S12" s="167">
        <f>IF(O12=0, 0,(R12/O12))</f>
        <v>0</v>
      </c>
      <c r="T12" s="168">
        <f>'Indoor_Values_(HIDE)'!C34</f>
        <v>0.26700000000000002</v>
      </c>
      <c r="U12" s="169" t="e">
        <f t="shared" ref="U12:U19" si="0">Q12/PA_Daily_Use</f>
        <v>#DIV/0!</v>
      </c>
      <c r="V12" s="170"/>
      <c r="W12" s="171"/>
      <c r="Y12" s="1642"/>
      <c r="Z12" s="1642"/>
      <c r="AA12" s="1642"/>
      <c r="AB12" s="1642"/>
    </row>
    <row r="13" spans="1:30" x14ac:dyDescent="0.25">
      <c r="A13" s="154" t="s">
        <v>432</v>
      </c>
      <c r="B13" s="155" t="s">
        <v>433</v>
      </c>
      <c r="C13" s="156" t="s">
        <v>434</v>
      </c>
      <c r="D13" s="157">
        <f>'Indoor_Values_(HIDE)'!C6</f>
        <v>2.5</v>
      </c>
      <c r="E13" s="157">
        <f>'Indoor_Values_(HIDE)'!C21</f>
        <v>2</v>
      </c>
      <c r="F13" s="158"/>
      <c r="G13" s="159"/>
      <c r="H13" s="172"/>
      <c r="I13" s="172"/>
      <c r="J13" s="161">
        <v>1</v>
      </c>
      <c r="K13" s="162">
        <f t="shared" ref="K13:K18" si="1">IF(G13="Yes",J13,0)</f>
        <v>0</v>
      </c>
      <c r="L13" s="163">
        <f>Bedrooms+1</f>
        <v>1</v>
      </c>
      <c r="M13" s="164">
        <f>'Indoor_Values_(HIDE)'!D6/60</f>
        <v>5</v>
      </c>
      <c r="N13" s="164">
        <f>'Indoor_Values_(HIDE)'!E6</f>
        <v>1</v>
      </c>
      <c r="O13" s="165">
        <f>(D13*K13)*M13*(L13*N13)</f>
        <v>0</v>
      </c>
      <c r="P13" s="165">
        <f>(E13*K13)*M13*(L13*N13)</f>
        <v>0</v>
      </c>
      <c r="Q13" s="165">
        <f>(F13*K13)*M13*(L13*N13)</f>
        <v>0</v>
      </c>
      <c r="R13" s="166">
        <f t="shared" ref="R13:R19" si="2">O13-Q13</f>
        <v>0</v>
      </c>
      <c r="S13" s="167">
        <f>IF(O13=0, 0,(R13/O13))</f>
        <v>0</v>
      </c>
      <c r="T13" s="168">
        <f>'Indoor_Values_(HIDE)'!C36</f>
        <v>0.16800000000000001</v>
      </c>
      <c r="U13" s="169" t="e">
        <f t="shared" si="0"/>
        <v>#DIV/0!</v>
      </c>
      <c r="V13" s="170"/>
      <c r="W13" s="171"/>
      <c r="Y13" s="1642"/>
      <c r="Z13" s="1642"/>
      <c r="AA13" s="1642"/>
      <c r="AB13" s="1642"/>
    </row>
    <row r="14" spans="1:30" x14ac:dyDescent="0.25">
      <c r="A14" s="154" t="s">
        <v>435</v>
      </c>
      <c r="B14" s="155" t="s">
        <v>436</v>
      </c>
      <c r="C14" s="156" t="s">
        <v>437</v>
      </c>
      <c r="D14" s="1665" t="s">
        <v>438</v>
      </c>
      <c r="E14" s="1666"/>
      <c r="F14" s="160"/>
      <c r="G14" s="159"/>
      <c r="H14" s="172"/>
      <c r="I14" s="172"/>
      <c r="J14" s="173"/>
      <c r="K14" s="174"/>
      <c r="L14" s="175"/>
      <c r="M14" s="157"/>
      <c r="N14" s="157"/>
      <c r="O14" s="176"/>
      <c r="P14" s="176"/>
      <c r="Q14" s="176"/>
      <c r="R14" s="166"/>
      <c r="S14" s="167"/>
      <c r="T14" s="168"/>
      <c r="U14" s="169"/>
      <c r="V14" s="177"/>
      <c r="W14" s="178"/>
      <c r="Y14" s="353"/>
      <c r="Z14" s="353"/>
      <c r="AA14" s="353"/>
      <c r="AB14" s="353"/>
    </row>
    <row r="15" spans="1:30" ht="24" x14ac:dyDescent="0.25">
      <c r="A15" s="154" t="s">
        <v>439</v>
      </c>
      <c r="B15" s="155" t="s">
        <v>440</v>
      </c>
      <c r="C15" s="156" t="s">
        <v>441</v>
      </c>
      <c r="D15" s="157">
        <f>'Indoor_Values_(HIDE)'!C8</f>
        <v>2.2000000000000002</v>
      </c>
      <c r="E15" s="157">
        <f>'Indoor_Values_(HIDE)'!C23</f>
        <v>1.5</v>
      </c>
      <c r="F15" s="158"/>
      <c r="G15" s="159"/>
      <c r="H15" s="172"/>
      <c r="I15" s="172"/>
      <c r="J15" s="161">
        <v>1</v>
      </c>
      <c r="K15" s="162">
        <f t="shared" si="1"/>
        <v>0</v>
      </c>
      <c r="L15" s="163">
        <f>Bedrooms+1</f>
        <v>1</v>
      </c>
      <c r="M15" s="164">
        <f>'Indoor_Values_(HIDE)'!D8/60</f>
        <v>0.25</v>
      </c>
      <c r="N15" s="164">
        <f>'Indoor_Values_(HIDE)'!E8</f>
        <v>5</v>
      </c>
      <c r="O15" s="165">
        <f>(D15*K15)*M15*(L15*N15)</f>
        <v>0</v>
      </c>
      <c r="P15" s="165">
        <f>(E15*K15)*M15*(L15*N15)</f>
        <v>0</v>
      </c>
      <c r="Q15" s="165">
        <f>(F15*K15)*M15*(L15*N15)</f>
        <v>0</v>
      </c>
      <c r="R15" s="166">
        <f t="shared" si="2"/>
        <v>0</v>
      </c>
      <c r="S15" s="167">
        <f t="shared" ref="S15:S20" si="3">IF(O15=0, 0,(R15/O15))</f>
        <v>0</v>
      </c>
      <c r="T15" s="168">
        <f>'Indoor_Values_(HIDE)'!C38</f>
        <v>7.6999999999999999E-2</v>
      </c>
      <c r="U15" s="169" t="e">
        <f t="shared" si="0"/>
        <v>#DIV/0!</v>
      </c>
      <c r="V15" s="170"/>
      <c r="W15" s="171"/>
      <c r="Y15" s="1642"/>
      <c r="Z15" s="1642"/>
      <c r="AA15" s="1642"/>
      <c r="AB15" s="1642"/>
    </row>
    <row r="16" spans="1:30" ht="24" x14ac:dyDescent="0.25">
      <c r="A16" s="154" t="s">
        <v>442</v>
      </c>
      <c r="B16" s="155" t="s">
        <v>443</v>
      </c>
      <c r="C16" s="156" t="s">
        <v>444</v>
      </c>
      <c r="D16" s="157">
        <f>'Indoor_Values_(HIDE)'!C9</f>
        <v>2.2000000000000002</v>
      </c>
      <c r="E16" s="157">
        <f>'Indoor_Values_(HIDE)'!C24</f>
        <v>2.2000000000000002</v>
      </c>
      <c r="F16" s="158"/>
      <c r="G16" s="159"/>
      <c r="H16" s="160"/>
      <c r="I16" s="160"/>
      <c r="J16" s="161">
        <v>1</v>
      </c>
      <c r="K16" s="162">
        <f t="shared" si="1"/>
        <v>0</v>
      </c>
      <c r="L16" s="163">
        <f>Bedrooms+1</f>
        <v>1</v>
      </c>
      <c r="M16" s="164">
        <f>'Indoor_Values_(HIDE)'!D9/60</f>
        <v>1</v>
      </c>
      <c r="N16" s="164">
        <f>'Indoor_Values_(HIDE)'!E9</f>
        <v>1</v>
      </c>
      <c r="O16" s="165">
        <f>(D16*K16)*M16*(L16*N16)</f>
        <v>0</v>
      </c>
      <c r="P16" s="165">
        <f>(E16*K16)*M16*(L16*N16)</f>
        <v>0</v>
      </c>
      <c r="Q16" s="165">
        <f>(F16*K16)*M16*(L16*N16)</f>
        <v>0</v>
      </c>
      <c r="R16" s="166">
        <f t="shared" si="2"/>
        <v>0</v>
      </c>
      <c r="S16" s="167">
        <f t="shared" si="3"/>
        <v>0</v>
      </c>
      <c r="T16" s="168">
        <f>'Indoor_Values_(HIDE)'!C39</f>
        <v>0.08</v>
      </c>
      <c r="U16" s="169" t="e">
        <f t="shared" si="0"/>
        <v>#DIV/0!</v>
      </c>
      <c r="V16" s="170"/>
      <c r="W16" s="171"/>
      <c r="Y16" s="1642"/>
      <c r="Z16" s="1642"/>
      <c r="AA16" s="1642"/>
      <c r="AB16" s="1642"/>
    </row>
    <row r="17" spans="1:28" ht="15" customHeight="1" x14ac:dyDescent="0.25">
      <c r="A17" s="154" t="s">
        <v>445</v>
      </c>
      <c r="B17" s="155" t="s">
        <v>446</v>
      </c>
      <c r="C17" s="156" t="s">
        <v>447</v>
      </c>
      <c r="D17" s="157">
        <f>'Indoor_Values_(HIDE)'!C10</f>
        <v>6.5</v>
      </c>
      <c r="E17" s="157">
        <f>'Indoor_Values_(HIDE)'!C25</f>
        <v>4.25</v>
      </c>
      <c r="F17" s="158"/>
      <c r="G17" s="159"/>
      <c r="H17" s="160"/>
      <c r="I17" s="160"/>
      <c r="J17" s="161">
        <v>1</v>
      </c>
      <c r="K17" s="179">
        <f t="shared" si="1"/>
        <v>0</v>
      </c>
      <c r="L17" s="180"/>
      <c r="M17" s="180" t="s">
        <v>448</v>
      </c>
      <c r="N17" s="164">
        <f>'Indoor_Values_(HIDE)'!E25</f>
        <v>1</v>
      </c>
      <c r="O17" s="165">
        <f>(D17*K17)*N17</f>
        <v>0</v>
      </c>
      <c r="P17" s="165">
        <f>(E17*K17)*N17</f>
        <v>0</v>
      </c>
      <c r="Q17" s="165">
        <f>(F17*K17)*N17</f>
        <v>0</v>
      </c>
      <c r="R17" s="166">
        <f t="shared" si="2"/>
        <v>0</v>
      </c>
      <c r="S17" s="167">
        <f t="shared" si="3"/>
        <v>0</v>
      </c>
      <c r="T17" s="168">
        <f>'Indoor_Values_(HIDE)'!C40</f>
        <v>1.4E-2</v>
      </c>
      <c r="U17" s="169" t="e">
        <f t="shared" si="0"/>
        <v>#DIV/0!</v>
      </c>
      <c r="V17" s="170"/>
      <c r="W17" s="171"/>
      <c r="Y17" s="1642"/>
      <c r="Z17" s="1642"/>
      <c r="AA17" s="1642"/>
      <c r="AB17" s="1642"/>
    </row>
    <row r="18" spans="1:28" ht="24" x14ac:dyDescent="0.25">
      <c r="A18" s="154" t="s">
        <v>449</v>
      </c>
      <c r="B18" s="155" t="s">
        <v>450</v>
      </c>
      <c r="C18" s="156" t="s">
        <v>451</v>
      </c>
      <c r="D18" s="157">
        <f>'Indoor_Values_(HIDE)'!C11</f>
        <v>9.5</v>
      </c>
      <c r="E18" s="157">
        <v>6.5</v>
      </c>
      <c r="F18" s="158"/>
      <c r="G18" s="159"/>
      <c r="H18" s="172"/>
      <c r="I18" s="172"/>
      <c r="J18" s="161">
        <v>1</v>
      </c>
      <c r="K18" s="162">
        <f t="shared" si="1"/>
        <v>0</v>
      </c>
      <c r="L18" s="163">
        <f>Bedrooms+1</f>
        <v>1</v>
      </c>
      <c r="M18" s="180"/>
      <c r="N18" s="164">
        <f>'Indoor_Values_(HIDE)'!E26</f>
        <v>0.2</v>
      </c>
      <c r="O18" s="165">
        <f>K18*L18*N18*'Indoor_Values_(HIDE)'!C12</f>
        <v>0</v>
      </c>
      <c r="P18" s="165">
        <f>(BGNMRequiredWasherWF/BaselineWasherWF)*(K18*L18*N18*'Indoor_Values_(HIDE)'!C12)</f>
        <v>0</v>
      </c>
      <c r="Q18" s="165">
        <f>(F18/BaselineWasherWF)*(K18*L18*N18*'Indoor_Values_(HIDE)'!C12)</f>
        <v>0</v>
      </c>
      <c r="R18" s="166">
        <f>O18-Q18</f>
        <v>0</v>
      </c>
      <c r="S18" s="167">
        <f t="shared" si="3"/>
        <v>0</v>
      </c>
      <c r="T18" s="168">
        <f>'Indoor_Values_(HIDE)'!C41</f>
        <v>0.217</v>
      </c>
      <c r="U18" s="169" t="e">
        <f>Q18/PA_Daily_Use</f>
        <v>#DIV/0!</v>
      </c>
      <c r="V18" s="170"/>
      <c r="W18" s="171"/>
      <c r="Y18" s="1667"/>
      <c r="Z18" s="1667"/>
      <c r="AA18" s="1667"/>
      <c r="AB18" s="1667"/>
    </row>
    <row r="19" spans="1:28" ht="24" x14ac:dyDescent="0.25">
      <c r="A19" s="154" t="s">
        <v>452</v>
      </c>
      <c r="B19" s="155" t="s">
        <v>453</v>
      </c>
      <c r="C19" s="156" t="s">
        <v>454</v>
      </c>
      <c r="D19" s="157">
        <f>'Indoor_Values_(HIDE)'!C13</f>
        <v>2</v>
      </c>
      <c r="E19" s="181">
        <f>'Indoor_Values_(HIDE)'!C27</f>
        <v>0.75</v>
      </c>
      <c r="F19" s="158"/>
      <c r="G19" s="182"/>
      <c r="H19" s="160"/>
      <c r="I19" s="160"/>
      <c r="J19" s="183"/>
      <c r="K19" s="184">
        <f>K13+K16</f>
        <v>0</v>
      </c>
      <c r="L19" s="185">
        <f>Bedrooms</f>
        <v>0</v>
      </c>
      <c r="M19" s="186"/>
      <c r="N19" s="187">
        <f>'Indoor_Values_(HIDE)'!E15</f>
        <v>4</v>
      </c>
      <c r="O19" s="188">
        <f>(D19*K19*N19)</f>
        <v>0</v>
      </c>
      <c r="P19" s="188">
        <f>(E19*K19*N19)</f>
        <v>0</v>
      </c>
      <c r="Q19" s="188">
        <f>(F19*K19*N19)</f>
        <v>0</v>
      </c>
      <c r="R19" s="166">
        <f t="shared" si="2"/>
        <v>0</v>
      </c>
      <c r="S19" s="167">
        <f t="shared" si="3"/>
        <v>0</v>
      </c>
      <c r="T19" s="189">
        <v>0.13700000000000001</v>
      </c>
      <c r="U19" s="169" t="e">
        <f t="shared" si="0"/>
        <v>#DIV/0!</v>
      </c>
      <c r="V19" s="170"/>
      <c r="W19" s="171"/>
      <c r="Y19" s="1667"/>
      <c r="Z19" s="1667"/>
      <c r="AA19" s="1667"/>
      <c r="AB19" s="1667"/>
    </row>
    <row r="20" spans="1:28" s="5" customFormat="1" ht="24" x14ac:dyDescent="0.25">
      <c r="A20" s="190" t="s">
        <v>455</v>
      </c>
      <c r="B20" s="191" t="s">
        <v>456</v>
      </c>
      <c r="C20" s="192" t="s">
        <v>457</v>
      </c>
      <c r="D20" s="193">
        <v>0</v>
      </c>
      <c r="E20" s="194">
        <v>0</v>
      </c>
      <c r="F20" s="195"/>
      <c r="G20" s="196"/>
      <c r="H20" s="197"/>
      <c r="I20" s="197"/>
      <c r="J20" s="198">
        <v>1</v>
      </c>
      <c r="K20" s="199">
        <f>IF(G20="Yes",J20,0)</f>
        <v>0</v>
      </c>
      <c r="L20" s="200"/>
      <c r="M20" s="201"/>
      <c r="N20" s="202"/>
      <c r="O20" s="203">
        <f>D20</f>
        <v>0</v>
      </c>
      <c r="P20" s="203">
        <f>E20</f>
        <v>0</v>
      </c>
      <c r="Q20" s="203">
        <f>-F20/365</f>
        <v>0</v>
      </c>
      <c r="R20" s="204">
        <f>O20-Q20</f>
        <v>0</v>
      </c>
      <c r="S20" s="205">
        <f t="shared" si="3"/>
        <v>0</v>
      </c>
      <c r="T20" s="206"/>
      <c r="U20" s="207" t="e">
        <f>Q20/PA_Daily_Use</f>
        <v>#DIV/0!</v>
      </c>
      <c r="V20" s="208"/>
      <c r="W20" s="209"/>
      <c r="Y20" s="210"/>
      <c r="Z20" s="210"/>
      <c r="AA20" s="210"/>
      <c r="AB20" s="210"/>
    </row>
    <row r="21" spans="1:28" x14ac:dyDescent="0.25">
      <c r="A21" s="1637" t="s">
        <v>458</v>
      </c>
      <c r="B21" s="1638"/>
      <c r="C21" s="1638"/>
      <c r="D21" s="1638"/>
      <c r="E21" s="1638"/>
      <c r="F21" s="1638"/>
      <c r="G21" s="1638"/>
      <c r="H21" s="1638"/>
      <c r="I21" s="1638"/>
      <c r="J21" s="1638"/>
      <c r="K21" s="1638"/>
      <c r="L21" s="1638"/>
      <c r="M21" s="1638"/>
      <c r="N21" s="1638"/>
      <c r="O21" s="211">
        <f>SUM(O12,O13,O15,O16,O17,O18,O19,O20)</f>
        <v>0</v>
      </c>
      <c r="P21" s="211">
        <f>SUM(P12,P13,P15,P16,P17,P18,P19,P20)</f>
        <v>0</v>
      </c>
      <c r="Q21" s="211">
        <f>SUM(Q12,Q13,Q15,Q16,Q17,Q18,Q19,Q20)</f>
        <v>0</v>
      </c>
      <c r="R21" s="211">
        <f>SUM(R12,R13,R15,R16,R17,R18,R19,R20)</f>
        <v>0</v>
      </c>
      <c r="S21" s="1639" t="s">
        <v>459</v>
      </c>
      <c r="T21" s="1640"/>
      <c r="U21" s="1640"/>
      <c r="V21" s="1640"/>
      <c r="W21" s="1641"/>
      <c r="Y21" s="1642"/>
      <c r="Z21" s="1642"/>
      <c r="AA21" s="1642"/>
      <c r="AB21" s="1642"/>
    </row>
    <row r="22" spans="1:28" s="5" customFormat="1" ht="15.75" thickBot="1" x14ac:dyDescent="0.3">
      <c r="A22" s="1649" t="s">
        <v>460</v>
      </c>
      <c r="B22" s="1650"/>
      <c r="C22" s="1650"/>
      <c r="D22" s="1650"/>
      <c r="E22" s="1650"/>
      <c r="F22" s="1650"/>
      <c r="G22" s="1650"/>
      <c r="H22" s="1650"/>
      <c r="I22" s="1651"/>
      <c r="J22" s="1655"/>
      <c r="K22" s="1656"/>
      <c r="L22" s="1656"/>
      <c r="M22" s="1656"/>
      <c r="N22" s="1656"/>
      <c r="O22" s="1656"/>
      <c r="P22" s="1656"/>
      <c r="Q22" s="1656"/>
      <c r="R22" s="1657" t="s">
        <v>461</v>
      </c>
      <c r="S22" s="1658"/>
      <c r="T22" s="1658"/>
      <c r="U22" s="1658"/>
      <c r="V22" s="1661" t="str">
        <f>IF(Bedrooms="","Bedrooms?",IF(O21=0,"",ROUND((Q21/O21)*100,0)))</f>
        <v>Bedrooms?</v>
      </c>
      <c r="W22" s="1663" t="str">
        <f>(IF( (AND(V12="Yes",V13="Yes",V15="Yes",V16="Yes",V17="Yes",V18="Yes",V19="Yes",V20="Yes"))=TRUE,"and is FINAL CONFIRMED.","but is NOT YET CONFIRMED."))</f>
        <v>but is NOT YET CONFIRMED.</v>
      </c>
      <c r="Y22" s="210"/>
      <c r="Z22" s="210"/>
      <c r="AA22" s="210"/>
      <c r="AB22" s="210"/>
    </row>
    <row r="23" spans="1:28" x14ac:dyDescent="0.25">
      <c r="A23" s="1652"/>
      <c r="B23" s="1653"/>
      <c r="C23" s="1653"/>
      <c r="D23" s="1653"/>
      <c r="E23" s="1653"/>
      <c r="F23" s="1653"/>
      <c r="G23" s="1653"/>
      <c r="H23" s="1653"/>
      <c r="I23" s="1654"/>
      <c r="J23" s="212"/>
      <c r="K23" s="212"/>
      <c r="L23" s="212"/>
      <c r="M23" s="212"/>
      <c r="N23" s="212"/>
      <c r="O23" s="212"/>
      <c r="P23" s="212"/>
      <c r="Q23" s="212"/>
      <c r="R23" s="1659"/>
      <c r="S23" s="1660"/>
      <c r="T23" s="1660"/>
      <c r="U23" s="1660"/>
      <c r="V23" s="1662"/>
      <c r="W23" s="1664"/>
      <c r="Y23" s="1642"/>
      <c r="Z23" s="1642"/>
      <c r="AA23" s="1642"/>
      <c r="AB23" s="1642"/>
    </row>
    <row r="24" spans="1:28" ht="5.0999999999999996" customHeight="1" x14ac:dyDescent="0.25">
      <c r="A24" s="213"/>
      <c r="B24" s="214"/>
      <c r="C24" s="214"/>
      <c r="D24" s="214"/>
      <c r="E24" s="215"/>
      <c r="F24" s="215"/>
      <c r="G24" s="215"/>
      <c r="H24" s="215"/>
      <c r="I24" s="215"/>
      <c r="J24" s="215"/>
      <c r="K24" s="215"/>
      <c r="L24" s="215"/>
      <c r="M24" s="215"/>
      <c r="N24" s="215"/>
      <c r="O24" s="215"/>
      <c r="P24" s="215"/>
      <c r="Q24" s="215"/>
      <c r="R24" s="215"/>
      <c r="S24" s="215"/>
      <c r="T24" s="215"/>
      <c r="U24" s="215"/>
      <c r="V24" s="215"/>
      <c r="W24" s="216"/>
      <c r="Y24" s="353"/>
      <c r="Z24" s="353"/>
      <c r="AA24" s="353"/>
      <c r="AB24" s="353"/>
    </row>
    <row r="25" spans="1:28" ht="10.15" customHeight="1" x14ac:dyDescent="0.25">
      <c r="A25" s="217"/>
      <c r="B25" s="1643" t="s">
        <v>462</v>
      </c>
      <c r="C25" s="1643"/>
      <c r="D25" s="1643"/>
      <c r="E25" s="1643"/>
      <c r="F25" s="1645">
        <f>+R21</f>
        <v>0</v>
      </c>
      <c r="G25" s="1645"/>
      <c r="H25" s="218"/>
      <c r="I25" s="218"/>
      <c r="J25" s="219"/>
      <c r="K25" s="219"/>
      <c r="L25" s="219"/>
      <c r="M25" s="219"/>
      <c r="N25" s="219"/>
      <c r="O25" s="219"/>
      <c r="P25" s="219"/>
      <c r="Q25" s="219"/>
      <c r="R25" s="1643" t="s">
        <v>463</v>
      </c>
      <c r="S25" s="1643"/>
      <c r="T25" s="1643"/>
      <c r="U25" s="1643"/>
      <c r="V25" s="1643"/>
      <c r="W25" s="1647">
        <f>+R21*365</f>
        <v>0</v>
      </c>
      <c r="Y25" s="1642"/>
      <c r="Z25" s="1642"/>
      <c r="AA25" s="1642"/>
      <c r="AB25" s="1642"/>
    </row>
    <row r="26" spans="1:28" s="223" customFormat="1" ht="10.15" customHeight="1" x14ac:dyDescent="0.25">
      <c r="A26" s="220"/>
      <c r="B26" s="1644"/>
      <c r="C26" s="1644"/>
      <c r="D26" s="1644"/>
      <c r="E26" s="1644"/>
      <c r="F26" s="1646"/>
      <c r="G26" s="1646"/>
      <c r="H26" s="221"/>
      <c r="I26" s="221"/>
      <c r="J26" s="222"/>
      <c r="K26" s="222"/>
      <c r="L26" s="222"/>
      <c r="M26" s="222"/>
      <c r="N26" s="222"/>
      <c r="O26" s="222"/>
      <c r="P26" s="222"/>
      <c r="Q26" s="222"/>
      <c r="R26" s="1644"/>
      <c r="S26" s="1644"/>
      <c r="T26" s="1644"/>
      <c r="U26" s="1644"/>
      <c r="V26" s="1644"/>
      <c r="W26" s="1648"/>
      <c r="Y26" s="1642"/>
      <c r="Z26" s="1642"/>
      <c r="AA26" s="1642"/>
      <c r="AB26" s="1642"/>
    </row>
    <row r="27" spans="1:28" ht="15.75" x14ac:dyDescent="0.25">
      <c r="A27" s="1631" t="s">
        <v>464</v>
      </c>
      <c r="B27" s="1632"/>
      <c r="C27" s="1632"/>
      <c r="D27" s="1632"/>
      <c r="E27" s="1632"/>
      <c r="F27" s="1632"/>
      <c r="G27" s="1632"/>
      <c r="H27" s="1632"/>
      <c r="I27" s="1632"/>
      <c r="J27" s="1632"/>
      <c r="K27" s="1632"/>
      <c r="L27" s="1632"/>
      <c r="M27" s="1632"/>
      <c r="N27" s="1632"/>
      <c r="O27" s="1632"/>
      <c r="P27" s="1632"/>
      <c r="Q27" s="1632"/>
      <c r="R27" s="1632"/>
      <c r="S27" s="1632"/>
      <c r="T27" s="1632"/>
      <c r="U27" s="1632"/>
      <c r="V27" s="1632"/>
      <c r="W27" s="1633"/>
      <c r="Y27" s="224"/>
      <c r="Z27" s="224"/>
      <c r="AA27" s="224"/>
      <c r="AB27" s="224"/>
    </row>
    <row r="28" spans="1:28" s="5" customFormat="1" x14ac:dyDescent="0.25">
      <c r="A28" s="225" t="s">
        <v>211</v>
      </c>
      <c r="B28" s="1634" t="s">
        <v>465</v>
      </c>
      <c r="C28" s="1635"/>
      <c r="D28" s="1635"/>
      <c r="E28" s="1635"/>
      <c r="F28" s="1635"/>
      <c r="G28" s="1635"/>
      <c r="H28" s="1635"/>
      <c r="I28" s="1635"/>
      <c r="J28" s="1635"/>
      <c r="K28" s="1635"/>
      <c r="L28" s="1635"/>
      <c r="M28" s="1635"/>
      <c r="N28" s="1635"/>
      <c r="O28" s="1635"/>
      <c r="P28" s="1635"/>
      <c r="Q28" s="1635"/>
      <c r="R28" s="1635"/>
      <c r="S28" s="1635"/>
      <c r="T28" s="1635"/>
      <c r="U28" s="1635"/>
      <c r="V28" s="1635"/>
      <c r="W28" s="1636"/>
    </row>
    <row r="29" spans="1:28" s="5" customFormat="1" x14ac:dyDescent="0.25">
      <c r="A29" s="226" t="s">
        <v>212</v>
      </c>
      <c r="B29" s="1627" t="s">
        <v>466</v>
      </c>
      <c r="C29" s="1627"/>
      <c r="D29" s="1627"/>
      <c r="E29" s="1627"/>
      <c r="F29" s="1627"/>
      <c r="G29" s="1627"/>
      <c r="H29" s="1627"/>
      <c r="I29" s="1627"/>
      <c r="J29" s="1627"/>
      <c r="K29" s="1627"/>
      <c r="L29" s="1627"/>
      <c r="M29" s="1627"/>
      <c r="N29" s="1627"/>
      <c r="O29" s="1627"/>
      <c r="P29" s="1627"/>
      <c r="Q29" s="1627"/>
      <c r="R29" s="1627"/>
      <c r="S29" s="1627"/>
      <c r="T29" s="1627"/>
      <c r="U29" s="1627"/>
      <c r="V29" s="1627"/>
      <c r="W29" s="1628"/>
    </row>
    <row r="30" spans="1:28" s="5" customFormat="1" x14ac:dyDescent="0.25">
      <c r="A30" s="226" t="s">
        <v>213</v>
      </c>
      <c r="B30" s="1627" t="s">
        <v>467</v>
      </c>
      <c r="C30" s="1627"/>
      <c r="D30" s="1627"/>
      <c r="E30" s="1627"/>
      <c r="F30" s="1627"/>
      <c r="G30" s="1627"/>
      <c r="H30" s="1627"/>
      <c r="I30" s="1627"/>
      <c r="J30" s="1627"/>
      <c r="K30" s="1627"/>
      <c r="L30" s="1627"/>
      <c r="M30" s="1627"/>
      <c r="N30" s="1627"/>
      <c r="O30" s="1627"/>
      <c r="P30" s="1627"/>
      <c r="Q30" s="1627"/>
      <c r="R30" s="1627"/>
      <c r="S30" s="1627"/>
      <c r="T30" s="1627"/>
      <c r="U30" s="1627"/>
      <c r="V30" s="1627"/>
      <c r="W30" s="1628"/>
    </row>
    <row r="31" spans="1:28" s="5" customFormat="1" x14ac:dyDescent="0.25">
      <c r="A31" s="226" t="s">
        <v>256</v>
      </c>
      <c r="B31" s="1627" t="s">
        <v>468</v>
      </c>
      <c r="C31" s="1627"/>
      <c r="D31" s="1627"/>
      <c r="E31" s="1627"/>
      <c r="F31" s="1627"/>
      <c r="G31" s="1627"/>
      <c r="H31" s="1627"/>
      <c r="I31" s="1627"/>
      <c r="J31" s="1627"/>
      <c r="K31" s="1627"/>
      <c r="L31" s="1627"/>
      <c r="M31" s="1627"/>
      <c r="N31" s="1627"/>
      <c r="O31" s="1627"/>
      <c r="P31" s="1627"/>
      <c r="Q31" s="1627"/>
      <c r="R31" s="1627"/>
      <c r="S31" s="1627"/>
      <c r="T31" s="1627"/>
      <c r="U31" s="1627"/>
      <c r="V31" s="1627"/>
      <c r="W31" s="1628"/>
    </row>
    <row r="32" spans="1:28" s="5" customFormat="1" x14ac:dyDescent="0.25">
      <c r="A32" s="226" t="s">
        <v>214</v>
      </c>
      <c r="B32" s="1627" t="s">
        <v>469</v>
      </c>
      <c r="C32" s="1627"/>
      <c r="D32" s="1627"/>
      <c r="E32" s="1627"/>
      <c r="F32" s="1627"/>
      <c r="G32" s="1627"/>
      <c r="H32" s="1627"/>
      <c r="I32" s="1627"/>
      <c r="J32" s="1627"/>
      <c r="K32" s="1627"/>
      <c r="L32" s="1627"/>
      <c r="M32" s="1627"/>
      <c r="N32" s="1627"/>
      <c r="O32" s="1627"/>
      <c r="P32" s="1627"/>
      <c r="Q32" s="1627"/>
      <c r="R32" s="1627"/>
      <c r="S32" s="1627"/>
      <c r="T32" s="1627"/>
      <c r="U32" s="1627"/>
      <c r="V32" s="1627"/>
      <c r="W32" s="1628"/>
    </row>
    <row r="33" spans="1:23" s="5" customFormat="1" ht="28.7" customHeight="1" x14ac:dyDescent="0.25">
      <c r="A33" s="226" t="s">
        <v>447</v>
      </c>
      <c r="B33" s="1627" t="s">
        <v>470</v>
      </c>
      <c r="C33" s="1627"/>
      <c r="D33" s="1627"/>
      <c r="E33" s="1627"/>
      <c r="F33" s="1627"/>
      <c r="G33" s="1627"/>
      <c r="H33" s="1627"/>
      <c r="I33" s="1627"/>
      <c r="J33" s="1627"/>
      <c r="K33" s="1627"/>
      <c r="L33" s="1627"/>
      <c r="M33" s="1627"/>
      <c r="N33" s="1627"/>
      <c r="O33" s="1627"/>
      <c r="P33" s="1627"/>
      <c r="Q33" s="1627"/>
      <c r="R33" s="1627"/>
      <c r="S33" s="1627"/>
      <c r="T33" s="1627"/>
      <c r="U33" s="1627"/>
      <c r="V33" s="1627"/>
      <c r="W33" s="1628"/>
    </row>
    <row r="34" spans="1:23" s="5" customFormat="1" ht="42.75" customHeight="1" x14ac:dyDescent="0.25">
      <c r="A34" s="226" t="s">
        <v>451</v>
      </c>
      <c r="B34" s="1627" t="s">
        <v>1071</v>
      </c>
      <c r="C34" s="1627"/>
      <c r="D34" s="1627"/>
      <c r="E34" s="1627"/>
      <c r="F34" s="1627"/>
      <c r="G34" s="1627"/>
      <c r="H34" s="1627"/>
      <c r="I34" s="1627"/>
      <c r="J34" s="1627"/>
      <c r="K34" s="1627"/>
      <c r="L34" s="1627"/>
      <c r="M34" s="1627"/>
      <c r="N34" s="1627"/>
      <c r="O34" s="1627"/>
      <c r="P34" s="1627"/>
      <c r="Q34" s="1627"/>
      <c r="R34" s="1627"/>
      <c r="S34" s="1627"/>
      <c r="T34" s="1627"/>
      <c r="U34" s="1627"/>
      <c r="V34" s="1627"/>
      <c r="W34" s="1628"/>
    </row>
    <row r="35" spans="1:23" s="5" customFormat="1" x14ac:dyDescent="0.25">
      <c r="A35" s="227" t="s">
        <v>454</v>
      </c>
      <c r="B35" s="1629" t="s">
        <v>471</v>
      </c>
      <c r="C35" s="1629"/>
      <c r="D35" s="1629"/>
      <c r="E35" s="1629"/>
      <c r="F35" s="1629"/>
      <c r="G35" s="1629"/>
      <c r="H35" s="1629"/>
      <c r="I35" s="1629"/>
      <c r="J35" s="1629"/>
      <c r="K35" s="1629"/>
      <c r="L35" s="1629"/>
      <c r="M35" s="1629"/>
      <c r="N35" s="1629"/>
      <c r="O35" s="1629"/>
      <c r="P35" s="1629"/>
      <c r="Q35" s="1629"/>
      <c r="R35" s="1629"/>
      <c r="S35" s="1629"/>
      <c r="T35" s="1629"/>
      <c r="U35" s="1629"/>
      <c r="V35" s="1629"/>
      <c r="W35" s="1630"/>
    </row>
    <row r="36" spans="1:23" s="5" customFormat="1" ht="58.9" customHeight="1" x14ac:dyDescent="0.25">
      <c r="A36" s="227"/>
      <c r="B36" s="228" t="s">
        <v>472</v>
      </c>
      <c r="C36" s="1627" t="s">
        <v>473</v>
      </c>
      <c r="D36" s="1627"/>
      <c r="E36" s="1627"/>
      <c r="F36" s="1627"/>
      <c r="G36" s="1627"/>
      <c r="H36" s="1627"/>
      <c r="I36" s="1627"/>
      <c r="J36" s="1627"/>
      <c r="K36" s="1627"/>
      <c r="L36" s="1627"/>
      <c r="M36" s="1627"/>
      <c r="N36" s="1627"/>
      <c r="O36" s="1627"/>
      <c r="P36" s="1627"/>
      <c r="Q36" s="1627"/>
      <c r="R36" s="1627"/>
      <c r="S36" s="1627"/>
      <c r="T36" s="1627"/>
      <c r="U36" s="1627"/>
      <c r="V36" s="1627"/>
      <c r="W36" s="1628"/>
    </row>
    <row r="37" spans="1:23" s="5" customFormat="1" ht="60.4" customHeight="1" x14ac:dyDescent="0.25">
      <c r="A37" s="227"/>
      <c r="B37" s="228" t="s">
        <v>474</v>
      </c>
      <c r="C37" s="1627" t="s">
        <v>475</v>
      </c>
      <c r="D37" s="1627"/>
      <c r="E37" s="1627"/>
      <c r="F37" s="1627"/>
      <c r="G37" s="1627"/>
      <c r="H37" s="1627"/>
      <c r="I37" s="1627"/>
      <c r="J37" s="1627"/>
      <c r="K37" s="1627"/>
      <c r="L37" s="1627"/>
      <c r="M37" s="1627"/>
      <c r="N37" s="1627"/>
      <c r="O37" s="1627"/>
      <c r="P37" s="1627"/>
      <c r="Q37" s="1627"/>
      <c r="R37" s="1627"/>
      <c r="S37" s="1627"/>
      <c r="T37" s="1627"/>
      <c r="U37" s="1627"/>
      <c r="V37" s="1627"/>
      <c r="W37" s="1628"/>
    </row>
    <row r="38" spans="1:23" s="5" customFormat="1" x14ac:dyDescent="0.25">
      <c r="A38" s="227" t="s">
        <v>476</v>
      </c>
      <c r="B38" s="1627" t="s">
        <v>477</v>
      </c>
      <c r="C38" s="1627"/>
      <c r="D38" s="1627"/>
      <c r="E38" s="1627"/>
      <c r="F38" s="1627"/>
      <c r="G38" s="1627"/>
      <c r="H38" s="1627"/>
      <c r="I38" s="1627"/>
      <c r="J38" s="1627"/>
      <c r="K38" s="1627"/>
      <c r="L38" s="1627"/>
      <c r="M38" s="1627"/>
      <c r="N38" s="1627"/>
      <c r="O38" s="1627"/>
      <c r="P38" s="1627"/>
      <c r="Q38" s="1627"/>
      <c r="R38" s="1627"/>
      <c r="S38" s="1627"/>
      <c r="T38" s="1627"/>
      <c r="U38" s="1627"/>
      <c r="V38" s="1627"/>
      <c r="W38" s="1628"/>
    </row>
    <row r="39" spans="1:23" s="5" customFormat="1" x14ac:dyDescent="0.25">
      <c r="A39" s="227" t="s">
        <v>478</v>
      </c>
      <c r="B39" s="1627" t="s">
        <v>479</v>
      </c>
      <c r="C39" s="1627"/>
      <c r="D39" s="1627"/>
      <c r="E39" s="1627"/>
      <c r="F39" s="1627"/>
      <c r="G39" s="1627"/>
      <c r="H39" s="1627"/>
      <c r="I39" s="1627"/>
      <c r="J39" s="1627"/>
      <c r="K39" s="1627"/>
      <c r="L39" s="1627"/>
      <c r="M39" s="1627"/>
      <c r="N39" s="1627"/>
      <c r="O39" s="1627"/>
      <c r="P39" s="1627"/>
      <c r="Q39" s="1627"/>
      <c r="R39" s="1627"/>
      <c r="S39" s="1627"/>
      <c r="T39" s="1627"/>
      <c r="U39" s="1627"/>
      <c r="V39" s="1627"/>
      <c r="W39" s="1628"/>
    </row>
    <row r="40" spans="1:23" x14ac:dyDescent="0.25">
      <c r="A40" s="227" t="s">
        <v>437</v>
      </c>
      <c r="B40" s="1627" t="s">
        <v>480</v>
      </c>
      <c r="C40" s="1627"/>
      <c r="D40" s="1627"/>
      <c r="E40" s="1627"/>
      <c r="F40" s="1627"/>
      <c r="G40" s="1627"/>
      <c r="H40" s="1627"/>
      <c r="I40" s="1627"/>
      <c r="J40" s="1627"/>
      <c r="K40" s="1627"/>
      <c r="L40" s="1627"/>
      <c r="M40" s="1627"/>
      <c r="N40" s="1627"/>
      <c r="O40" s="1627"/>
      <c r="P40" s="1627"/>
      <c r="Q40" s="1627"/>
      <c r="R40" s="1627"/>
      <c r="S40" s="1627"/>
      <c r="T40" s="1627"/>
      <c r="U40" s="1627"/>
      <c r="V40" s="1627"/>
      <c r="W40" s="1628"/>
    </row>
  </sheetData>
  <sheetProtection algorithmName="SHA-512" hashValue="IdClmObYuR89JrU6GDOdxfZc0ipY3RgvrXG8gM01XkuoBNRXalepudiGqEqprTolGdDAd4oarLyGGLFthTkd4A==" saltValue="JXMYxI6j2piiGJK/+SIJWg==" spinCount="100000" sheet="1" objects="1" scenarios="1" formatRows="0" selectLockedCells="1"/>
  <mergeCells count="81">
    <mergeCell ref="A1:D5"/>
    <mergeCell ref="E1:G5"/>
    <mergeCell ref="H1:H5"/>
    <mergeCell ref="N1:N5"/>
    <mergeCell ref="I1:I5"/>
    <mergeCell ref="J1:J5"/>
    <mergeCell ref="K1:K5"/>
    <mergeCell ref="L1:L5"/>
    <mergeCell ref="M1:M5"/>
    <mergeCell ref="A6:B6"/>
    <mergeCell ref="C6:G6"/>
    <mergeCell ref="H6:W8"/>
    <mergeCell ref="A7:B8"/>
    <mergeCell ref="C7:G7"/>
    <mergeCell ref="C8:G8"/>
    <mergeCell ref="O10:O11"/>
    <mergeCell ref="P10:P11"/>
    <mergeCell ref="Q10:Q11"/>
    <mergeCell ref="V1:W5"/>
    <mergeCell ref="O1:O5"/>
    <mergeCell ref="P1:P5"/>
    <mergeCell ref="Q1:Q5"/>
    <mergeCell ref="R1:S5"/>
    <mergeCell ref="T1:T5"/>
    <mergeCell ref="U1:U5"/>
    <mergeCell ref="S10:S11"/>
    <mergeCell ref="T10:T11"/>
    <mergeCell ref="U10:U11"/>
    <mergeCell ref="V10:V11"/>
    <mergeCell ref="W10:W11"/>
    <mergeCell ref="Y11:AB11"/>
    <mergeCell ref="Y12:AB12"/>
    <mergeCell ref="Y13:AB13"/>
    <mergeCell ref="R10:R11"/>
    <mergeCell ref="A9:W9"/>
    <mergeCell ref="A10:A11"/>
    <mergeCell ref="B10:B11"/>
    <mergeCell ref="C10:C11"/>
    <mergeCell ref="D10:D11"/>
    <mergeCell ref="E10:E11"/>
    <mergeCell ref="F10:F11"/>
    <mergeCell ref="G10:G11"/>
    <mergeCell ref="H10:I10"/>
    <mergeCell ref="J10:J11"/>
    <mergeCell ref="K10:K11"/>
    <mergeCell ref="M10:N10"/>
    <mergeCell ref="D14:E14"/>
    <mergeCell ref="Y15:AB15"/>
    <mergeCell ref="Y16:AB16"/>
    <mergeCell ref="Y18:AB18"/>
    <mergeCell ref="Y19:AB19"/>
    <mergeCell ref="Y17:AB17"/>
    <mergeCell ref="A21:N21"/>
    <mergeCell ref="S21:W21"/>
    <mergeCell ref="Y21:AB21"/>
    <mergeCell ref="B32:W32"/>
    <mergeCell ref="Y23:AB23"/>
    <mergeCell ref="B25:E26"/>
    <mergeCell ref="F25:G26"/>
    <mergeCell ref="R25:V26"/>
    <mergeCell ref="W25:W26"/>
    <mergeCell ref="Y25:AB25"/>
    <mergeCell ref="Y26:AB26"/>
    <mergeCell ref="A22:I23"/>
    <mergeCell ref="J22:Q22"/>
    <mergeCell ref="R22:U23"/>
    <mergeCell ref="V22:V23"/>
    <mergeCell ref="W22:W23"/>
    <mergeCell ref="A27:W27"/>
    <mergeCell ref="B28:W28"/>
    <mergeCell ref="B29:W29"/>
    <mergeCell ref="B30:W30"/>
    <mergeCell ref="B31:W31"/>
    <mergeCell ref="B39:W39"/>
    <mergeCell ref="B40:W40"/>
    <mergeCell ref="B33:W33"/>
    <mergeCell ref="B34:W34"/>
    <mergeCell ref="B35:W35"/>
    <mergeCell ref="C36:W36"/>
    <mergeCell ref="C37:W37"/>
    <mergeCell ref="B38:W38"/>
  </mergeCells>
  <conditionalFormatting sqref="W22">
    <cfRule type="expression" dxfId="12" priority="11">
      <formula>(W22="final")</formula>
    </cfRule>
    <cfRule type="expression" dxfId="11" priority="12">
      <formula>(W22="NOT COMPLIANT")</formula>
    </cfRule>
  </conditionalFormatting>
  <conditionalFormatting sqref="V12">
    <cfRule type="cellIs" dxfId="10" priority="10" operator="notEqual">
      <formula>"Yes"</formula>
    </cfRule>
  </conditionalFormatting>
  <conditionalFormatting sqref="V13">
    <cfRule type="cellIs" dxfId="9" priority="9" operator="notEqual">
      <formula>"Yes"</formula>
    </cfRule>
  </conditionalFormatting>
  <conditionalFormatting sqref="V15">
    <cfRule type="cellIs" dxfId="8" priority="8" operator="notEqual">
      <formula>"Yes"</formula>
    </cfRule>
  </conditionalFormatting>
  <conditionalFormatting sqref="V16">
    <cfRule type="cellIs" dxfId="7" priority="7" operator="notEqual">
      <formula>"Yes"</formula>
    </cfRule>
  </conditionalFormatting>
  <conditionalFormatting sqref="V17">
    <cfRule type="cellIs" dxfId="6" priority="6" operator="notEqual">
      <formula>"Yes"</formula>
    </cfRule>
  </conditionalFormatting>
  <conditionalFormatting sqref="V18">
    <cfRule type="cellIs" dxfId="5" priority="5" operator="notEqual">
      <formula>"Yes"</formula>
    </cfRule>
  </conditionalFormatting>
  <conditionalFormatting sqref="V19">
    <cfRule type="cellIs" dxfId="4" priority="4" operator="notEqual">
      <formula>"Yes"</formula>
    </cfRule>
  </conditionalFormatting>
  <conditionalFormatting sqref="V20">
    <cfRule type="cellIs" dxfId="3" priority="3" operator="notEqual">
      <formula>"Yes"</formula>
    </cfRule>
  </conditionalFormatting>
  <conditionalFormatting sqref="H6:W8">
    <cfRule type="containsText" dxfId="2" priority="2" operator="containsText" text="Number of bedrooms must be entered on '2 Project Information' tab before this sheet will tabulate properly.">
      <formula>NOT(ISERROR(SEARCH("Number of bedrooms must be entered on '2 Project Information' tab before this sheet will tabulate properly.",H6)))</formula>
    </cfRule>
  </conditionalFormatting>
  <conditionalFormatting sqref="V22:V23">
    <cfRule type="containsText" dxfId="1" priority="1" operator="containsText" text="Bedrooms?">
      <formula>NOT(ISERROR(SEARCH("Bedrooms?",V22)))</formula>
    </cfRule>
  </conditionalFormatting>
  <dataValidations count="2">
    <dataValidation type="whole" allowBlank="1" showInputMessage="1" showErrorMessage="1" error="Gallons of rain water cannot exceed sum of water used indoors in 1-year period." prompt="Enter gallons of rainwater expected to be beneficially used indors over an average 1-year period." sqref="F20" xr:uid="{00000000-0002-0000-0400-000000000000}">
      <formula1>0</formula1>
      <formula2>SUM(Q12:Q19)*365</formula2>
    </dataValidation>
    <dataValidation type="list" allowBlank="1" showInputMessage="1" showErrorMessage="1" sqref="V15:V20 G20 V12:V13 G12:G18" xr:uid="{00000000-0002-0000-0400-000001000000}">
      <formula1>YesOrNo</formula1>
    </dataValidation>
  </dataValidations>
  <printOptions horizontalCentered="1"/>
  <pageMargins left="0.5" right="0.5" top="0.75" bottom="0.75" header="0.3" footer="0.3"/>
  <pageSetup scale="64" orientation="landscape" r:id="rId1"/>
  <headerFooter>
    <oddHeader>&amp;L&amp;F&amp;R&amp;A</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O93"/>
  <sheetViews>
    <sheetView zoomScale="114" workbookViewId="0">
      <selection activeCell="C14" sqref="C14:C15"/>
    </sheetView>
  </sheetViews>
  <sheetFormatPr defaultColWidth="8.7109375" defaultRowHeight="15" x14ac:dyDescent="0.25"/>
  <cols>
    <col min="1" max="1" width="12" style="5" customWidth="1"/>
    <col min="2" max="2" width="23.5703125" style="5" customWidth="1"/>
    <col min="3" max="3" width="10.42578125" style="5" customWidth="1"/>
    <col min="4" max="12" width="8.7109375" style="5"/>
    <col min="13" max="13" width="31.28515625" style="5" customWidth="1"/>
    <col min="14" max="16384" width="8.7109375" style="5"/>
  </cols>
  <sheetData>
    <row r="1" spans="1:15" ht="14.65" customHeight="1" x14ac:dyDescent="0.25">
      <c r="A1" s="1894"/>
      <c r="B1" s="1895"/>
      <c r="C1" s="1895"/>
      <c r="D1" s="1895"/>
      <c r="E1" s="1898"/>
      <c r="F1" s="1898"/>
      <c r="G1" s="1898"/>
      <c r="H1" s="1900"/>
      <c r="I1" s="1900"/>
      <c r="J1" s="1902" t="str">
        <f>VersionNo.</f>
        <v>Version 2021.02</v>
      </c>
      <c r="K1" s="1902"/>
      <c r="L1" s="1904" t="s">
        <v>532</v>
      </c>
      <c r="M1" s="1905"/>
      <c r="O1" s="5" t="s">
        <v>1223</v>
      </c>
    </row>
    <row r="2" spans="1:15" x14ac:dyDescent="0.25">
      <c r="A2" s="1896"/>
      <c r="B2" s="1897"/>
      <c r="C2" s="1897"/>
      <c r="D2" s="1897"/>
      <c r="E2" s="1899"/>
      <c r="F2" s="1899"/>
      <c r="G2" s="1899"/>
      <c r="H2" s="1901"/>
      <c r="I2" s="1901"/>
      <c r="J2" s="1903"/>
      <c r="K2" s="1903"/>
      <c r="L2" s="1906"/>
      <c r="M2" s="1907"/>
    </row>
    <row r="3" spans="1:15" x14ac:dyDescent="0.25">
      <c r="A3" s="1896"/>
      <c r="B3" s="1897"/>
      <c r="C3" s="1897"/>
      <c r="D3" s="1897"/>
      <c r="E3" s="1899"/>
      <c r="F3" s="1899"/>
      <c r="G3" s="1899"/>
      <c r="H3" s="1901"/>
      <c r="I3" s="1901"/>
      <c r="J3" s="1903"/>
      <c r="K3" s="1903"/>
      <c r="L3" s="1906"/>
      <c r="M3" s="1907"/>
    </row>
    <row r="4" spans="1:15" x14ac:dyDescent="0.25">
      <c r="A4" s="1896"/>
      <c r="B4" s="1897"/>
      <c r="C4" s="1897"/>
      <c r="D4" s="1897"/>
      <c r="E4" s="1899"/>
      <c r="F4" s="1899"/>
      <c r="G4" s="1899"/>
      <c r="H4" s="1901"/>
      <c r="I4" s="1901"/>
      <c r="J4" s="1903"/>
      <c r="K4" s="1903"/>
      <c r="L4" s="1906"/>
      <c r="M4" s="1907"/>
    </row>
    <row r="5" spans="1:15" ht="15.75" thickBot="1" x14ac:dyDescent="0.3">
      <c r="A5" s="1896"/>
      <c r="B5" s="1897"/>
      <c r="C5" s="1897"/>
      <c r="D5" s="1897"/>
      <c r="E5" s="1899"/>
      <c r="F5" s="1899"/>
      <c r="G5" s="1899"/>
      <c r="H5" s="1901"/>
      <c r="I5" s="1901"/>
      <c r="J5" s="1903"/>
      <c r="K5" s="1903"/>
      <c r="L5" s="1906"/>
      <c r="M5" s="1907"/>
    </row>
    <row r="6" spans="1:15" ht="14.65" customHeight="1" thickTop="1" thickBot="1" x14ac:dyDescent="0.3">
      <c r="A6" s="1923" t="s">
        <v>533</v>
      </c>
      <c r="B6" s="1924"/>
      <c r="C6" s="1924"/>
      <c r="D6" s="1924"/>
      <c r="E6" s="1924"/>
      <c r="F6" s="1924"/>
      <c r="G6" s="1924"/>
      <c r="H6" s="1924"/>
      <c r="I6" s="1924"/>
      <c r="J6" s="1924"/>
      <c r="K6" s="1924"/>
      <c r="L6" s="1924"/>
      <c r="M6" s="1925"/>
    </row>
    <row r="7" spans="1:15" ht="14.65" customHeight="1" x14ac:dyDescent="0.25">
      <c r="A7" s="1926" t="s">
        <v>147</v>
      </c>
      <c r="B7" s="1927"/>
      <c r="C7" s="1928" t="str">
        <f>IF('2 Project Information'!E7="","",'2 Project Information'!E7)</f>
        <v/>
      </c>
      <c r="D7" s="1929"/>
      <c r="E7" s="1929"/>
      <c r="F7" s="1929"/>
      <c r="G7" s="1930"/>
      <c r="H7" s="1931" t="s">
        <v>534</v>
      </c>
      <c r="I7" s="1932"/>
      <c r="J7" s="1932"/>
      <c r="K7" s="1933" t="str">
        <f>IF('2 Project Information'!E28="","",'2 Project Information'!E28)</f>
        <v/>
      </c>
      <c r="L7" s="1934"/>
      <c r="M7" s="1935"/>
    </row>
    <row r="8" spans="1:15" ht="14.65" customHeight="1" x14ac:dyDescent="0.25">
      <c r="A8" s="1936"/>
      <c r="B8" s="1937"/>
      <c r="C8" s="1940" t="str">
        <f>IF('2 Project Information'!E8="","",'2 Project Information'!E8)</f>
        <v/>
      </c>
      <c r="D8" s="1941"/>
      <c r="E8" s="1941"/>
      <c r="F8" s="1941"/>
      <c r="G8" s="1942"/>
      <c r="H8" s="1908" t="s">
        <v>535</v>
      </c>
      <c r="I8" s="1909"/>
      <c r="J8" s="1909"/>
      <c r="K8" s="1943" t="str">
        <f>IF('2 Project Information'!E27="","",'2 Project Information'!E27)</f>
        <v/>
      </c>
      <c r="L8" s="1944"/>
      <c r="M8" s="1945"/>
    </row>
    <row r="9" spans="1:15" ht="14.65" customHeight="1" x14ac:dyDescent="0.25">
      <c r="A9" s="1938"/>
      <c r="B9" s="1939"/>
      <c r="C9" s="1946" t="str">
        <f>IF('2 Project Information'!E9="","",'2 Project Information'!E9)</f>
        <v/>
      </c>
      <c r="D9" s="1947"/>
      <c r="E9" s="1947"/>
      <c r="F9" s="1947"/>
      <c r="G9" s="1948"/>
      <c r="H9" s="1908" t="s">
        <v>536</v>
      </c>
      <c r="I9" s="1909"/>
      <c r="J9" s="1909"/>
      <c r="K9" s="1910" t="str">
        <f>IF('2 Project Information'!E30="","",'2 Project Information'!E30)</f>
        <v/>
      </c>
      <c r="L9" s="1911"/>
      <c r="M9" s="1912"/>
    </row>
    <row r="10" spans="1:15" ht="14.65" customHeight="1" thickBot="1" x14ac:dyDescent="0.3">
      <c r="A10" s="1913" t="s">
        <v>537</v>
      </c>
      <c r="B10" s="1914"/>
      <c r="C10" s="1915" t="str">
        <f>IF('2 Project Information'!E20="","",'2 Project Information'!E20)</f>
        <v/>
      </c>
      <c r="D10" s="1916"/>
      <c r="E10" s="1916"/>
      <c r="F10" s="1916"/>
      <c r="G10" s="1917"/>
      <c r="H10" s="1918" t="s">
        <v>538</v>
      </c>
      <c r="I10" s="1919"/>
      <c r="J10" s="1919"/>
      <c r="K10" s="1920"/>
      <c r="L10" s="1921"/>
      <c r="M10" s="1922"/>
    </row>
    <row r="11" spans="1:15" ht="12" customHeight="1" x14ac:dyDescent="0.25">
      <c r="A11" s="264"/>
      <c r="B11" s="7"/>
      <c r="C11" s="7"/>
      <c r="D11" s="7"/>
      <c r="E11" s="7"/>
      <c r="F11" s="7"/>
      <c r="G11" s="7"/>
      <c r="H11" s="7"/>
      <c r="I11" s="7"/>
      <c r="J11" s="7"/>
      <c r="K11" s="7"/>
      <c r="L11" s="7"/>
      <c r="M11" s="265"/>
    </row>
    <row r="12" spans="1:15" ht="12" customHeight="1" x14ac:dyDescent="0.25">
      <c r="A12" s="1742" t="s">
        <v>539</v>
      </c>
      <c r="B12" s="1743"/>
      <c r="C12" s="1743"/>
      <c r="D12" s="1743"/>
      <c r="E12" s="1743"/>
      <c r="F12" s="1743"/>
      <c r="G12" s="1743"/>
      <c r="H12" s="1743"/>
      <c r="I12" s="1743"/>
      <c r="J12" s="1743"/>
      <c r="K12" s="1743"/>
      <c r="L12" s="1743"/>
      <c r="M12" s="1744"/>
    </row>
    <row r="13" spans="1:15" ht="58.5" customHeight="1" x14ac:dyDescent="0.25">
      <c r="A13" s="1791" t="s">
        <v>540</v>
      </c>
      <c r="B13" s="1792"/>
      <c r="C13" s="1792"/>
      <c r="D13" s="1792"/>
      <c r="E13" s="1792"/>
      <c r="F13" s="1792"/>
      <c r="G13" s="1792"/>
      <c r="H13" s="1792"/>
      <c r="I13" s="1792"/>
      <c r="J13" s="1792"/>
      <c r="K13" s="1792"/>
      <c r="L13" s="1792"/>
      <c r="M13" s="1793"/>
    </row>
    <row r="14" spans="1:15" ht="29.45" customHeight="1" x14ac:dyDescent="0.25">
      <c r="A14" s="1879" t="s">
        <v>541</v>
      </c>
      <c r="B14" s="1880"/>
      <c r="C14" s="1883"/>
      <c r="D14" s="1885" t="s">
        <v>542</v>
      </c>
      <c r="E14" s="1886"/>
      <c r="F14" s="1886"/>
      <c r="G14" s="1887"/>
      <c r="H14" s="1887"/>
      <c r="I14" s="1887"/>
      <c r="J14" s="1887"/>
      <c r="K14" s="1888" t="s">
        <v>543</v>
      </c>
      <c r="L14" s="1888"/>
      <c r="M14" s="266"/>
    </row>
    <row r="15" spans="1:15" ht="29.45" customHeight="1" x14ac:dyDescent="0.25">
      <c r="A15" s="1881"/>
      <c r="B15" s="1882"/>
      <c r="C15" s="1884"/>
      <c r="D15" s="1889" t="s">
        <v>544</v>
      </c>
      <c r="E15" s="1829"/>
      <c r="F15" s="1829"/>
      <c r="G15" s="1829"/>
      <c r="H15" s="1829"/>
      <c r="I15" s="1829"/>
      <c r="J15" s="1890"/>
      <c r="K15" s="1891"/>
      <c r="L15" s="1892"/>
      <c r="M15" s="1893"/>
    </row>
    <row r="16" spans="1:15" ht="6" customHeight="1" x14ac:dyDescent="0.25">
      <c r="A16" s="1740"/>
      <c r="B16" s="1547"/>
      <c r="C16" s="1547"/>
      <c r="D16" s="1547"/>
      <c r="E16" s="1547"/>
      <c r="F16" s="1547"/>
      <c r="G16" s="1547"/>
      <c r="H16" s="1547"/>
      <c r="I16" s="1547"/>
      <c r="J16" s="1547"/>
      <c r="K16" s="1547"/>
      <c r="L16" s="1547"/>
      <c r="M16" s="1741"/>
    </row>
    <row r="17" spans="1:13" ht="14.85" customHeight="1" x14ac:dyDescent="0.25">
      <c r="A17" s="1742" t="s">
        <v>545</v>
      </c>
      <c r="B17" s="1743"/>
      <c r="C17" s="1743"/>
      <c r="D17" s="1743"/>
      <c r="E17" s="1743"/>
      <c r="F17" s="1743"/>
      <c r="G17" s="1743"/>
      <c r="H17" s="1743"/>
      <c r="I17" s="1743"/>
      <c r="J17" s="1743"/>
      <c r="K17" s="1743"/>
      <c r="L17" s="1743"/>
      <c r="M17" s="1744"/>
    </row>
    <row r="18" spans="1:13" ht="14.85" customHeight="1" x14ac:dyDescent="0.25">
      <c r="A18" s="267">
        <f>MAX(J24,J32,J33,J34,J35,J36)</f>
        <v>0</v>
      </c>
      <c r="B18" s="813" t="s">
        <v>546</v>
      </c>
      <c r="C18" s="1547"/>
      <c r="D18" s="1547"/>
      <c r="E18" s="1547"/>
      <c r="F18" s="1547"/>
      <c r="G18" s="1547"/>
      <c r="H18" s="1547"/>
      <c r="I18" s="1547"/>
      <c r="J18" s="1547"/>
      <c r="K18" s="1547"/>
      <c r="L18" s="1547"/>
      <c r="M18" s="1741"/>
    </row>
    <row r="19" spans="1:13" ht="6" customHeight="1" x14ac:dyDescent="0.25">
      <c r="A19" s="1740"/>
      <c r="B19" s="1547"/>
      <c r="C19" s="1547"/>
      <c r="D19" s="1547"/>
      <c r="E19" s="1547"/>
      <c r="F19" s="1547"/>
      <c r="G19" s="1547"/>
      <c r="H19" s="1547"/>
      <c r="I19" s="1547"/>
      <c r="J19" s="1547"/>
      <c r="K19" s="1547"/>
      <c r="L19" s="1547"/>
      <c r="M19" s="1741"/>
    </row>
    <row r="20" spans="1:13" ht="14.65" customHeight="1" x14ac:dyDescent="0.25">
      <c r="A20" s="1742" t="s">
        <v>547</v>
      </c>
      <c r="B20" s="1743"/>
      <c r="C20" s="1743"/>
      <c r="D20" s="1743"/>
      <c r="E20" s="1743"/>
      <c r="F20" s="1743"/>
      <c r="G20" s="1743"/>
      <c r="H20" s="1743"/>
      <c r="I20" s="1743"/>
      <c r="J20" s="1743"/>
      <c r="K20" s="1743"/>
      <c r="L20" s="1743"/>
      <c r="M20" s="1744"/>
    </row>
    <row r="21" spans="1:13" ht="94.5" customHeight="1" thickBot="1" x14ac:dyDescent="0.3">
      <c r="A21" s="1791" t="s">
        <v>548</v>
      </c>
      <c r="B21" s="1792"/>
      <c r="C21" s="1792"/>
      <c r="D21" s="1792"/>
      <c r="E21" s="1792"/>
      <c r="F21" s="1792"/>
      <c r="G21" s="1792"/>
      <c r="H21" s="1792"/>
      <c r="I21" s="1792"/>
      <c r="J21" s="1792"/>
      <c r="K21" s="1792"/>
      <c r="L21" s="1792"/>
      <c r="M21" s="1793"/>
    </row>
    <row r="22" spans="1:13" ht="14.65" customHeight="1" x14ac:dyDescent="0.25">
      <c r="A22" s="1794" t="s">
        <v>549</v>
      </c>
      <c r="B22" s="1796" t="s">
        <v>550</v>
      </c>
      <c r="C22" s="1797" t="s">
        <v>551</v>
      </c>
      <c r="D22" s="1799" t="s">
        <v>552</v>
      </c>
      <c r="E22" s="1800"/>
      <c r="F22" s="1871"/>
      <c r="G22" s="1799" t="s">
        <v>553</v>
      </c>
      <c r="H22" s="1800"/>
      <c r="I22" s="1873" t="s">
        <v>882</v>
      </c>
      <c r="J22" s="1874"/>
      <c r="K22" s="1874"/>
      <c r="L22" s="1874"/>
      <c r="M22" s="1875"/>
    </row>
    <row r="23" spans="1:13" ht="28.5" customHeight="1" x14ac:dyDescent="0.25">
      <c r="A23" s="1795"/>
      <c r="B23" s="1206"/>
      <c r="C23" s="1798"/>
      <c r="D23" s="1801"/>
      <c r="E23" s="1802"/>
      <c r="F23" s="1872"/>
      <c r="G23" s="1801"/>
      <c r="H23" s="1802"/>
      <c r="I23" s="268" t="s">
        <v>554</v>
      </c>
      <c r="J23" s="269" t="s">
        <v>555</v>
      </c>
      <c r="K23" s="1754" t="s">
        <v>556</v>
      </c>
      <c r="L23" s="1865"/>
      <c r="M23" s="1866"/>
    </row>
    <row r="24" spans="1:13" ht="28.35" customHeight="1" x14ac:dyDescent="0.25">
      <c r="A24" s="270"/>
      <c r="B24" s="271" t="s">
        <v>557</v>
      </c>
      <c r="C24" s="404"/>
      <c r="D24" s="1779"/>
      <c r="E24" s="1780"/>
      <c r="F24" s="1781"/>
      <c r="G24" s="1860"/>
      <c r="H24" s="1861"/>
      <c r="I24" s="272"/>
      <c r="J24" s="273">
        <f t="shared" ref="J24" si="0">I24/128</f>
        <v>0</v>
      </c>
      <c r="K24" s="1862"/>
      <c r="L24" s="1863"/>
      <c r="M24" s="1864"/>
    </row>
    <row r="25" spans="1:13" ht="14.65" customHeight="1" x14ac:dyDescent="0.25">
      <c r="A25" s="270"/>
      <c r="B25" s="274"/>
      <c r="C25" s="404"/>
      <c r="D25" s="1779"/>
      <c r="E25" s="1780"/>
      <c r="F25" s="1781"/>
      <c r="G25" s="1860"/>
      <c r="H25" s="1861"/>
      <c r="I25" s="1876"/>
      <c r="J25" s="1877"/>
      <c r="K25" s="1877"/>
      <c r="L25" s="1877"/>
      <c r="M25" s="1878"/>
    </row>
    <row r="26" spans="1:13" ht="14.65" customHeight="1" x14ac:dyDescent="0.25">
      <c r="A26" s="275">
        <f>SUM(A24:A25)</f>
        <v>0</v>
      </c>
      <c r="B26" s="403" t="s">
        <v>558</v>
      </c>
      <c r="C26" s="276" t="str">
        <f>IF(A26=0,"",SUM(A24*C24,A25*C25)/A26)</f>
        <v/>
      </c>
      <c r="D26" s="1867" t="s">
        <v>559</v>
      </c>
      <c r="E26" s="1868"/>
      <c r="F26" s="1868"/>
      <c r="G26" s="1868"/>
      <c r="H26" s="1869"/>
      <c r="I26" s="1869"/>
      <c r="J26" s="1869"/>
      <c r="K26" s="1869"/>
      <c r="L26" s="1869"/>
      <c r="M26" s="1870"/>
    </row>
    <row r="27" spans="1:13" ht="6" customHeight="1" x14ac:dyDescent="0.25">
      <c r="A27" s="1740"/>
      <c r="B27" s="1547"/>
      <c r="C27" s="1547"/>
      <c r="D27" s="1547"/>
      <c r="E27" s="1547"/>
      <c r="F27" s="1547"/>
      <c r="G27" s="1547"/>
      <c r="H27" s="1547"/>
      <c r="I27" s="1547"/>
      <c r="J27" s="1547"/>
      <c r="K27" s="1547"/>
      <c r="L27" s="1547"/>
      <c r="M27" s="1741"/>
    </row>
    <row r="28" spans="1:13" ht="14.65" customHeight="1" x14ac:dyDescent="0.25">
      <c r="A28" s="1788" t="s">
        <v>560</v>
      </c>
      <c r="B28" s="1789"/>
      <c r="C28" s="1789"/>
      <c r="D28" s="1789"/>
      <c r="E28" s="1789"/>
      <c r="F28" s="1789"/>
      <c r="G28" s="1789"/>
      <c r="H28" s="1789"/>
      <c r="I28" s="1789"/>
      <c r="J28" s="1789"/>
      <c r="K28" s="1789"/>
      <c r="L28" s="1789"/>
      <c r="M28" s="1790"/>
    </row>
    <row r="29" spans="1:13" ht="87.4" customHeight="1" thickBot="1" x14ac:dyDescent="0.3">
      <c r="A29" s="1791" t="s">
        <v>561</v>
      </c>
      <c r="B29" s="1792"/>
      <c r="C29" s="1792"/>
      <c r="D29" s="1792"/>
      <c r="E29" s="1792"/>
      <c r="F29" s="1792"/>
      <c r="G29" s="1792"/>
      <c r="H29" s="1792"/>
      <c r="I29" s="1792"/>
      <c r="J29" s="1792"/>
      <c r="K29" s="1792"/>
      <c r="L29" s="1792"/>
      <c r="M29" s="1793"/>
    </row>
    <row r="30" spans="1:13" ht="14.65" customHeight="1" x14ac:dyDescent="0.25">
      <c r="A30" s="1794" t="s">
        <v>562</v>
      </c>
      <c r="B30" s="1796" t="s">
        <v>550</v>
      </c>
      <c r="C30" s="1797" t="s">
        <v>551</v>
      </c>
      <c r="D30" s="1799" t="s">
        <v>563</v>
      </c>
      <c r="E30" s="1800"/>
      <c r="F30" s="1871"/>
      <c r="G30" s="1799" t="s">
        <v>553</v>
      </c>
      <c r="H30" s="1800"/>
      <c r="I30" s="1873" t="s">
        <v>882</v>
      </c>
      <c r="J30" s="1874"/>
      <c r="K30" s="1874"/>
      <c r="L30" s="1874"/>
      <c r="M30" s="1875"/>
    </row>
    <row r="31" spans="1:13" ht="28.35" customHeight="1" x14ac:dyDescent="0.25">
      <c r="A31" s="1795"/>
      <c r="B31" s="1206"/>
      <c r="C31" s="1798"/>
      <c r="D31" s="1801"/>
      <c r="E31" s="1802"/>
      <c r="F31" s="1872"/>
      <c r="G31" s="1801"/>
      <c r="H31" s="1802"/>
      <c r="I31" s="268" t="s">
        <v>554</v>
      </c>
      <c r="J31" s="269" t="s">
        <v>555</v>
      </c>
      <c r="K31" s="1754" t="s">
        <v>556</v>
      </c>
      <c r="L31" s="1865"/>
      <c r="M31" s="1866"/>
    </row>
    <row r="32" spans="1:13" ht="29.45" customHeight="1" x14ac:dyDescent="0.25">
      <c r="A32" s="270"/>
      <c r="B32" s="274"/>
      <c r="C32" s="404"/>
      <c r="D32" s="1779"/>
      <c r="E32" s="1780"/>
      <c r="F32" s="1781"/>
      <c r="G32" s="1860"/>
      <c r="H32" s="1861"/>
      <c r="I32" s="272"/>
      <c r="J32" s="273">
        <f>I32/128</f>
        <v>0</v>
      </c>
      <c r="K32" s="1862"/>
      <c r="L32" s="1863"/>
      <c r="M32" s="1864"/>
    </row>
    <row r="33" spans="1:13" ht="30.4" customHeight="1" x14ac:dyDescent="0.25">
      <c r="A33" s="270"/>
      <c r="B33" s="274"/>
      <c r="C33" s="404"/>
      <c r="D33" s="1779"/>
      <c r="E33" s="1780"/>
      <c r="F33" s="1781"/>
      <c r="G33" s="1860"/>
      <c r="H33" s="1861"/>
      <c r="I33" s="272"/>
      <c r="J33" s="273">
        <f>I33/128</f>
        <v>0</v>
      </c>
      <c r="K33" s="1862"/>
      <c r="L33" s="1863"/>
      <c r="M33" s="1864"/>
    </row>
    <row r="34" spans="1:13" ht="29.45" customHeight="1" x14ac:dyDescent="0.25">
      <c r="A34" s="270"/>
      <c r="B34" s="274"/>
      <c r="C34" s="404"/>
      <c r="D34" s="1779"/>
      <c r="E34" s="1780"/>
      <c r="F34" s="1781"/>
      <c r="G34" s="1860"/>
      <c r="H34" s="1861"/>
      <c r="I34" s="272"/>
      <c r="J34" s="273">
        <f>I34/128</f>
        <v>0</v>
      </c>
      <c r="K34" s="1862"/>
      <c r="L34" s="1863"/>
      <c r="M34" s="1864"/>
    </row>
    <row r="35" spans="1:13" ht="28.5" customHeight="1" x14ac:dyDescent="0.25">
      <c r="A35" s="270"/>
      <c r="B35" s="274"/>
      <c r="C35" s="404"/>
      <c r="D35" s="1779"/>
      <c r="E35" s="1780"/>
      <c r="F35" s="1781"/>
      <c r="G35" s="1860"/>
      <c r="H35" s="1861"/>
      <c r="I35" s="272"/>
      <c r="J35" s="273">
        <f>I35/128</f>
        <v>0</v>
      </c>
      <c r="K35" s="1862"/>
      <c r="L35" s="1863"/>
      <c r="M35" s="1864"/>
    </row>
    <row r="36" spans="1:13" ht="28.5" customHeight="1" thickBot="1" x14ac:dyDescent="0.3">
      <c r="A36" s="277"/>
      <c r="B36" s="278"/>
      <c r="C36" s="279"/>
      <c r="D36" s="1850"/>
      <c r="E36" s="1851"/>
      <c r="F36" s="1852"/>
      <c r="G36" s="1853"/>
      <c r="H36" s="1854"/>
      <c r="I36" s="280"/>
      <c r="J36" s="281">
        <f>I36/128</f>
        <v>0</v>
      </c>
      <c r="K36" s="1855"/>
      <c r="L36" s="1856"/>
      <c r="M36" s="1857"/>
    </row>
    <row r="37" spans="1:13" ht="14.65" customHeight="1" x14ac:dyDescent="0.25">
      <c r="A37" s="282">
        <f>SUM(A32:A36)</f>
        <v>0</v>
      </c>
      <c r="B37" s="283" t="s">
        <v>564</v>
      </c>
      <c r="C37" s="284" t="str">
        <f>IF(A37=0,"",SUM(A32*C32,A33*C33,A34*C34,A35*C35,A36*C36)/A37)</f>
        <v/>
      </c>
      <c r="D37" s="1858" t="s">
        <v>559</v>
      </c>
      <c r="E37" s="1859"/>
      <c r="F37" s="1859"/>
      <c r="G37" s="1859"/>
      <c r="H37" s="285"/>
      <c r="I37" s="285"/>
      <c r="J37" s="285"/>
      <c r="K37" s="285"/>
      <c r="L37" s="285"/>
      <c r="M37" s="286"/>
    </row>
    <row r="38" spans="1:13" ht="6" customHeight="1" x14ac:dyDescent="0.25">
      <c r="A38" s="1740"/>
      <c r="B38" s="1547"/>
      <c r="C38" s="1547"/>
      <c r="D38" s="1547"/>
      <c r="E38" s="1547"/>
      <c r="F38" s="1547"/>
      <c r="G38" s="1547"/>
      <c r="H38" s="1547"/>
      <c r="I38" s="1547"/>
      <c r="J38" s="1547"/>
      <c r="K38" s="1547"/>
      <c r="L38" s="1547"/>
      <c r="M38" s="1741"/>
    </row>
    <row r="39" spans="1:13" ht="14.65" customHeight="1" x14ac:dyDescent="0.25">
      <c r="A39" s="1788" t="s">
        <v>565</v>
      </c>
      <c r="B39" s="1789"/>
      <c r="C39" s="1789"/>
      <c r="D39" s="1789"/>
      <c r="E39" s="1789"/>
      <c r="F39" s="1789"/>
      <c r="G39" s="1789"/>
      <c r="H39" s="1789"/>
      <c r="I39" s="1789"/>
      <c r="J39" s="1789"/>
      <c r="K39" s="1789"/>
      <c r="L39" s="1789"/>
      <c r="M39" s="1790"/>
    </row>
    <row r="40" spans="1:13" ht="52.35" customHeight="1" x14ac:dyDescent="0.25">
      <c r="A40" s="1841" t="s">
        <v>566</v>
      </c>
      <c r="B40" s="1842"/>
      <c r="C40" s="1842"/>
      <c r="D40" s="1842"/>
      <c r="E40" s="1842"/>
      <c r="F40" s="1842"/>
      <c r="G40" s="1842"/>
      <c r="H40" s="1843"/>
      <c r="I40" s="1843"/>
      <c r="J40" s="1843"/>
      <c r="K40" s="1843"/>
      <c r="L40" s="1843"/>
      <c r="M40" s="1844"/>
    </row>
    <row r="41" spans="1:13" ht="42.4" customHeight="1" x14ac:dyDescent="0.25">
      <c r="A41" s="287" t="s">
        <v>549</v>
      </c>
      <c r="B41" s="288" t="s">
        <v>550</v>
      </c>
      <c r="C41" s="289" t="s">
        <v>551</v>
      </c>
      <c r="D41" s="1845" t="s">
        <v>567</v>
      </c>
      <c r="E41" s="1845"/>
      <c r="F41" s="1845"/>
      <c r="G41" s="1845"/>
      <c r="H41" s="1846" t="s">
        <v>553</v>
      </c>
      <c r="I41" s="1847"/>
      <c r="J41" s="1754" t="s">
        <v>464</v>
      </c>
      <c r="K41" s="1848"/>
      <c r="L41" s="1848"/>
      <c r="M41" s="1849"/>
    </row>
    <row r="42" spans="1:13" ht="28.35" customHeight="1" x14ac:dyDescent="0.25">
      <c r="A42" s="270"/>
      <c r="B42" s="290"/>
      <c r="C42" s="291"/>
      <c r="D42" s="1835"/>
      <c r="E42" s="1835"/>
      <c r="F42" s="1835"/>
      <c r="G42" s="1835"/>
      <c r="H42" s="1836"/>
      <c r="I42" s="1837"/>
      <c r="J42" s="1838"/>
      <c r="K42" s="1839"/>
      <c r="L42" s="1839"/>
      <c r="M42" s="1840"/>
    </row>
    <row r="43" spans="1:13" ht="28.35" customHeight="1" x14ac:dyDescent="0.25">
      <c r="A43" s="270"/>
      <c r="B43" s="290"/>
      <c r="C43" s="291"/>
      <c r="D43" s="1835"/>
      <c r="E43" s="1835"/>
      <c r="F43" s="1835"/>
      <c r="G43" s="1835"/>
      <c r="H43" s="1836"/>
      <c r="I43" s="1837"/>
      <c r="J43" s="1838"/>
      <c r="K43" s="1839"/>
      <c r="L43" s="1839"/>
      <c r="M43" s="1840"/>
    </row>
    <row r="44" spans="1:13" ht="28.35" customHeight="1" x14ac:dyDescent="0.25">
      <c r="A44" s="270"/>
      <c r="B44" s="290"/>
      <c r="C44" s="291"/>
      <c r="D44" s="1835"/>
      <c r="E44" s="1835"/>
      <c r="F44" s="1835"/>
      <c r="G44" s="1835"/>
      <c r="H44" s="1836"/>
      <c r="I44" s="1837"/>
      <c r="J44" s="1838"/>
      <c r="K44" s="1839"/>
      <c r="L44" s="1839"/>
      <c r="M44" s="1840"/>
    </row>
    <row r="45" spans="1:13" ht="29.1" customHeight="1" x14ac:dyDescent="0.25">
      <c r="A45" s="270"/>
      <c r="B45" s="290"/>
      <c r="C45" s="291"/>
      <c r="D45" s="1835"/>
      <c r="E45" s="1835"/>
      <c r="F45" s="1835"/>
      <c r="G45" s="1835"/>
      <c r="H45" s="1836"/>
      <c r="I45" s="1837"/>
      <c r="J45" s="1838"/>
      <c r="K45" s="1839"/>
      <c r="L45" s="1839"/>
      <c r="M45" s="1840"/>
    </row>
    <row r="46" spans="1:13" ht="14.65" customHeight="1" x14ac:dyDescent="0.25">
      <c r="A46" s="270"/>
      <c r="B46" s="290"/>
      <c r="C46" s="291"/>
      <c r="D46" s="1835"/>
      <c r="E46" s="1835"/>
      <c r="F46" s="1835"/>
      <c r="G46" s="1835"/>
      <c r="H46" s="1836"/>
      <c r="I46" s="1837"/>
      <c r="J46" s="1838"/>
      <c r="K46" s="1839"/>
      <c r="L46" s="1839"/>
      <c r="M46" s="1840"/>
    </row>
    <row r="47" spans="1:13" ht="14.65" customHeight="1" x14ac:dyDescent="0.25">
      <c r="A47" s="292">
        <f>SUM(A42:A46)</f>
        <v>0</v>
      </c>
      <c r="B47" s="403" t="s">
        <v>558</v>
      </c>
      <c r="C47" s="276" t="str">
        <f>IF(A47=0,"",SUM(A42*C42,A43*C43,A44*C44,A45*C45,A46*C46)/A47)</f>
        <v/>
      </c>
      <c r="D47" s="1819" t="s">
        <v>559</v>
      </c>
      <c r="E47" s="1820"/>
      <c r="F47" s="1820"/>
      <c r="G47" s="1820"/>
      <c r="H47" s="668"/>
      <c r="I47" s="668"/>
      <c r="J47" s="668"/>
      <c r="K47" s="668"/>
      <c r="L47" s="668"/>
      <c r="M47" s="1821"/>
    </row>
    <row r="48" spans="1:13" ht="6" customHeight="1" x14ac:dyDescent="0.25">
      <c r="A48" s="1822"/>
      <c r="B48" s="1823"/>
      <c r="C48" s="1823"/>
      <c r="D48" s="1823"/>
      <c r="E48" s="1823"/>
      <c r="F48" s="1823"/>
      <c r="G48" s="1823"/>
      <c r="H48" s="1823"/>
      <c r="I48" s="1823"/>
      <c r="J48" s="1823"/>
      <c r="K48" s="1823"/>
      <c r="L48" s="1823"/>
      <c r="M48" s="1824"/>
    </row>
    <row r="49" spans="1:13" ht="14.25" customHeight="1" x14ac:dyDescent="0.25">
      <c r="A49" s="1825" t="s">
        <v>568</v>
      </c>
      <c r="B49" s="1826"/>
      <c r="C49" s="1826"/>
      <c r="D49" s="1826"/>
      <c r="E49" s="1826"/>
      <c r="F49" s="1826"/>
      <c r="G49" s="1826"/>
      <c r="H49" s="1653"/>
      <c r="I49" s="1653"/>
      <c r="J49" s="1653"/>
      <c r="K49" s="1653"/>
      <c r="L49" s="1653"/>
      <c r="M49" s="1654"/>
    </row>
    <row r="50" spans="1:13" ht="14.25" customHeight="1" x14ac:dyDescent="0.25">
      <c r="A50" s="1827" t="s">
        <v>569</v>
      </c>
      <c r="B50" s="1828"/>
      <c r="C50" s="1828"/>
      <c r="D50" s="1828"/>
      <c r="E50" s="1828"/>
      <c r="F50" s="1828"/>
      <c r="G50" s="1828"/>
      <c r="H50" s="1829"/>
      <c r="I50" s="1829"/>
      <c r="J50" s="1829"/>
      <c r="K50" s="1829"/>
      <c r="L50" s="1829"/>
      <c r="M50" s="1830"/>
    </row>
    <row r="51" spans="1:13" ht="27.4" customHeight="1" x14ac:dyDescent="0.25">
      <c r="A51" s="293" t="s">
        <v>570</v>
      </c>
      <c r="B51" s="294" t="s">
        <v>550</v>
      </c>
      <c r="C51" s="295" t="s">
        <v>571</v>
      </c>
      <c r="D51" s="1831" t="s">
        <v>572</v>
      </c>
      <c r="E51" s="1832"/>
      <c r="F51" s="1832"/>
      <c r="G51" s="1832"/>
      <c r="H51" s="1833"/>
      <c r="I51" s="1833"/>
      <c r="J51" s="1833"/>
      <c r="K51" s="1833"/>
      <c r="L51" s="1833"/>
      <c r="M51" s="1834"/>
    </row>
    <row r="52" spans="1:13" ht="14.25" customHeight="1" x14ac:dyDescent="0.25">
      <c r="A52" s="270"/>
      <c r="B52" s="274"/>
      <c r="C52" s="404"/>
      <c r="D52" s="1809"/>
      <c r="E52" s="1810"/>
      <c r="F52" s="1810"/>
      <c r="G52" s="1810"/>
      <c r="H52" s="1811"/>
      <c r="I52" s="1811"/>
      <c r="J52" s="1811"/>
      <c r="K52" s="1811"/>
      <c r="L52" s="1811"/>
      <c r="M52" s="1812"/>
    </row>
    <row r="53" spans="1:13" ht="14.25" customHeight="1" x14ac:dyDescent="0.25">
      <c r="A53" s="270"/>
      <c r="B53" s="274"/>
      <c r="C53" s="404"/>
      <c r="D53" s="1809"/>
      <c r="E53" s="1810"/>
      <c r="F53" s="1810"/>
      <c r="G53" s="1810"/>
      <c r="H53" s="1811"/>
      <c r="I53" s="1811"/>
      <c r="J53" s="1811"/>
      <c r="K53" s="1811"/>
      <c r="L53" s="1811"/>
      <c r="M53" s="1812"/>
    </row>
    <row r="54" spans="1:13" ht="14.25" customHeight="1" x14ac:dyDescent="0.25">
      <c r="A54" s="270"/>
      <c r="B54" s="274"/>
      <c r="C54" s="404"/>
      <c r="D54" s="1809"/>
      <c r="E54" s="1810"/>
      <c r="F54" s="1810"/>
      <c r="G54" s="1810"/>
      <c r="H54" s="1811"/>
      <c r="I54" s="1811"/>
      <c r="J54" s="1811"/>
      <c r="K54" s="1811"/>
      <c r="L54" s="1811"/>
      <c r="M54" s="1812"/>
    </row>
    <row r="55" spans="1:13" ht="14.25" customHeight="1" x14ac:dyDescent="0.25">
      <c r="A55" s="270"/>
      <c r="B55" s="274"/>
      <c r="C55" s="404"/>
      <c r="D55" s="1813"/>
      <c r="E55" s="1813"/>
      <c r="F55" s="1813"/>
      <c r="G55" s="1813"/>
      <c r="H55" s="1525"/>
      <c r="I55" s="1525"/>
      <c r="J55" s="1525"/>
      <c r="K55" s="1525"/>
      <c r="L55" s="1525"/>
      <c r="M55" s="1814"/>
    </row>
    <row r="56" spans="1:13" ht="14.25" customHeight="1" x14ac:dyDescent="0.25">
      <c r="A56" s="270"/>
      <c r="B56" s="274"/>
      <c r="C56" s="404"/>
      <c r="D56" s="1813"/>
      <c r="E56" s="1813"/>
      <c r="F56" s="1813"/>
      <c r="G56" s="1813"/>
      <c r="H56" s="1525"/>
      <c r="I56" s="1525"/>
      <c r="J56" s="1525"/>
      <c r="K56" s="1525"/>
      <c r="L56" s="1525"/>
      <c r="M56" s="1814"/>
    </row>
    <row r="57" spans="1:13" ht="14.25" customHeight="1" x14ac:dyDescent="0.25">
      <c r="A57" s="292">
        <f>SUM(A52:A56)</f>
        <v>0</v>
      </c>
      <c r="B57" s="296" t="s">
        <v>573</v>
      </c>
      <c r="C57" s="276" t="str">
        <f>IF(A57=0,"",SUM(A52*C52,A53*C53,A54*C54,A55*C55,A56*C56)/A57)</f>
        <v/>
      </c>
      <c r="D57" s="1815" t="s">
        <v>559</v>
      </c>
      <c r="E57" s="1816"/>
      <c r="F57" s="1816"/>
      <c r="G57" s="1816"/>
      <c r="H57" s="1817"/>
      <c r="I57" s="1817"/>
      <c r="J57" s="1817"/>
      <c r="K57" s="1817"/>
      <c r="L57" s="1817"/>
      <c r="M57" s="1818"/>
    </row>
    <row r="58" spans="1:13" ht="6" customHeight="1" x14ac:dyDescent="0.25">
      <c r="A58" s="1740"/>
      <c r="B58" s="1547"/>
      <c r="C58" s="1547"/>
      <c r="D58" s="1547"/>
      <c r="E58" s="1547"/>
      <c r="F58" s="1547"/>
      <c r="G58" s="1547"/>
      <c r="H58" s="1547"/>
      <c r="I58" s="1547"/>
      <c r="J58" s="1547"/>
      <c r="K58" s="1547"/>
      <c r="L58" s="1547"/>
      <c r="M58" s="1741"/>
    </row>
    <row r="59" spans="1:13" ht="14.85" customHeight="1" x14ac:dyDescent="0.25">
      <c r="A59" s="1788" t="s">
        <v>574</v>
      </c>
      <c r="B59" s="1789"/>
      <c r="C59" s="1789"/>
      <c r="D59" s="1789"/>
      <c r="E59" s="1789"/>
      <c r="F59" s="1789"/>
      <c r="G59" s="1789"/>
      <c r="H59" s="1789"/>
      <c r="I59" s="1789"/>
      <c r="J59" s="1789"/>
      <c r="K59" s="1789"/>
      <c r="L59" s="1789"/>
      <c r="M59" s="1790"/>
    </row>
    <row r="60" spans="1:13" ht="14.85" customHeight="1" thickBot="1" x14ac:dyDescent="0.3">
      <c r="A60" s="1791" t="s">
        <v>575</v>
      </c>
      <c r="B60" s="1792"/>
      <c r="C60" s="1792"/>
      <c r="D60" s="1792"/>
      <c r="E60" s="1792"/>
      <c r="F60" s="1792"/>
      <c r="G60" s="1792"/>
      <c r="H60" s="1792"/>
      <c r="I60" s="1792"/>
      <c r="J60" s="1792"/>
      <c r="K60" s="1792"/>
      <c r="L60" s="1792"/>
      <c r="M60" s="1793"/>
    </row>
    <row r="61" spans="1:13" ht="14.85" customHeight="1" x14ac:dyDescent="0.25">
      <c r="A61" s="1794" t="s">
        <v>576</v>
      </c>
      <c r="B61" s="1796" t="s">
        <v>550</v>
      </c>
      <c r="C61" s="1797" t="s">
        <v>577</v>
      </c>
      <c r="D61" s="1799" t="s">
        <v>578</v>
      </c>
      <c r="E61" s="1800"/>
      <c r="F61" s="1800"/>
      <c r="G61" s="1803" t="s">
        <v>464</v>
      </c>
      <c r="H61" s="1804"/>
      <c r="I61" s="1804"/>
      <c r="J61" s="1804"/>
      <c r="K61" s="1804"/>
      <c r="L61" s="1804"/>
      <c r="M61" s="1805"/>
    </row>
    <row r="62" spans="1:13" ht="24.75" customHeight="1" x14ac:dyDescent="0.25">
      <c r="A62" s="1795"/>
      <c r="B62" s="1206"/>
      <c r="C62" s="1798"/>
      <c r="D62" s="1801"/>
      <c r="E62" s="1802"/>
      <c r="F62" s="1802"/>
      <c r="G62" s="1806"/>
      <c r="H62" s="1807"/>
      <c r="I62" s="1807"/>
      <c r="J62" s="1807"/>
      <c r="K62" s="1807"/>
      <c r="L62" s="1807"/>
      <c r="M62" s="1808"/>
    </row>
    <row r="63" spans="1:13" ht="14.85" customHeight="1" x14ac:dyDescent="0.25">
      <c r="A63" s="270"/>
      <c r="B63" s="290"/>
      <c r="C63" s="291"/>
      <c r="D63" s="1779"/>
      <c r="E63" s="1780"/>
      <c r="F63" s="1781"/>
      <c r="G63" s="1779"/>
      <c r="H63" s="1780"/>
      <c r="I63" s="1780"/>
      <c r="J63" s="1780"/>
      <c r="K63" s="1780"/>
      <c r="L63" s="1780"/>
      <c r="M63" s="1782"/>
    </row>
    <row r="64" spans="1:13" ht="14.85" customHeight="1" x14ac:dyDescent="0.25">
      <c r="A64" s="270"/>
      <c r="B64" s="290"/>
      <c r="C64" s="291"/>
      <c r="D64" s="1779"/>
      <c r="E64" s="1780"/>
      <c r="F64" s="1781"/>
      <c r="G64" s="1779"/>
      <c r="H64" s="1780"/>
      <c r="I64" s="1780"/>
      <c r="J64" s="1780"/>
      <c r="K64" s="1780"/>
      <c r="L64" s="1780"/>
      <c r="M64" s="1782"/>
    </row>
    <row r="65" spans="1:13" ht="14.85" customHeight="1" x14ac:dyDescent="0.25">
      <c r="A65" s="292">
        <f>SUM(A63:A64)</f>
        <v>0</v>
      </c>
      <c r="B65" s="403" t="s">
        <v>579</v>
      </c>
      <c r="C65" s="276" t="str">
        <f>IF(A65=0,"",SUM(A63*C63,A64*C64)/A65)</f>
        <v/>
      </c>
      <c r="D65" s="1768" t="s">
        <v>559</v>
      </c>
      <c r="E65" s="1783"/>
      <c r="F65" s="1783"/>
      <c r="G65" s="1783"/>
      <c r="H65" s="1783"/>
      <c r="I65" s="1783"/>
      <c r="J65" s="1783"/>
      <c r="K65" s="1783"/>
      <c r="L65" s="1783"/>
      <c r="M65" s="1784"/>
    </row>
    <row r="66" spans="1:13" ht="6" customHeight="1" x14ac:dyDescent="0.25">
      <c r="A66" s="1740"/>
      <c r="B66" s="1547"/>
      <c r="C66" s="1547"/>
      <c r="D66" s="1547"/>
      <c r="E66" s="1547"/>
      <c r="F66" s="1547"/>
      <c r="G66" s="1547"/>
      <c r="H66" s="1547"/>
      <c r="I66" s="1547"/>
      <c r="J66" s="1547"/>
      <c r="K66" s="1547"/>
      <c r="L66" s="1547"/>
      <c r="M66" s="1741"/>
    </row>
    <row r="67" spans="1:13" ht="14.85" customHeight="1" x14ac:dyDescent="0.25">
      <c r="A67" s="1742" t="s">
        <v>580</v>
      </c>
      <c r="B67" s="1774"/>
      <c r="C67" s="1774"/>
      <c r="D67" s="1774"/>
      <c r="E67" s="1774"/>
      <c r="F67" s="1774"/>
      <c r="G67" s="1774"/>
      <c r="H67" s="1774"/>
      <c r="I67" s="1774"/>
      <c r="J67" s="1774"/>
      <c r="K67" s="1774"/>
      <c r="L67" s="1774"/>
      <c r="M67" s="1775"/>
    </row>
    <row r="68" spans="1:13" ht="38.25" customHeight="1" x14ac:dyDescent="0.25">
      <c r="A68" s="1749" t="s">
        <v>885</v>
      </c>
      <c r="B68" s="1750"/>
      <c r="C68" s="1750"/>
      <c r="D68" s="1750"/>
      <c r="E68" s="1750"/>
      <c r="F68" s="1750"/>
      <c r="G68" s="1750"/>
      <c r="H68" s="1750"/>
      <c r="I68" s="1750"/>
      <c r="J68" s="1750"/>
      <c r="K68" s="1750"/>
      <c r="L68" s="1750"/>
      <c r="M68" s="1751"/>
    </row>
    <row r="69" spans="1:13" ht="42" customHeight="1" x14ac:dyDescent="0.25">
      <c r="A69" s="1776" t="s">
        <v>581</v>
      </c>
      <c r="B69" s="1777"/>
      <c r="C69" s="1777"/>
      <c r="D69" s="1777"/>
      <c r="E69" s="1778"/>
      <c r="F69" s="297" t="s">
        <v>886</v>
      </c>
      <c r="G69" s="298" t="s">
        <v>582</v>
      </c>
      <c r="H69" s="1785" t="s">
        <v>464</v>
      </c>
      <c r="I69" s="1786"/>
      <c r="J69" s="1786"/>
      <c r="K69" s="1786"/>
      <c r="L69" s="1786"/>
      <c r="M69" s="1787"/>
    </row>
    <row r="70" spans="1:13" ht="14.85" customHeight="1" x14ac:dyDescent="0.25">
      <c r="A70" s="1762"/>
      <c r="B70" s="1763"/>
      <c r="C70" s="1763"/>
      <c r="D70" s="1763"/>
      <c r="E70" s="1764"/>
      <c r="F70" s="299"/>
      <c r="G70" s="299"/>
      <c r="H70" s="1771"/>
      <c r="I70" s="1772"/>
      <c r="J70" s="1772"/>
      <c r="K70" s="1772"/>
      <c r="L70" s="1772"/>
      <c r="M70" s="1773"/>
    </row>
    <row r="71" spans="1:13" ht="14.85" customHeight="1" x14ac:dyDescent="0.25">
      <c r="A71" s="1762"/>
      <c r="B71" s="1763"/>
      <c r="C71" s="1763"/>
      <c r="D71" s="1763"/>
      <c r="E71" s="1764"/>
      <c r="F71" s="299"/>
      <c r="G71" s="299"/>
      <c r="H71" s="1771"/>
      <c r="I71" s="1772"/>
      <c r="J71" s="1772"/>
      <c r="K71" s="1772"/>
      <c r="L71" s="1772"/>
      <c r="M71" s="1773"/>
    </row>
    <row r="72" spans="1:13" ht="14.85" customHeight="1" x14ac:dyDescent="0.25">
      <c r="A72" s="1765" t="s">
        <v>583</v>
      </c>
      <c r="B72" s="1766"/>
      <c r="C72" s="1766"/>
      <c r="D72" s="1766"/>
      <c r="E72" s="1767"/>
      <c r="F72" s="300">
        <f>MAX(F70:F71)</f>
        <v>0</v>
      </c>
      <c r="G72" s="1768" t="s">
        <v>559</v>
      </c>
      <c r="H72" s="1769"/>
      <c r="I72" s="1769"/>
      <c r="J72" s="1769"/>
      <c r="K72" s="1769"/>
      <c r="L72" s="1769"/>
      <c r="M72" s="1770"/>
    </row>
    <row r="73" spans="1:13" ht="6" customHeight="1" x14ac:dyDescent="0.25">
      <c r="A73" s="1740"/>
      <c r="B73" s="1547"/>
      <c r="C73" s="1547"/>
      <c r="D73" s="1547"/>
      <c r="E73" s="1547"/>
      <c r="F73" s="1547"/>
      <c r="G73" s="1547"/>
      <c r="H73" s="1547"/>
      <c r="I73" s="1547"/>
      <c r="J73" s="1547"/>
      <c r="K73" s="1547"/>
      <c r="L73" s="1547"/>
      <c r="M73" s="1741"/>
    </row>
    <row r="74" spans="1:13" ht="14.85" customHeight="1" x14ac:dyDescent="0.25">
      <c r="A74" s="1742" t="s">
        <v>584</v>
      </c>
      <c r="B74" s="1743"/>
      <c r="C74" s="1743"/>
      <c r="D74" s="1743"/>
      <c r="E74" s="1743"/>
      <c r="F74" s="1743"/>
      <c r="G74" s="1743"/>
      <c r="H74" s="1743"/>
      <c r="I74" s="1743"/>
      <c r="J74" s="1743"/>
      <c r="K74" s="1743"/>
      <c r="L74" s="1743"/>
      <c r="M74" s="1744"/>
    </row>
    <row r="75" spans="1:13" ht="46.5" customHeight="1" x14ac:dyDescent="0.25">
      <c r="A75" s="1749" t="s">
        <v>883</v>
      </c>
      <c r="B75" s="1750"/>
      <c r="C75" s="1750"/>
      <c r="D75" s="1750"/>
      <c r="E75" s="1750"/>
      <c r="F75" s="1750"/>
      <c r="G75" s="1750"/>
      <c r="H75" s="1750"/>
      <c r="I75" s="1750"/>
      <c r="J75" s="1750"/>
      <c r="K75" s="1750"/>
      <c r="L75" s="1750"/>
      <c r="M75" s="1751"/>
    </row>
    <row r="76" spans="1:13" ht="43.15" customHeight="1" x14ac:dyDescent="0.25">
      <c r="A76" s="301" t="s">
        <v>585</v>
      </c>
      <c r="B76" s="302" t="s">
        <v>586</v>
      </c>
      <c r="C76" s="1752" t="s">
        <v>587</v>
      </c>
      <c r="D76" s="1753"/>
      <c r="E76" s="1754" t="s">
        <v>588</v>
      </c>
      <c r="F76" s="1753"/>
      <c r="G76" s="1754" t="s">
        <v>464</v>
      </c>
      <c r="H76" s="1755"/>
      <c r="I76" s="1755"/>
      <c r="J76" s="1755"/>
      <c r="K76" s="1755"/>
      <c r="L76" s="1755"/>
      <c r="M76" s="1756"/>
    </row>
    <row r="77" spans="1:13" ht="14.85" customHeight="1" x14ac:dyDescent="0.25">
      <c r="A77" s="334"/>
      <c r="B77" s="299"/>
      <c r="C77" s="1757"/>
      <c r="D77" s="1758"/>
      <c r="E77" s="1759" t="str">
        <f>IF(A77="","Not Tested",(IF(A77="No","Not Tested",(IF(A77="Yes",(IF(B2-C2=0,(IF(B77-C77=0,"PASSED",(IF(B77&lt;&gt;C77,"FAILED","Check Inputs")))))))))))</f>
        <v>Not Tested</v>
      </c>
      <c r="F77" s="1760"/>
      <c r="G77" s="1383"/>
      <c r="H77" s="1384"/>
      <c r="I77" s="1384"/>
      <c r="J77" s="1384"/>
      <c r="K77" s="1384"/>
      <c r="L77" s="1384"/>
      <c r="M77" s="1761"/>
    </row>
    <row r="78" spans="1:13" ht="6" customHeight="1" x14ac:dyDescent="0.25">
      <c r="A78" s="1747"/>
      <c r="B78" s="1250"/>
      <c r="C78" s="1250"/>
      <c r="D78" s="1250"/>
      <c r="E78" s="1250"/>
      <c r="F78" s="1250"/>
      <c r="G78" s="1250"/>
      <c r="H78" s="1250"/>
      <c r="I78" s="1250"/>
      <c r="J78" s="1250"/>
      <c r="K78" s="1250"/>
      <c r="L78" s="1250"/>
      <c r="M78" s="1748"/>
    </row>
    <row r="79" spans="1:13" ht="14.85" customHeight="1" x14ac:dyDescent="0.25">
      <c r="A79" s="1742" t="s">
        <v>589</v>
      </c>
      <c r="B79" s="1743"/>
      <c r="C79" s="1743"/>
      <c r="D79" s="1743"/>
      <c r="E79" s="1743"/>
      <c r="F79" s="1743"/>
      <c r="G79" s="1743"/>
      <c r="H79" s="1743"/>
      <c r="I79" s="1743"/>
      <c r="J79" s="1743"/>
      <c r="K79" s="1743"/>
      <c r="L79" s="1743"/>
      <c r="M79" s="1744"/>
    </row>
    <row r="80" spans="1:13" ht="14.85" customHeight="1" x14ac:dyDescent="0.25">
      <c r="A80" s="1737"/>
      <c r="B80" s="1738"/>
      <c r="C80" s="1738"/>
      <c r="D80" s="1738"/>
      <c r="E80" s="1738"/>
      <c r="F80" s="1738"/>
      <c r="G80" s="1738"/>
      <c r="H80" s="1738"/>
      <c r="I80" s="1738"/>
      <c r="J80" s="1738"/>
      <c r="K80" s="1738"/>
      <c r="L80" s="1738"/>
      <c r="M80" s="1739"/>
    </row>
    <row r="81" spans="1:13" ht="14.85" customHeight="1" x14ac:dyDescent="0.25">
      <c r="A81" s="1737"/>
      <c r="B81" s="1738"/>
      <c r="C81" s="1738"/>
      <c r="D81" s="1738"/>
      <c r="E81" s="1738"/>
      <c r="F81" s="1738"/>
      <c r="G81" s="1738"/>
      <c r="H81" s="1738"/>
      <c r="I81" s="1738"/>
      <c r="J81" s="1738"/>
      <c r="K81" s="1738"/>
      <c r="L81" s="1738"/>
      <c r="M81" s="1739"/>
    </row>
    <row r="82" spans="1:13" ht="14.85" customHeight="1" x14ac:dyDescent="0.25">
      <c r="A82" s="1737"/>
      <c r="B82" s="1738"/>
      <c r="C82" s="1738"/>
      <c r="D82" s="1738"/>
      <c r="E82" s="1738"/>
      <c r="F82" s="1738"/>
      <c r="G82" s="1738"/>
      <c r="H82" s="1738"/>
      <c r="I82" s="1738"/>
      <c r="J82" s="1738"/>
      <c r="K82" s="1738"/>
      <c r="L82" s="1738"/>
      <c r="M82" s="1739"/>
    </row>
    <row r="83" spans="1:13" ht="14.85" customHeight="1" x14ac:dyDescent="0.25">
      <c r="A83" s="1737"/>
      <c r="B83" s="1738"/>
      <c r="C83" s="1738"/>
      <c r="D83" s="1738"/>
      <c r="E83" s="1738"/>
      <c r="F83" s="1738"/>
      <c r="G83" s="1738"/>
      <c r="H83" s="1738"/>
      <c r="I83" s="1738"/>
      <c r="J83" s="1738"/>
      <c r="K83" s="1738"/>
      <c r="L83" s="1738"/>
      <c r="M83" s="1739"/>
    </row>
    <row r="84" spans="1:13" ht="14.85" customHeight="1" x14ac:dyDescent="0.25">
      <c r="A84" s="1737"/>
      <c r="B84" s="1738"/>
      <c r="C84" s="1738"/>
      <c r="D84" s="1738"/>
      <c r="E84" s="1738"/>
      <c r="F84" s="1738"/>
      <c r="G84" s="1738"/>
      <c r="H84" s="1738"/>
      <c r="I84" s="1738"/>
      <c r="J84" s="1738"/>
      <c r="K84" s="1738"/>
      <c r="L84" s="1738"/>
      <c r="M84" s="1739"/>
    </row>
    <row r="85" spans="1:13" ht="6" customHeight="1" x14ac:dyDescent="0.25">
      <c r="A85" s="1740"/>
      <c r="B85" s="1547"/>
      <c r="C85" s="1547"/>
      <c r="D85" s="1547"/>
      <c r="E85" s="1547"/>
      <c r="F85" s="1547"/>
      <c r="G85" s="1547"/>
      <c r="H85" s="1547"/>
      <c r="I85" s="1547"/>
      <c r="J85" s="1547"/>
      <c r="K85" s="1547"/>
      <c r="L85" s="1547"/>
      <c r="M85" s="1741"/>
    </row>
    <row r="86" spans="1:13" ht="14.85" customHeight="1" x14ac:dyDescent="0.25">
      <c r="A86" s="1742" t="s">
        <v>590</v>
      </c>
      <c r="B86" s="1743"/>
      <c r="C86" s="1743"/>
      <c r="D86" s="1743"/>
      <c r="E86" s="1743"/>
      <c r="F86" s="1743"/>
      <c r="G86" s="1743"/>
      <c r="H86" s="1743"/>
      <c r="I86" s="1743"/>
      <c r="J86" s="1743"/>
      <c r="K86" s="1743"/>
      <c r="L86" s="1743"/>
      <c r="M86" s="1744"/>
    </row>
    <row r="87" spans="1:13" ht="14.85" customHeight="1" x14ac:dyDescent="0.25">
      <c r="A87" s="1735"/>
      <c r="B87" s="1745"/>
      <c r="C87" s="1745"/>
      <c r="D87" s="1745"/>
      <c r="E87" s="1745"/>
      <c r="F87" s="1745"/>
      <c r="G87" s="1745"/>
      <c r="H87" s="1745"/>
      <c r="I87" s="1745"/>
      <c r="J87" s="1745"/>
      <c r="K87" s="1745"/>
      <c r="L87" s="1745"/>
      <c r="M87" s="1746"/>
    </row>
    <row r="88" spans="1:13" ht="14.85" customHeight="1" x14ac:dyDescent="0.25">
      <c r="A88" s="1735"/>
      <c r="B88" s="1060"/>
      <c r="C88" s="1060"/>
      <c r="D88" s="1060"/>
      <c r="E88" s="1060"/>
      <c r="F88" s="1060"/>
      <c r="G88" s="1060"/>
      <c r="H88" s="1060"/>
      <c r="I88" s="1060"/>
      <c r="J88" s="1060"/>
      <c r="K88" s="1060"/>
      <c r="L88" s="1060"/>
      <c r="M88" s="1736"/>
    </row>
    <row r="89" spans="1:13" ht="14.85" customHeight="1" x14ac:dyDescent="0.25">
      <c r="A89" s="1735"/>
      <c r="B89" s="1060"/>
      <c r="C89" s="1060"/>
      <c r="D89" s="1060"/>
      <c r="E89" s="1060"/>
      <c r="F89" s="1060"/>
      <c r="G89" s="1060"/>
      <c r="H89" s="1060"/>
      <c r="I89" s="1060"/>
      <c r="J89" s="1060"/>
      <c r="K89" s="1060"/>
      <c r="L89" s="1060"/>
      <c r="M89" s="1736"/>
    </row>
    <row r="90" spans="1:13" ht="14.85" customHeight="1" x14ac:dyDescent="0.25">
      <c r="A90" s="1735"/>
      <c r="B90" s="1060"/>
      <c r="C90" s="1060"/>
      <c r="D90" s="1060"/>
      <c r="E90" s="1060"/>
      <c r="F90" s="1060"/>
      <c r="G90" s="1060"/>
      <c r="H90" s="1060"/>
      <c r="I90" s="1060"/>
      <c r="J90" s="1060"/>
      <c r="K90" s="1060"/>
      <c r="L90" s="1060"/>
      <c r="M90" s="1736"/>
    </row>
    <row r="91" spans="1:13" ht="14.85" customHeight="1" x14ac:dyDescent="0.25">
      <c r="A91" s="1735"/>
      <c r="B91" s="1060"/>
      <c r="C91" s="1060"/>
      <c r="D91" s="1060"/>
      <c r="E91" s="1060"/>
      <c r="F91" s="1060"/>
      <c r="G91" s="1060"/>
      <c r="H91" s="1060"/>
      <c r="I91" s="1060"/>
      <c r="J91" s="1060"/>
      <c r="K91" s="1060"/>
      <c r="L91" s="1060"/>
      <c r="M91" s="1736"/>
    </row>
    <row r="92" spans="1:13" ht="14.85" customHeight="1" thickBot="1" x14ac:dyDescent="0.3">
      <c r="A92" s="303"/>
      <c r="B92" s="304"/>
      <c r="C92" s="304"/>
      <c r="D92" s="304"/>
      <c r="E92" s="304"/>
      <c r="F92" s="304"/>
      <c r="G92" s="304"/>
      <c r="H92" s="304"/>
      <c r="I92" s="304"/>
      <c r="J92" s="304"/>
      <c r="K92" s="304"/>
      <c r="L92" s="304"/>
      <c r="M92" s="305"/>
    </row>
    <row r="93" spans="1:13" ht="15.75" thickTop="1" x14ac:dyDescent="0.25"/>
  </sheetData>
  <sheetProtection algorithmName="SHA-512" hashValue="1rWwF6u7MstcibWN12WaMv/jcLic78omg13nte0u+OtOo6yChuwbLEkgdjSTaiyDbjESsgFqORrT+Rbveg/9qg==" saltValue="UBnEXNo9NLaQu3M7SlCmYw==" spinCount="100000" sheet="1" objects="1" scenarios="1" formatRows="0" selectLockedCells="1"/>
  <mergeCells count="156">
    <mergeCell ref="A1:D5"/>
    <mergeCell ref="E1:G5"/>
    <mergeCell ref="H1:H5"/>
    <mergeCell ref="I1:I5"/>
    <mergeCell ref="J1:K5"/>
    <mergeCell ref="L1:M5"/>
    <mergeCell ref="H9:J9"/>
    <mergeCell ref="K9:M9"/>
    <mergeCell ref="A10:B10"/>
    <mergeCell ref="C10:G10"/>
    <mergeCell ref="H10:J10"/>
    <mergeCell ref="K10:M10"/>
    <mergeCell ref="A6:M6"/>
    <mergeCell ref="A7:B7"/>
    <mergeCell ref="C7:G7"/>
    <mergeCell ref="H7:J7"/>
    <mergeCell ref="K7:M7"/>
    <mergeCell ref="A8:B9"/>
    <mergeCell ref="C8:G8"/>
    <mergeCell ref="H8:J8"/>
    <mergeCell ref="K8:M8"/>
    <mergeCell ref="C9:G9"/>
    <mergeCell ref="A16:M16"/>
    <mergeCell ref="A17:M17"/>
    <mergeCell ref="B18:M18"/>
    <mergeCell ref="A19:M19"/>
    <mergeCell ref="A20:M20"/>
    <mergeCell ref="A21:M21"/>
    <mergeCell ref="A12:M12"/>
    <mergeCell ref="A13:M13"/>
    <mergeCell ref="A14:B15"/>
    <mergeCell ref="C14:C15"/>
    <mergeCell ref="D14:F14"/>
    <mergeCell ref="G14:J14"/>
    <mergeCell ref="K14:L14"/>
    <mergeCell ref="D15:J15"/>
    <mergeCell ref="K15:M15"/>
    <mergeCell ref="D24:F24"/>
    <mergeCell ref="G24:H24"/>
    <mergeCell ref="K24:M24"/>
    <mergeCell ref="D25:F25"/>
    <mergeCell ref="G25:H25"/>
    <mergeCell ref="I25:M25"/>
    <mergeCell ref="A22:A23"/>
    <mergeCell ref="B22:B23"/>
    <mergeCell ref="C22:C23"/>
    <mergeCell ref="D22:F23"/>
    <mergeCell ref="G22:H23"/>
    <mergeCell ref="I22:M22"/>
    <mergeCell ref="K23:M23"/>
    <mergeCell ref="K31:M31"/>
    <mergeCell ref="D32:F32"/>
    <mergeCell ref="G32:H32"/>
    <mergeCell ref="K32:M32"/>
    <mergeCell ref="D33:F33"/>
    <mergeCell ref="G33:H33"/>
    <mergeCell ref="K33:M33"/>
    <mergeCell ref="D26:M26"/>
    <mergeCell ref="A27:M27"/>
    <mergeCell ref="A28:M28"/>
    <mergeCell ref="A29:M29"/>
    <mergeCell ref="A30:A31"/>
    <mergeCell ref="B30:B31"/>
    <mergeCell ref="C30:C31"/>
    <mergeCell ref="D30:F31"/>
    <mergeCell ref="G30:H31"/>
    <mergeCell ref="I30:M30"/>
    <mergeCell ref="D36:F36"/>
    <mergeCell ref="G36:H36"/>
    <mergeCell ref="K36:M36"/>
    <mergeCell ref="D37:G37"/>
    <mergeCell ref="A38:M38"/>
    <mergeCell ref="A39:M39"/>
    <mergeCell ref="D34:F34"/>
    <mergeCell ref="G34:H34"/>
    <mergeCell ref="K34:M34"/>
    <mergeCell ref="D35:F35"/>
    <mergeCell ref="G35:H35"/>
    <mergeCell ref="K35:M35"/>
    <mergeCell ref="D43:G43"/>
    <mergeCell ref="H43:I43"/>
    <mergeCell ref="J43:M43"/>
    <mergeCell ref="D44:G44"/>
    <mergeCell ref="H44:I44"/>
    <mergeCell ref="J44:M44"/>
    <mergeCell ref="A40:M40"/>
    <mergeCell ref="D41:G41"/>
    <mergeCell ref="H41:I41"/>
    <mergeCell ref="J41:M41"/>
    <mergeCell ref="D42:G42"/>
    <mergeCell ref="H42:I42"/>
    <mergeCell ref="J42:M42"/>
    <mergeCell ref="D47:M47"/>
    <mergeCell ref="A48:M48"/>
    <mergeCell ref="A49:M49"/>
    <mergeCell ref="A50:M50"/>
    <mergeCell ref="D51:M51"/>
    <mergeCell ref="D52:M52"/>
    <mergeCell ref="D45:G45"/>
    <mergeCell ref="H45:I45"/>
    <mergeCell ref="J45:M45"/>
    <mergeCell ref="D46:G46"/>
    <mergeCell ref="H46:I46"/>
    <mergeCell ref="J46:M46"/>
    <mergeCell ref="A59:M59"/>
    <mergeCell ref="A60:M60"/>
    <mergeCell ref="A61:A62"/>
    <mergeCell ref="B61:B62"/>
    <mergeCell ref="C61:C62"/>
    <mergeCell ref="D61:F62"/>
    <mergeCell ref="G61:M62"/>
    <mergeCell ref="D53:M53"/>
    <mergeCell ref="D54:M54"/>
    <mergeCell ref="D55:M55"/>
    <mergeCell ref="D56:M56"/>
    <mergeCell ref="D57:M57"/>
    <mergeCell ref="A58:M58"/>
    <mergeCell ref="A67:M67"/>
    <mergeCell ref="A68:M68"/>
    <mergeCell ref="A69:E69"/>
    <mergeCell ref="A70:E70"/>
    <mergeCell ref="D63:F63"/>
    <mergeCell ref="G63:M63"/>
    <mergeCell ref="D64:F64"/>
    <mergeCell ref="G64:M64"/>
    <mergeCell ref="D65:M65"/>
    <mergeCell ref="A66:M66"/>
    <mergeCell ref="H69:M69"/>
    <mergeCell ref="H70:M70"/>
    <mergeCell ref="A75:M75"/>
    <mergeCell ref="C76:D76"/>
    <mergeCell ref="E76:F76"/>
    <mergeCell ref="G76:M76"/>
    <mergeCell ref="C77:D77"/>
    <mergeCell ref="E77:F77"/>
    <mergeCell ref="G77:M77"/>
    <mergeCell ref="A71:E71"/>
    <mergeCell ref="A72:E72"/>
    <mergeCell ref="G72:M72"/>
    <mergeCell ref="A73:M73"/>
    <mergeCell ref="A74:M74"/>
    <mergeCell ref="H71:M71"/>
    <mergeCell ref="A90:M90"/>
    <mergeCell ref="A91:M91"/>
    <mergeCell ref="A84:M84"/>
    <mergeCell ref="A85:M85"/>
    <mergeCell ref="A86:M86"/>
    <mergeCell ref="A87:M87"/>
    <mergeCell ref="A88:M88"/>
    <mergeCell ref="A89:M89"/>
    <mergeCell ref="A78:M78"/>
    <mergeCell ref="A79:M79"/>
    <mergeCell ref="A80:M80"/>
    <mergeCell ref="A81:M81"/>
    <mergeCell ref="A82:M82"/>
    <mergeCell ref="A83:M83"/>
  </mergeCells>
  <dataValidations count="6">
    <dataValidation type="list" allowBlank="1" showInputMessage="1" showErrorMessage="1" sqref="K15:M15" xr:uid="{00000000-0002-0000-0500-000000000000}">
      <formula1>FarthestWaterFixture</formula1>
    </dataValidation>
    <dataValidation type="list" allowBlank="1" showInputMessage="1" showErrorMessage="1" sqref="C14:C15" xr:uid="{00000000-0002-0000-0500-000001000000}">
      <formula1>YesOrNo</formula1>
    </dataValidation>
    <dataValidation type="list" allowBlank="1" showInputMessage="1" showErrorMessage="1" sqref="A77" xr:uid="{00000000-0002-0000-0500-000002000000}">
      <formula1>"Yes, No"</formula1>
    </dataValidation>
    <dataValidation type="list" allowBlank="1" showInputMessage="1" showErrorMessage="1" sqref="M14" xr:uid="{00000000-0002-0000-0500-000003000000}">
      <formula1>PointList34</formula1>
    </dataValidation>
    <dataValidation type="list" allowBlank="1" showInputMessage="1" showErrorMessage="1" sqref="G14:J14" xr:uid="{00000000-0002-0000-0500-000004000000}">
      <formula1>PointList33</formula1>
    </dataValidation>
    <dataValidation type="whole" allowBlank="1" showInputMessage="1" showErrorMessage="1" error="Enter each showerhead on a different line.  A quantity greater than 1 is not allowed._x000a_" sqref="A32" xr:uid="{00000000-0002-0000-0500-000005000000}">
      <formula1>0</formula1>
      <formula2>1</formula2>
    </dataValidation>
  </dataValidations>
  <printOptions horizontalCentered="1"/>
  <pageMargins left="0.5" right="0.5" top="0.75" bottom="0.75" header="0.3" footer="0.3"/>
  <pageSetup scale="61" fitToHeight="2" orientation="portrait" r:id="rId1"/>
  <headerFooter>
    <oddHeader>&amp;L&amp;F&amp;R&amp;A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4.9989318521683403E-2"/>
    <pageSetUpPr fitToPage="1"/>
  </sheetPr>
  <dimension ref="A1:XFC47"/>
  <sheetViews>
    <sheetView zoomScaleNormal="100" workbookViewId="0">
      <selection activeCell="I32" sqref="I32:J32"/>
    </sheetView>
  </sheetViews>
  <sheetFormatPr defaultColWidth="8.7109375" defaultRowHeight="15" x14ac:dyDescent="0.25"/>
  <cols>
    <col min="1" max="1" width="11.28515625" style="5" customWidth="1"/>
    <col min="2" max="10" width="8.7109375" style="5"/>
    <col min="11" max="11" width="47.7109375" style="5" customWidth="1"/>
    <col min="12" max="16384" width="8.7109375" style="5"/>
  </cols>
  <sheetData>
    <row r="1" spans="1:16383" ht="16.149999999999999" customHeight="1" x14ac:dyDescent="0.25">
      <c r="A1" s="2003" t="s">
        <v>591</v>
      </c>
      <c r="B1" s="1245"/>
      <c r="C1" s="1245"/>
      <c r="D1" s="1245"/>
      <c r="E1" s="1245"/>
      <c r="F1" s="1245"/>
      <c r="G1" s="1245"/>
      <c r="H1" s="1245"/>
      <c r="I1" s="1245"/>
      <c r="J1" s="1245"/>
      <c r="K1" s="366" t="str">
        <f>VersionNo.</f>
        <v>Version 2021.02</v>
      </c>
      <c r="M1" s="5" t="s">
        <v>1223</v>
      </c>
    </row>
    <row r="2" spans="1:16383" x14ac:dyDescent="0.25">
      <c r="A2" s="2013" t="s">
        <v>592</v>
      </c>
      <c r="B2" s="2014"/>
      <c r="C2" s="2014"/>
      <c r="D2" s="2014"/>
      <c r="E2" s="2014"/>
      <c r="F2" s="2014"/>
      <c r="G2" s="2014"/>
      <c r="H2" s="2014"/>
      <c r="I2" s="2014"/>
      <c r="J2" s="2014"/>
      <c r="K2" s="1049"/>
    </row>
    <row r="3" spans="1:16383" x14ac:dyDescent="0.25">
      <c r="A3" s="2004" t="s">
        <v>147</v>
      </c>
      <c r="B3" s="2005"/>
      <c r="C3" s="2005"/>
      <c r="D3" s="2006"/>
      <c r="E3" s="2015" t="str">
        <f>IF('2 Project Information'!E7="","",'2 Project Information'!E7)</f>
        <v/>
      </c>
      <c r="F3" s="2016"/>
      <c r="G3" s="2016"/>
      <c r="H3" s="2016"/>
      <c r="I3" s="2016"/>
      <c r="J3" s="2016"/>
      <c r="K3" s="2017"/>
    </row>
    <row r="4" spans="1:16383" x14ac:dyDescent="0.25">
      <c r="A4" s="2007"/>
      <c r="B4" s="2008"/>
      <c r="C4" s="2008"/>
      <c r="D4" s="2009"/>
      <c r="E4" s="2018" t="str">
        <f>IF('2 Project Information'!E8="","",'2 Project Information'!E8)</f>
        <v/>
      </c>
      <c r="F4" s="2019"/>
      <c r="G4" s="2019"/>
      <c r="H4" s="2019"/>
      <c r="I4" s="2019"/>
      <c r="J4" s="2019"/>
      <c r="K4" s="2020"/>
    </row>
    <row r="5" spans="1:16383" x14ac:dyDescent="0.25">
      <c r="A5" s="2007"/>
      <c r="B5" s="2008"/>
      <c r="C5" s="2008"/>
      <c r="D5" s="2009"/>
      <c r="E5" s="2021" t="str">
        <f>IF('2 Project Information'!E9="","",'2 Project Information'!E9)</f>
        <v/>
      </c>
      <c r="F5" s="2022"/>
      <c r="G5" s="2022"/>
      <c r="H5" s="2022"/>
      <c r="I5" s="2022"/>
      <c r="J5" s="2022"/>
      <c r="K5" s="2023"/>
    </row>
    <row r="6" spans="1:16383" s="335" customFormat="1" ht="31.5" customHeight="1" x14ac:dyDescent="0.25">
      <c r="A6" s="405" t="s">
        <v>141</v>
      </c>
      <c r="B6" s="2024" t="s">
        <v>593</v>
      </c>
      <c r="C6" s="2024"/>
      <c r="D6" s="2024"/>
      <c r="E6" s="2024"/>
      <c r="F6" s="2024"/>
      <c r="G6" s="2024"/>
      <c r="H6" s="2024"/>
      <c r="I6" s="2025" t="s">
        <v>594</v>
      </c>
      <c r="J6" s="2025"/>
      <c r="K6" s="405" t="s">
        <v>464</v>
      </c>
    </row>
    <row r="7" spans="1:16383" s="335" customFormat="1" ht="143.25" customHeight="1" x14ac:dyDescent="0.25">
      <c r="A7" s="2032" t="s">
        <v>179</v>
      </c>
      <c r="B7" s="2026" t="s">
        <v>595</v>
      </c>
      <c r="C7" s="2027"/>
      <c r="D7" s="2027"/>
      <c r="E7" s="2027"/>
      <c r="F7" s="2027"/>
      <c r="G7" s="2027"/>
      <c r="H7" s="2027"/>
      <c r="I7" s="1979"/>
      <c r="J7" s="1980"/>
      <c r="K7" s="396" t="s">
        <v>1239</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row>
    <row r="8" spans="1:16383" s="335" customFormat="1" ht="47.25" customHeight="1" x14ac:dyDescent="0.25">
      <c r="A8" s="2032"/>
      <c r="B8" s="2010" t="s">
        <v>1240</v>
      </c>
      <c r="C8" s="2011"/>
      <c r="D8" s="2011"/>
      <c r="E8" s="2011"/>
      <c r="F8" s="2011"/>
      <c r="G8" s="2011"/>
      <c r="H8" s="2012"/>
      <c r="I8" s="2030"/>
      <c r="J8" s="2031"/>
      <c r="K8" s="363" t="s">
        <v>969</v>
      </c>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c r="XFC8" s="5"/>
    </row>
    <row r="9" spans="1:16383" s="335" customFormat="1" ht="48.4" customHeight="1" x14ac:dyDescent="0.25">
      <c r="A9" s="2032"/>
      <c r="B9" s="1982" t="s">
        <v>1241</v>
      </c>
      <c r="C9" s="1983"/>
      <c r="D9" s="1983"/>
      <c r="E9" s="1983"/>
      <c r="F9" s="1983"/>
      <c r="G9" s="1983"/>
      <c r="H9" s="1984"/>
      <c r="I9" s="2030"/>
      <c r="J9" s="2031"/>
      <c r="K9" s="363" t="s">
        <v>969</v>
      </c>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row>
    <row r="10" spans="1:16383" s="335" customFormat="1" ht="29.65" customHeight="1" x14ac:dyDescent="0.25">
      <c r="A10" s="431" t="s">
        <v>930</v>
      </c>
      <c r="B10" s="1106" t="s">
        <v>168</v>
      </c>
      <c r="C10" s="2036"/>
      <c r="D10" s="2036"/>
      <c r="E10" s="2036"/>
      <c r="F10" s="2036"/>
      <c r="G10" s="2036"/>
      <c r="H10" s="2036"/>
      <c r="I10" s="2036"/>
      <c r="J10" s="2037"/>
      <c r="K10" s="36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row>
    <row r="11" spans="1:16383" s="335" customFormat="1" ht="102" customHeight="1" x14ac:dyDescent="0.25">
      <c r="A11" s="2028" t="s">
        <v>956</v>
      </c>
      <c r="B11" s="2038" t="s">
        <v>966</v>
      </c>
      <c r="C11" s="2039"/>
      <c r="D11" s="2039"/>
      <c r="E11" s="2039"/>
      <c r="F11" s="2039"/>
      <c r="G11" s="2039"/>
      <c r="H11" s="2039"/>
      <c r="I11" s="1979"/>
      <c r="J11" s="1980"/>
      <c r="K11" s="364" t="s">
        <v>1280</v>
      </c>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row>
    <row r="12" spans="1:16383" s="335" customFormat="1" ht="44.25" customHeight="1" x14ac:dyDescent="0.25">
      <c r="A12" s="2029"/>
      <c r="B12" s="1982" t="s">
        <v>1282</v>
      </c>
      <c r="C12" s="1983"/>
      <c r="D12" s="1983"/>
      <c r="E12" s="1983"/>
      <c r="F12" s="1983"/>
      <c r="G12" s="1983"/>
      <c r="H12" s="1984"/>
      <c r="I12" s="2030"/>
      <c r="J12" s="2031"/>
      <c r="K12" s="363" t="s">
        <v>969</v>
      </c>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row>
    <row r="13" spans="1:16383" s="335" customFormat="1" ht="58.5" customHeight="1" x14ac:dyDescent="0.25">
      <c r="A13" s="431" t="s">
        <v>957</v>
      </c>
      <c r="B13" s="1963" t="s">
        <v>1281</v>
      </c>
      <c r="C13" s="1964"/>
      <c r="D13" s="1964"/>
      <c r="E13" s="1964"/>
      <c r="F13" s="1964"/>
      <c r="G13" s="1964"/>
      <c r="H13" s="1964"/>
      <c r="I13" s="1961"/>
      <c r="J13" s="1962"/>
      <c r="K13" s="363" t="s">
        <v>969</v>
      </c>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row>
    <row r="14" spans="1:16383" s="335" customFormat="1" ht="71.25" customHeight="1" x14ac:dyDescent="0.25">
      <c r="A14" s="431" t="s">
        <v>958</v>
      </c>
      <c r="B14" s="1963" t="s">
        <v>1220</v>
      </c>
      <c r="C14" s="1964"/>
      <c r="D14" s="1964"/>
      <c r="E14" s="1964"/>
      <c r="F14" s="1964"/>
      <c r="G14" s="1964"/>
      <c r="H14" s="1964"/>
      <c r="I14" s="1961"/>
      <c r="J14" s="1962"/>
      <c r="K14" s="363" t="s">
        <v>969</v>
      </c>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c r="XFC14" s="5"/>
    </row>
    <row r="15" spans="1:16383" s="335" customFormat="1" ht="30" hidden="1" x14ac:dyDescent="0.25">
      <c r="A15" s="432" t="s">
        <v>1123</v>
      </c>
      <c r="B15" s="2040" t="s">
        <v>884</v>
      </c>
      <c r="C15" s="2041"/>
      <c r="D15" s="2041"/>
      <c r="E15" s="2041"/>
      <c r="F15" s="2041"/>
      <c r="G15" s="2041"/>
      <c r="H15" s="2041"/>
      <c r="I15" s="1961"/>
      <c r="J15" s="1962"/>
      <c r="K15" s="376" t="s">
        <v>969</v>
      </c>
      <c r="L15" s="2033" t="s">
        <v>986</v>
      </c>
      <c r="M15" s="2034"/>
      <c r="N15" s="2034"/>
      <c r="O15" s="2034"/>
      <c r="P15" s="2034"/>
      <c r="Q15" s="203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row>
    <row r="16" spans="1:16383" s="335" customFormat="1" ht="58.5" customHeight="1" x14ac:dyDescent="0.25">
      <c r="A16" s="431" t="s">
        <v>959</v>
      </c>
      <c r="B16" s="1963" t="s">
        <v>1221</v>
      </c>
      <c r="C16" s="1964"/>
      <c r="D16" s="1964"/>
      <c r="E16" s="1964"/>
      <c r="F16" s="1964"/>
      <c r="G16" s="1964"/>
      <c r="H16" s="1964"/>
      <c r="I16" s="1961"/>
      <c r="J16" s="1962"/>
      <c r="K16" s="476"/>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row>
    <row r="17" spans="1:16383" s="335" customFormat="1" ht="88.5" customHeight="1" x14ac:dyDescent="0.25">
      <c r="A17" s="478" t="s">
        <v>1136</v>
      </c>
      <c r="B17" s="672" t="s">
        <v>1283</v>
      </c>
      <c r="C17" s="2047"/>
      <c r="D17" s="2047"/>
      <c r="E17" s="2047"/>
      <c r="F17" s="2047"/>
      <c r="G17" s="2047"/>
      <c r="H17" s="2047"/>
      <c r="I17" s="1961"/>
      <c r="J17" s="1962"/>
      <c r="K17" s="363" t="s">
        <v>969</v>
      </c>
      <c r="L17" s="1188"/>
      <c r="M17" s="1188"/>
      <c r="N17" s="1188"/>
      <c r="O17" s="1188"/>
      <c r="P17" s="1188"/>
      <c r="Q17" s="1188"/>
      <c r="R17" s="1188"/>
      <c r="S17" s="1188"/>
      <c r="T17" s="1188"/>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pans="1:16383" s="335" customFormat="1" ht="30.4" customHeight="1" x14ac:dyDescent="0.25">
      <c r="A18" s="433" t="s">
        <v>987</v>
      </c>
      <c r="B18" s="2048" t="s">
        <v>1222</v>
      </c>
      <c r="C18" s="2049"/>
      <c r="D18" s="2049"/>
      <c r="E18" s="2049"/>
      <c r="F18" s="2049"/>
      <c r="G18" s="2049"/>
      <c r="H18" s="2050"/>
      <c r="I18" s="2051"/>
      <c r="J18" s="2052"/>
      <c r="K18" s="42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row>
    <row r="19" spans="1:16383" s="335" customFormat="1" ht="46.5" customHeight="1" x14ac:dyDescent="0.25">
      <c r="A19" s="431" t="s">
        <v>931</v>
      </c>
      <c r="B19" s="1954" t="s">
        <v>175</v>
      </c>
      <c r="C19" s="1955"/>
      <c r="D19" s="1955"/>
      <c r="E19" s="1955"/>
      <c r="F19" s="1955"/>
      <c r="G19" s="1955"/>
      <c r="H19" s="1955"/>
      <c r="I19" s="1955"/>
      <c r="J19" s="1956"/>
      <c r="K19" s="36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row>
    <row r="20" spans="1:16383" s="335" customFormat="1" ht="29.25" customHeight="1" x14ac:dyDescent="0.25">
      <c r="A20" s="424" t="s">
        <v>960</v>
      </c>
      <c r="B20" s="673" t="s">
        <v>887</v>
      </c>
      <c r="C20" s="2044"/>
      <c r="D20" s="2044"/>
      <c r="E20" s="2044"/>
      <c r="F20" s="2044"/>
      <c r="G20" s="2044"/>
      <c r="H20" s="2044"/>
      <c r="I20" s="1961"/>
      <c r="J20" s="1962"/>
      <c r="K20" s="363" t="s">
        <v>969</v>
      </c>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row>
    <row r="21" spans="1:16383" s="335" customFormat="1" ht="29.65" customHeight="1" x14ac:dyDescent="0.25">
      <c r="A21" s="424" t="s">
        <v>961</v>
      </c>
      <c r="B21" s="673" t="s">
        <v>888</v>
      </c>
      <c r="C21" s="2044"/>
      <c r="D21" s="2044"/>
      <c r="E21" s="2044"/>
      <c r="F21" s="2044"/>
      <c r="G21" s="2044"/>
      <c r="H21" s="2044"/>
      <c r="I21" s="1961"/>
      <c r="J21" s="1962"/>
      <c r="K21" s="363" t="s">
        <v>969</v>
      </c>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row>
    <row r="22" spans="1:16383" s="335" customFormat="1" ht="59.25" customHeight="1" x14ac:dyDescent="0.25">
      <c r="A22" s="1949" t="s">
        <v>962</v>
      </c>
      <c r="B22" s="1977" t="s">
        <v>991</v>
      </c>
      <c r="C22" s="1978"/>
      <c r="D22" s="1978"/>
      <c r="E22" s="1978"/>
      <c r="F22" s="1978"/>
      <c r="G22" s="1978"/>
      <c r="H22" s="1978"/>
      <c r="I22" s="1979"/>
      <c r="J22" s="1980"/>
      <c r="K22" s="479" t="s">
        <v>969</v>
      </c>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row>
    <row r="23" spans="1:16383" s="335" customFormat="1" ht="30" customHeight="1" x14ac:dyDescent="0.25">
      <c r="A23" s="1950"/>
      <c r="B23" s="1965" t="s">
        <v>1133</v>
      </c>
      <c r="C23" s="1966"/>
      <c r="D23" s="1966"/>
      <c r="E23" s="1966"/>
      <c r="F23" s="1966"/>
      <c r="G23" s="1966"/>
      <c r="H23" s="1967"/>
      <c r="I23" s="1957"/>
      <c r="J23" s="1957"/>
      <c r="K23" s="363" t="s">
        <v>969</v>
      </c>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row>
    <row r="24" spans="1:16383" s="335" customFormat="1" ht="29.25" customHeight="1" x14ac:dyDescent="0.25">
      <c r="A24" s="1949" t="s">
        <v>963</v>
      </c>
      <c r="B24" s="1977" t="s">
        <v>1285</v>
      </c>
      <c r="C24" s="1978"/>
      <c r="D24" s="1978"/>
      <c r="E24" s="1978"/>
      <c r="F24" s="1978"/>
      <c r="G24" s="1978"/>
      <c r="H24" s="1978"/>
      <c r="I24" s="1979"/>
      <c r="J24" s="1980"/>
      <c r="K24" s="204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row>
    <row r="25" spans="1:16383" s="335" customFormat="1" ht="30.75" customHeight="1" x14ac:dyDescent="0.25">
      <c r="A25" s="1950"/>
      <c r="B25" s="1958" t="s">
        <v>1286</v>
      </c>
      <c r="C25" s="1959"/>
      <c r="D25" s="1959"/>
      <c r="E25" s="1959"/>
      <c r="F25" s="1959"/>
      <c r="G25" s="1959"/>
      <c r="H25" s="1960"/>
      <c r="I25" s="1961"/>
      <c r="J25" s="1962"/>
      <c r="K25" s="2046"/>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row>
    <row r="26" spans="1:16383" s="335" customFormat="1" ht="86.65" customHeight="1" x14ac:dyDescent="0.25">
      <c r="A26" s="1949" t="s">
        <v>935</v>
      </c>
      <c r="B26" s="1977" t="s">
        <v>1125</v>
      </c>
      <c r="C26" s="1981"/>
      <c r="D26" s="1981"/>
      <c r="E26" s="1981"/>
      <c r="F26" s="1981"/>
      <c r="G26" s="1981"/>
      <c r="H26" s="1981"/>
      <c r="I26" s="1961"/>
      <c r="J26" s="1962"/>
      <c r="K26" s="2042" t="s">
        <v>968</v>
      </c>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row>
    <row r="27" spans="1:16383" s="335" customFormat="1" ht="15" customHeight="1" x14ac:dyDescent="0.25">
      <c r="A27" s="1986"/>
      <c r="B27" s="1990" t="s">
        <v>1134</v>
      </c>
      <c r="C27" s="1991"/>
      <c r="D27" s="1991"/>
      <c r="E27" s="1991"/>
      <c r="F27" s="1991"/>
      <c r="G27" s="1991"/>
      <c r="H27" s="1992"/>
      <c r="I27" s="1993"/>
      <c r="J27" s="1994"/>
      <c r="K27" s="2043"/>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row>
    <row r="28" spans="1:16383" s="335" customFormat="1" ht="30" customHeight="1" x14ac:dyDescent="0.25">
      <c r="A28" s="1987"/>
      <c r="B28" s="1958" t="s">
        <v>1135</v>
      </c>
      <c r="C28" s="1959"/>
      <c r="D28" s="1959"/>
      <c r="E28" s="1959"/>
      <c r="F28" s="1959"/>
      <c r="G28" s="1959"/>
      <c r="H28" s="1960"/>
      <c r="I28" s="1961"/>
      <c r="J28" s="1962"/>
      <c r="K28" s="363" t="s">
        <v>969</v>
      </c>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c r="XFC28" s="5"/>
    </row>
    <row r="29" spans="1:16383" ht="58.15" customHeight="1" x14ac:dyDescent="0.25">
      <c r="A29" s="1995" t="s">
        <v>275</v>
      </c>
      <c r="B29" s="1951" t="s">
        <v>1295</v>
      </c>
      <c r="C29" s="1137"/>
      <c r="D29" s="1137"/>
      <c r="E29" s="1137"/>
      <c r="F29" s="1137"/>
      <c r="G29" s="1137"/>
      <c r="H29" s="1138"/>
      <c r="I29" s="1952"/>
      <c r="J29" s="1953"/>
      <c r="K29" s="435" t="s">
        <v>1248</v>
      </c>
    </row>
    <row r="30" spans="1:16383" ht="48" customHeight="1" x14ac:dyDescent="0.25">
      <c r="A30" s="1996"/>
      <c r="B30" s="1982" t="s">
        <v>1297</v>
      </c>
      <c r="C30" s="1983"/>
      <c r="D30" s="1983"/>
      <c r="E30" s="1983"/>
      <c r="F30" s="1983"/>
      <c r="G30" s="1983"/>
      <c r="H30" s="1984"/>
      <c r="I30" s="678"/>
      <c r="J30" s="1997"/>
      <c r="K30" s="496"/>
    </row>
    <row r="31" spans="1:16383" ht="30.4" customHeight="1" x14ac:dyDescent="0.25">
      <c r="A31" s="1996"/>
      <c r="B31" s="1982" t="s">
        <v>1208</v>
      </c>
      <c r="C31" s="1983"/>
      <c r="D31" s="1983"/>
      <c r="E31" s="1983"/>
      <c r="F31" s="1983"/>
      <c r="G31" s="1983"/>
      <c r="H31" s="1984"/>
      <c r="I31" s="1988"/>
      <c r="J31" s="1989"/>
      <c r="K31" s="497"/>
    </row>
    <row r="32" spans="1:16383" ht="45" customHeight="1" x14ac:dyDescent="0.25">
      <c r="A32" s="485"/>
      <c r="B32" s="1982" t="s">
        <v>1284</v>
      </c>
      <c r="C32" s="1983"/>
      <c r="D32" s="1983"/>
      <c r="E32" s="1983"/>
      <c r="F32" s="1983"/>
      <c r="G32" s="1983"/>
      <c r="H32" s="1984"/>
      <c r="I32" s="678"/>
      <c r="J32" s="1997"/>
      <c r="K32" s="497"/>
    </row>
    <row r="33" spans="1:11" ht="58.15" customHeight="1" x14ac:dyDescent="0.25">
      <c r="A33" s="424" t="s">
        <v>277</v>
      </c>
      <c r="B33" s="1985" t="s">
        <v>1191</v>
      </c>
      <c r="C33" s="833"/>
      <c r="D33" s="833"/>
      <c r="E33" s="833"/>
      <c r="F33" s="833"/>
      <c r="G33" s="833"/>
      <c r="H33" s="833"/>
      <c r="I33" s="1961"/>
      <c r="J33" s="1962"/>
      <c r="K33" s="363" t="s">
        <v>969</v>
      </c>
    </row>
    <row r="34" spans="1:11" x14ac:dyDescent="0.25">
      <c r="A34" s="1998" t="s">
        <v>967</v>
      </c>
      <c r="B34" s="1998"/>
      <c r="C34" s="1998"/>
      <c r="D34" s="1998"/>
      <c r="E34" s="1998"/>
      <c r="F34" s="1998"/>
      <c r="G34" s="1998"/>
      <c r="H34" s="1998"/>
      <c r="I34" s="1998"/>
      <c r="J34" s="1998"/>
      <c r="K34" s="1051"/>
    </row>
    <row r="35" spans="1:11" ht="18" customHeight="1" x14ac:dyDescent="0.25">
      <c r="A35" s="1999" t="s">
        <v>596</v>
      </c>
      <c r="B35" s="1999"/>
      <c r="C35" s="1999"/>
      <c r="D35" s="1999"/>
      <c r="E35" s="1999"/>
      <c r="F35" s="1999"/>
      <c r="G35" s="1999"/>
      <c r="H35" s="1999"/>
      <c r="I35" s="1999"/>
      <c r="J35" s="1999"/>
      <c r="K35" s="2000"/>
    </row>
    <row r="36" spans="1:11" ht="15" customHeight="1" x14ac:dyDescent="0.25">
      <c r="A36" s="1973" t="s">
        <v>597</v>
      </c>
      <c r="B36" s="1974"/>
      <c r="C36" s="1974"/>
      <c r="D36" s="1974"/>
      <c r="E36" s="1974"/>
      <c r="F36" s="1974"/>
      <c r="G36" s="1974"/>
      <c r="H36" s="1974"/>
      <c r="I36" s="1974"/>
      <c r="J36" s="1974"/>
      <c r="K36" s="1051"/>
    </row>
    <row r="37" spans="1:11" ht="15" customHeight="1" x14ac:dyDescent="0.25">
      <c r="A37" s="1975" t="s">
        <v>598</v>
      </c>
      <c r="B37" s="1976"/>
      <c r="C37" s="1976"/>
      <c r="D37" s="1976"/>
      <c r="E37" s="1968"/>
      <c r="F37" s="1968"/>
      <c r="G37" s="1968"/>
      <c r="H37" s="1968"/>
      <c r="I37" s="1968"/>
      <c r="J37" s="1968"/>
      <c r="K37" s="1969"/>
    </row>
    <row r="38" spans="1:11" ht="15" customHeight="1" x14ac:dyDescent="0.25">
      <c r="A38" s="2001" t="s">
        <v>599</v>
      </c>
      <c r="B38" s="2002"/>
      <c r="C38" s="2002"/>
      <c r="D38" s="2002"/>
      <c r="E38" s="1968"/>
      <c r="F38" s="1968"/>
      <c r="G38" s="1968"/>
      <c r="H38" s="1968"/>
      <c r="I38" s="1968"/>
      <c r="J38" s="1968"/>
      <c r="K38" s="1969"/>
    </row>
    <row r="39" spans="1:11" ht="15" customHeight="1" x14ac:dyDescent="0.25">
      <c r="A39" s="2001" t="s">
        <v>600</v>
      </c>
      <c r="B39" s="2002"/>
      <c r="C39" s="2002"/>
      <c r="D39" s="2002"/>
      <c r="E39" s="1970"/>
      <c r="F39" s="1971"/>
      <c r="G39" s="1971"/>
      <c r="H39" s="1971"/>
      <c r="I39" s="1971"/>
      <c r="J39" s="1971"/>
      <c r="K39" s="1969"/>
    </row>
    <row r="40" spans="1:11" x14ac:dyDescent="0.25">
      <c r="A40" s="1975" t="s">
        <v>601</v>
      </c>
      <c r="B40" s="1976"/>
      <c r="C40" s="1976"/>
      <c r="D40" s="1976"/>
      <c r="E40" s="1968"/>
      <c r="F40" s="1972"/>
      <c r="G40" s="1972"/>
      <c r="H40" s="1972"/>
      <c r="I40" s="1972"/>
      <c r="J40" s="1972"/>
      <c r="K40" s="1972"/>
    </row>
    <row r="41" spans="1:11" ht="30" customHeight="1" x14ac:dyDescent="0.25">
      <c r="A41" s="1975" t="s">
        <v>602</v>
      </c>
      <c r="B41" s="1976"/>
      <c r="C41" s="1976"/>
      <c r="D41" s="1976"/>
      <c r="E41" s="1813"/>
      <c r="F41" s="1813"/>
      <c r="G41" s="1813"/>
      <c r="H41" s="1813"/>
      <c r="I41" s="1813"/>
      <c r="J41" s="1813"/>
      <c r="K41" s="1525"/>
    </row>
    <row r="42" spans="1:11" x14ac:dyDescent="0.25">
      <c r="A42" s="1973" t="s">
        <v>603</v>
      </c>
      <c r="B42" s="1974"/>
      <c r="C42" s="1974"/>
      <c r="D42" s="1974"/>
      <c r="E42" s="1974"/>
      <c r="F42" s="1974"/>
      <c r="G42" s="1974"/>
      <c r="H42" s="1974"/>
      <c r="I42" s="1974"/>
      <c r="J42" s="1974"/>
      <c r="K42" s="1051"/>
    </row>
    <row r="43" spans="1:11" x14ac:dyDescent="0.25">
      <c r="A43" s="1975" t="s">
        <v>598</v>
      </c>
      <c r="B43" s="1976"/>
      <c r="C43" s="1976"/>
      <c r="D43" s="1976"/>
      <c r="E43" s="1968"/>
      <c r="F43" s="1968"/>
      <c r="G43" s="1968"/>
      <c r="H43" s="1968"/>
      <c r="I43" s="1968"/>
      <c r="J43" s="1968"/>
      <c r="K43" s="1969"/>
    </row>
    <row r="44" spans="1:11" ht="14.25" customHeight="1" x14ac:dyDescent="0.25">
      <c r="A44" s="2001" t="s">
        <v>599</v>
      </c>
      <c r="B44" s="2002"/>
      <c r="C44" s="2002"/>
      <c r="D44" s="2002"/>
      <c r="E44" s="1968"/>
      <c r="F44" s="1968"/>
      <c r="G44" s="1968"/>
      <c r="H44" s="1968"/>
      <c r="I44" s="1968"/>
      <c r="J44" s="1968"/>
      <c r="K44" s="1969"/>
    </row>
    <row r="45" spans="1:11" ht="14.25" customHeight="1" x14ac:dyDescent="0.25">
      <c r="A45" s="2001" t="s">
        <v>600</v>
      </c>
      <c r="B45" s="2002"/>
      <c r="C45" s="2002"/>
      <c r="D45" s="2002"/>
      <c r="E45" s="1970"/>
      <c r="F45" s="1971"/>
      <c r="G45" s="1971"/>
      <c r="H45" s="1971"/>
      <c r="I45" s="1971"/>
      <c r="J45" s="1971"/>
      <c r="K45" s="1969"/>
    </row>
    <row r="46" spans="1:11" x14ac:dyDescent="0.25">
      <c r="A46" s="1975" t="s">
        <v>601</v>
      </c>
      <c r="B46" s="1976"/>
      <c r="C46" s="1976"/>
      <c r="D46" s="1976"/>
      <c r="E46" s="1968"/>
      <c r="F46" s="1972"/>
      <c r="G46" s="1972"/>
      <c r="H46" s="1972"/>
      <c r="I46" s="1972"/>
      <c r="J46" s="1972"/>
      <c r="K46" s="1972"/>
    </row>
    <row r="47" spans="1:11" ht="30" customHeight="1" x14ac:dyDescent="0.25">
      <c r="A47" s="1975" t="s">
        <v>602</v>
      </c>
      <c r="B47" s="1976"/>
      <c r="C47" s="1976"/>
      <c r="D47" s="1976"/>
      <c r="E47" s="1813"/>
      <c r="F47" s="1813"/>
      <c r="G47" s="1813"/>
      <c r="H47" s="1813"/>
      <c r="I47" s="1813"/>
      <c r="J47" s="1813"/>
      <c r="K47" s="1525"/>
    </row>
  </sheetData>
  <sheetProtection algorithmName="SHA-512" hashValue="93pjLgfu2lKvgOCnB/NlOUHr5lMGF4/JjYOhIWGsl22ysAvbUbiTXTc6T+LzkUkg47H9f7DIsWP9vv1ZTJFXwg==" saltValue="r9BLDuip3IQqosB14PcGRg==" spinCount="100000" sheet="1" objects="1" scenarios="1" formatRows="0" selectLockedCells="1"/>
  <mergeCells count="94">
    <mergeCell ref="K26:K27"/>
    <mergeCell ref="B20:H20"/>
    <mergeCell ref="I20:J20"/>
    <mergeCell ref="K24:K25"/>
    <mergeCell ref="I9:J9"/>
    <mergeCell ref="B17:H17"/>
    <mergeCell ref="I17:J17"/>
    <mergeCell ref="B22:H22"/>
    <mergeCell ref="I22:J22"/>
    <mergeCell ref="B18:H18"/>
    <mergeCell ref="I18:J18"/>
    <mergeCell ref="B21:H21"/>
    <mergeCell ref="I21:J21"/>
    <mergeCell ref="A7:A9"/>
    <mergeCell ref="I8:J8"/>
    <mergeCell ref="L15:Q15"/>
    <mergeCell ref="B10:J10"/>
    <mergeCell ref="B11:H11"/>
    <mergeCell ref="B13:H13"/>
    <mergeCell ref="I13:J13"/>
    <mergeCell ref="B14:H14"/>
    <mergeCell ref="I14:J14"/>
    <mergeCell ref="B15:H15"/>
    <mergeCell ref="I15:J15"/>
    <mergeCell ref="A1:J1"/>
    <mergeCell ref="A3:D5"/>
    <mergeCell ref="I11:J11"/>
    <mergeCell ref="B8:H8"/>
    <mergeCell ref="B9:H9"/>
    <mergeCell ref="A2:K2"/>
    <mergeCell ref="E3:K3"/>
    <mergeCell ref="E4:K4"/>
    <mergeCell ref="E5:K5"/>
    <mergeCell ref="B6:H6"/>
    <mergeCell ref="I6:J6"/>
    <mergeCell ref="B7:H7"/>
    <mergeCell ref="I7:J7"/>
    <mergeCell ref="A11:A12"/>
    <mergeCell ref="B12:H12"/>
    <mergeCell ref="I12:J12"/>
    <mergeCell ref="E45:K45"/>
    <mergeCell ref="E46:K46"/>
    <mergeCell ref="E47:K47"/>
    <mergeCell ref="A34:K34"/>
    <mergeCell ref="A35:K35"/>
    <mergeCell ref="A36:K36"/>
    <mergeCell ref="E37:K37"/>
    <mergeCell ref="E38:K38"/>
    <mergeCell ref="A46:D46"/>
    <mergeCell ref="A47:D47"/>
    <mergeCell ref="A45:D45"/>
    <mergeCell ref="A38:D38"/>
    <mergeCell ref="A39:D39"/>
    <mergeCell ref="A40:D40"/>
    <mergeCell ref="A41:D41"/>
    <mergeCell ref="A44:D44"/>
    <mergeCell ref="B30:H30"/>
    <mergeCell ref="B33:H33"/>
    <mergeCell ref="I33:J33"/>
    <mergeCell ref="A26:A28"/>
    <mergeCell ref="B31:H31"/>
    <mergeCell ref="I31:J31"/>
    <mergeCell ref="B27:H27"/>
    <mergeCell ref="I27:J27"/>
    <mergeCell ref="I28:J28"/>
    <mergeCell ref="B28:H28"/>
    <mergeCell ref="A29:A31"/>
    <mergeCell ref="I30:J30"/>
    <mergeCell ref="B32:H32"/>
    <mergeCell ref="I32:J32"/>
    <mergeCell ref="L17:T17"/>
    <mergeCell ref="B16:H16"/>
    <mergeCell ref="I16:J16"/>
    <mergeCell ref="B23:H23"/>
    <mergeCell ref="E44:K44"/>
    <mergeCell ref="E39:K39"/>
    <mergeCell ref="E40:K40"/>
    <mergeCell ref="E41:K41"/>
    <mergeCell ref="A42:K42"/>
    <mergeCell ref="A43:D43"/>
    <mergeCell ref="E43:K43"/>
    <mergeCell ref="A37:D37"/>
    <mergeCell ref="B24:H24"/>
    <mergeCell ref="I24:J24"/>
    <mergeCell ref="B26:H26"/>
    <mergeCell ref="I26:J26"/>
    <mergeCell ref="A24:A25"/>
    <mergeCell ref="B29:H29"/>
    <mergeCell ref="I29:J29"/>
    <mergeCell ref="B19:J19"/>
    <mergeCell ref="I23:J23"/>
    <mergeCell ref="B25:H25"/>
    <mergeCell ref="I25:J25"/>
    <mergeCell ref="A22:A23"/>
  </mergeCells>
  <conditionalFormatting sqref="E3:J3">
    <cfRule type="containsText" dxfId="0" priority="1" operator="containsText" text="Not Met">
      <formula>NOT(ISERROR(SEARCH("Not Met",E3)))</formula>
    </cfRule>
  </conditionalFormatting>
  <dataValidations count="4">
    <dataValidation type="list" allowBlank="1" showInputMessage="1" showErrorMessage="1" sqref="I30:J30 I20:J21 I28:J28 I25:J26 I13:J17 I32:J32" xr:uid="{00000000-0002-0000-0600-000000000000}">
      <formula1>YesNoOrNA</formula1>
    </dataValidation>
    <dataValidation type="list" allowBlank="1" showInputMessage="1" showErrorMessage="1" sqref="I12 I8:I9 I18:J18 I33:J33" xr:uid="{00000000-0002-0000-0600-000001000000}">
      <formula1>YesOrNo</formula1>
    </dataValidation>
    <dataValidation type="list" allowBlank="1" showInputMessage="1" showErrorMessage="1" sqref="I23:J23" xr:uid="{00000000-0002-0000-0600-000002000000}">
      <formula1>PointList38</formula1>
    </dataValidation>
    <dataValidation type="whole" allowBlank="1" showInputMessage="1" showErrorMessage="1" prompt="Eneter highest MERV rating the HVAC system filtration is designed for." sqref="I31:J31" xr:uid="{00000000-0002-0000-0600-000003000000}">
      <formula1>0</formula1>
      <formula2>20</formula2>
    </dataValidation>
  </dataValidations>
  <printOptions horizontalCentered="1"/>
  <pageMargins left="0.25" right="0.25" top="0.75" bottom="0.75" header="0.3" footer="0.3"/>
  <pageSetup scale="74" fitToHeight="2" orientation="portrait" r:id="rId1"/>
  <headerFooter>
    <oddHeader>&amp;L&amp;F&amp;R&amp;A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56"/>
  <sheetViews>
    <sheetView workbookViewId="0">
      <pane ySplit="8" topLeftCell="A9" activePane="bottomLeft" state="frozen"/>
      <selection pane="bottomLeft" activeCell="L11" sqref="L11"/>
    </sheetView>
  </sheetViews>
  <sheetFormatPr defaultColWidth="11.28515625" defaultRowHeight="15" x14ac:dyDescent="0.25"/>
  <cols>
    <col min="1" max="1" width="10.7109375" style="5" customWidth="1"/>
    <col min="2" max="2" width="2.28515625" style="5" customWidth="1"/>
    <col min="3" max="3" width="24" style="5" customWidth="1"/>
    <col min="4" max="9" width="7.7109375" style="5" customWidth="1"/>
    <col min="10" max="11" width="7" style="5" customWidth="1"/>
    <col min="12" max="14" width="12.28515625" style="5" customWidth="1"/>
    <col min="15" max="15" width="12.28515625" style="316" customWidth="1"/>
    <col min="16" max="16384" width="11.28515625" style="5"/>
  </cols>
  <sheetData>
    <row r="1" spans="1:18" ht="13.9" customHeight="1" x14ac:dyDescent="0.25">
      <c r="A1" s="2156"/>
      <c r="B1" s="2157"/>
      <c r="C1" s="2157"/>
      <c r="D1" s="2160" t="s">
        <v>604</v>
      </c>
      <c r="E1" s="2161"/>
      <c r="F1" s="2161"/>
      <c r="G1" s="2161"/>
      <c r="H1" s="2161"/>
      <c r="I1" s="2161"/>
      <c r="J1" s="2161"/>
      <c r="K1" s="2162"/>
      <c r="L1" s="2163" t="s">
        <v>605</v>
      </c>
      <c r="M1" s="2163"/>
      <c r="N1" s="2164"/>
      <c r="O1" s="2165"/>
      <c r="Q1" s="5" t="s">
        <v>1223</v>
      </c>
      <c r="R1" s="336"/>
    </row>
    <row r="2" spans="1:18" ht="13.9" customHeight="1" x14ac:dyDescent="0.25">
      <c r="A2" s="2158"/>
      <c r="B2" s="2159"/>
      <c r="C2" s="2159"/>
      <c r="D2" s="2170" t="str">
        <f>IF('2 Project Information'!E7="","",'2 Project Information'!E7)</f>
        <v/>
      </c>
      <c r="E2" s="2171"/>
      <c r="F2" s="2171"/>
      <c r="G2" s="2171"/>
      <c r="H2" s="2171"/>
      <c r="I2" s="2171"/>
      <c r="J2" s="2171"/>
      <c r="K2" s="2172"/>
      <c r="L2" s="2166"/>
      <c r="M2" s="2166"/>
      <c r="N2" s="2166"/>
      <c r="O2" s="2167"/>
      <c r="R2" s="337"/>
    </row>
    <row r="3" spans="1:18" ht="13.9" customHeight="1" x14ac:dyDescent="0.25">
      <c r="A3" s="2158"/>
      <c r="B3" s="2159"/>
      <c r="C3" s="2159"/>
      <c r="D3" s="2170" t="str">
        <f>IF('2 Project Information'!E8="","",'2 Project Information'!E8)</f>
        <v/>
      </c>
      <c r="E3" s="2171"/>
      <c r="F3" s="2171"/>
      <c r="G3" s="2171"/>
      <c r="H3" s="2171"/>
      <c r="I3" s="2171"/>
      <c r="J3" s="2171"/>
      <c r="K3" s="2172"/>
      <c r="L3" s="2166"/>
      <c r="M3" s="2166"/>
      <c r="N3" s="2166"/>
      <c r="O3" s="2167"/>
      <c r="R3" s="337"/>
    </row>
    <row r="4" spans="1:18" ht="13.9" customHeight="1" thickBot="1" x14ac:dyDescent="0.3">
      <c r="A4" s="2158"/>
      <c r="B4" s="2159"/>
      <c r="C4" s="2159"/>
      <c r="D4" s="2173" t="str">
        <f>IF('2 Project Information'!E9="","",'2 Project Information'!E9)</f>
        <v/>
      </c>
      <c r="E4" s="2174"/>
      <c r="F4" s="2174"/>
      <c r="G4" s="2174"/>
      <c r="H4" s="2174"/>
      <c r="I4" s="2174"/>
      <c r="J4" s="2174"/>
      <c r="K4" s="2175"/>
      <c r="L4" s="2166"/>
      <c r="M4" s="2166"/>
      <c r="N4" s="2166"/>
      <c r="O4" s="2167"/>
      <c r="R4" s="337"/>
    </row>
    <row r="5" spans="1:18" ht="15" customHeight="1" thickBot="1" x14ac:dyDescent="0.3">
      <c r="A5" s="2158"/>
      <c r="B5" s="2159"/>
      <c r="C5" s="2159"/>
      <c r="D5" s="2176" t="s">
        <v>609</v>
      </c>
      <c r="E5" s="2177"/>
      <c r="F5" s="2177"/>
      <c r="G5" s="2177"/>
      <c r="H5" s="2177"/>
      <c r="I5" s="2178"/>
      <c r="J5" s="2179">
        <f>'2 Project Information'!E16</f>
        <v>0</v>
      </c>
      <c r="K5" s="2180"/>
      <c r="L5" s="2166"/>
      <c r="M5" s="2166"/>
      <c r="N5" s="2166"/>
      <c r="O5" s="2167"/>
      <c r="R5" s="337"/>
    </row>
    <row r="6" spans="1:18" ht="16.899999999999999" customHeight="1" x14ac:dyDescent="0.25">
      <c r="A6" s="338"/>
      <c r="B6" s="339"/>
      <c r="C6" s="2181" t="str">
        <f>VersionNo.</f>
        <v>Version 2021.02</v>
      </c>
      <c r="D6" s="2182"/>
      <c r="E6" s="2182"/>
      <c r="F6" s="2182"/>
      <c r="G6" s="2182"/>
      <c r="H6" s="2182"/>
      <c r="I6" s="2182"/>
      <c r="J6" s="2182"/>
      <c r="K6" s="2183"/>
      <c r="L6" s="2168"/>
      <c r="M6" s="2168"/>
      <c r="N6" s="2168"/>
      <c r="O6" s="2169"/>
      <c r="P6" s="340"/>
      <c r="Q6" s="340"/>
      <c r="R6" s="340"/>
    </row>
    <row r="7" spans="1:18" ht="16.899999999999999" customHeight="1" x14ac:dyDescent="0.25">
      <c r="A7" s="2142" t="s">
        <v>141</v>
      </c>
      <c r="B7" s="2143"/>
      <c r="C7" s="2146" t="s">
        <v>610</v>
      </c>
      <c r="D7" s="2147"/>
      <c r="E7" s="2147"/>
      <c r="F7" s="2147"/>
      <c r="G7" s="2147"/>
      <c r="H7" s="2147"/>
      <c r="I7" s="2147"/>
      <c r="J7" s="2147"/>
      <c r="K7" s="2147"/>
      <c r="L7" s="2146" t="s">
        <v>611</v>
      </c>
      <c r="M7" s="2149"/>
      <c r="N7" s="2146" t="s">
        <v>612</v>
      </c>
      <c r="O7" s="2151" t="s">
        <v>613</v>
      </c>
      <c r="P7" s="340"/>
      <c r="Q7" s="340"/>
      <c r="R7" s="340"/>
    </row>
    <row r="8" spans="1:18" ht="45" customHeight="1" x14ac:dyDescent="0.25">
      <c r="A8" s="2144"/>
      <c r="B8" s="2145"/>
      <c r="C8" s="2148"/>
      <c r="D8" s="2148"/>
      <c r="E8" s="2148"/>
      <c r="F8" s="2148"/>
      <c r="G8" s="2148"/>
      <c r="H8" s="2148"/>
      <c r="I8" s="2148"/>
      <c r="J8" s="2148"/>
      <c r="K8" s="2148"/>
      <c r="L8" s="341" t="s">
        <v>614</v>
      </c>
      <c r="M8" s="341" t="s">
        <v>615</v>
      </c>
      <c r="N8" s="2150"/>
      <c r="O8" s="2152"/>
      <c r="P8" s="342"/>
      <c r="Q8" s="342"/>
      <c r="R8" s="342"/>
    </row>
    <row r="9" spans="1:18" ht="64.900000000000006" customHeight="1" x14ac:dyDescent="0.25">
      <c r="A9" s="2153" t="s">
        <v>616</v>
      </c>
      <c r="B9" s="2154"/>
      <c r="C9" s="2154"/>
      <c r="D9" s="2154"/>
      <c r="E9" s="2154"/>
      <c r="F9" s="2154"/>
      <c r="G9" s="2154"/>
      <c r="H9" s="2154"/>
      <c r="I9" s="2154"/>
      <c r="J9" s="2154"/>
      <c r="K9" s="2154"/>
      <c r="L9" s="2154"/>
      <c r="M9" s="2154"/>
      <c r="N9" s="2154"/>
      <c r="O9" s="2155"/>
      <c r="P9" s="331"/>
      <c r="Q9" s="331"/>
      <c r="R9" s="331"/>
    </row>
    <row r="10" spans="1:18" x14ac:dyDescent="0.25">
      <c r="A10" s="2137" t="s">
        <v>1245</v>
      </c>
      <c r="B10" s="2137"/>
      <c r="C10" s="2137"/>
      <c r="D10" s="2137"/>
      <c r="E10" s="2137"/>
      <c r="F10" s="2137"/>
      <c r="G10" s="2137"/>
      <c r="H10" s="2137"/>
      <c r="I10" s="2137"/>
      <c r="J10" s="2137"/>
      <c r="K10" s="2137"/>
      <c r="L10" s="2137"/>
      <c r="M10" s="2137"/>
      <c r="N10" s="2137"/>
      <c r="O10" s="2137"/>
      <c r="P10" s="331"/>
      <c r="Q10" s="331"/>
      <c r="R10" s="331"/>
    </row>
    <row r="11" spans="1:18" ht="44.25" customHeight="1" x14ac:dyDescent="0.25">
      <c r="A11" s="2099">
        <v>1.1000000000000001</v>
      </c>
      <c r="B11" s="2106"/>
      <c r="C11" s="883" t="s">
        <v>1246</v>
      </c>
      <c r="D11" s="884"/>
      <c r="E11" s="884"/>
      <c r="F11" s="884"/>
      <c r="G11" s="884"/>
      <c r="H11" s="884"/>
      <c r="I11" s="884"/>
      <c r="J11" s="884"/>
      <c r="K11" s="885"/>
      <c r="L11" s="306"/>
      <c r="M11" s="306"/>
      <c r="N11" s="306"/>
      <c r="O11" s="306"/>
      <c r="P11" s="331"/>
      <c r="Q11" s="331"/>
      <c r="R11" s="331"/>
    </row>
    <row r="12" spans="1:18" ht="4.9000000000000004" customHeight="1" x14ac:dyDescent="0.25">
      <c r="A12" s="2099"/>
      <c r="B12" s="2138"/>
      <c r="C12" s="2138"/>
      <c r="D12" s="2138"/>
      <c r="E12" s="2138"/>
      <c r="F12" s="2138"/>
      <c r="G12" s="2138"/>
      <c r="H12" s="2138"/>
      <c r="I12" s="2138"/>
      <c r="J12" s="2138"/>
      <c r="K12" s="2138"/>
      <c r="L12" s="2138"/>
      <c r="M12" s="2138"/>
      <c r="N12" s="2138"/>
      <c r="O12" s="2139"/>
      <c r="P12" s="331"/>
      <c r="Q12" s="331"/>
      <c r="R12" s="331"/>
    </row>
    <row r="13" spans="1:18" ht="13.9" customHeight="1" x14ac:dyDescent="0.25">
      <c r="A13" s="2133" t="s">
        <v>617</v>
      </c>
      <c r="B13" s="2134"/>
      <c r="C13" s="2140"/>
      <c r="D13" s="2140"/>
      <c r="E13" s="2140"/>
      <c r="F13" s="2140"/>
      <c r="G13" s="2140"/>
      <c r="H13" s="2140"/>
      <c r="I13" s="2140"/>
      <c r="J13" s="2140"/>
      <c r="K13" s="2140"/>
      <c r="L13" s="2140"/>
      <c r="M13" s="2140"/>
      <c r="N13" s="2140"/>
      <c r="O13" s="2141"/>
      <c r="P13" s="331"/>
      <c r="Q13" s="331"/>
      <c r="R13" s="331"/>
    </row>
    <row r="14" spans="1:18" ht="47.1" customHeight="1" x14ac:dyDescent="0.25">
      <c r="A14" s="2099">
        <v>2.1</v>
      </c>
      <c r="B14" s="2106"/>
      <c r="C14" s="883" t="s">
        <v>618</v>
      </c>
      <c r="D14" s="884"/>
      <c r="E14" s="884"/>
      <c r="F14" s="884"/>
      <c r="G14" s="884"/>
      <c r="H14" s="884"/>
      <c r="I14" s="884"/>
      <c r="J14" s="884"/>
      <c r="K14" s="885"/>
      <c r="L14" s="306"/>
      <c r="M14" s="306"/>
      <c r="N14" s="306"/>
      <c r="O14" s="306"/>
      <c r="P14" s="331"/>
      <c r="Q14" s="331"/>
      <c r="R14" s="331"/>
    </row>
    <row r="15" spans="1:18" ht="4.9000000000000004" customHeight="1" x14ac:dyDescent="0.25">
      <c r="A15" s="2099"/>
      <c r="B15" s="2130"/>
      <c r="C15" s="2131"/>
      <c r="D15" s="2131"/>
      <c r="E15" s="2131"/>
      <c r="F15" s="2131"/>
      <c r="G15" s="2131"/>
      <c r="H15" s="2131"/>
      <c r="I15" s="2131"/>
      <c r="J15" s="2131"/>
      <c r="K15" s="2131"/>
      <c r="L15" s="2131"/>
      <c r="M15" s="2131"/>
      <c r="N15" s="2131"/>
      <c r="O15" s="2132"/>
      <c r="P15" s="331"/>
      <c r="Q15" s="331"/>
      <c r="R15" s="331"/>
    </row>
    <row r="16" spans="1:18" ht="13.9" customHeight="1" x14ac:dyDescent="0.25">
      <c r="A16" s="2133" t="s">
        <v>619</v>
      </c>
      <c r="B16" s="2134"/>
      <c r="C16" s="2134"/>
      <c r="D16" s="2134"/>
      <c r="E16" s="2134"/>
      <c r="F16" s="2134"/>
      <c r="G16" s="2134"/>
      <c r="H16" s="2134"/>
      <c r="I16" s="2134"/>
      <c r="J16" s="2134"/>
      <c r="K16" s="2134"/>
      <c r="L16" s="2134"/>
      <c r="M16" s="2134"/>
      <c r="N16" s="2134"/>
      <c r="O16" s="2135"/>
      <c r="P16" s="331"/>
      <c r="Q16" s="331"/>
      <c r="R16" s="331"/>
    </row>
    <row r="17" spans="1:18" ht="89.25" customHeight="1" x14ac:dyDescent="0.25">
      <c r="A17" s="945" t="s">
        <v>620</v>
      </c>
      <c r="B17" s="1283"/>
      <c r="C17" s="1283"/>
      <c r="D17" s="1283"/>
      <c r="E17" s="1283"/>
      <c r="F17" s="1283"/>
      <c r="G17" s="1283"/>
      <c r="H17" s="1283"/>
      <c r="I17" s="1283"/>
      <c r="J17" s="1283"/>
      <c r="K17" s="1283"/>
      <c r="L17" s="1283"/>
      <c r="M17" s="1283"/>
      <c r="N17" s="1283"/>
      <c r="O17" s="2136"/>
      <c r="P17" s="331"/>
      <c r="Q17" s="331"/>
      <c r="R17" s="331"/>
    </row>
    <row r="18" spans="1:18" ht="13.9" customHeight="1" x14ac:dyDescent="0.25">
      <c r="A18" s="2110">
        <v>3.1</v>
      </c>
      <c r="B18" s="2111"/>
      <c r="C18" s="2115" t="s">
        <v>621</v>
      </c>
      <c r="D18" s="2116"/>
      <c r="E18" s="2116"/>
      <c r="F18" s="2116"/>
      <c r="G18" s="2116"/>
      <c r="H18" s="2116"/>
      <c r="I18" s="2116"/>
      <c r="J18" s="2116"/>
      <c r="K18" s="2116"/>
      <c r="L18" s="2117"/>
      <c r="M18" s="2117"/>
      <c r="N18" s="2117"/>
      <c r="O18" s="2118"/>
      <c r="P18" s="331"/>
      <c r="Q18" s="331"/>
      <c r="R18" s="331"/>
    </row>
    <row r="19" spans="1:18" ht="13.9" customHeight="1" x14ac:dyDescent="0.25">
      <c r="A19" s="2099" t="s">
        <v>259</v>
      </c>
      <c r="B19" s="2106"/>
      <c r="C19" s="2107" t="s">
        <v>622</v>
      </c>
      <c r="D19" s="2108"/>
      <c r="E19" s="2108"/>
      <c r="F19" s="2108"/>
      <c r="G19" s="2108"/>
      <c r="H19" s="2108"/>
      <c r="I19" s="2108"/>
      <c r="J19" s="2108"/>
      <c r="K19" s="2109"/>
      <c r="L19" s="306"/>
      <c r="M19" s="306"/>
      <c r="N19" s="306"/>
      <c r="O19" s="306"/>
      <c r="P19" s="331"/>
      <c r="Q19" s="331"/>
      <c r="R19" s="331"/>
    </row>
    <row r="20" spans="1:18" ht="13.9" customHeight="1" x14ac:dyDescent="0.25">
      <c r="A20" s="2099" t="s">
        <v>623</v>
      </c>
      <c r="B20" s="2106"/>
      <c r="C20" s="2107" t="s">
        <v>624</v>
      </c>
      <c r="D20" s="2108"/>
      <c r="E20" s="2108"/>
      <c r="F20" s="2108"/>
      <c r="G20" s="2108"/>
      <c r="H20" s="2108"/>
      <c r="I20" s="2108"/>
      <c r="J20" s="2108"/>
      <c r="K20" s="2109"/>
      <c r="L20" s="306"/>
      <c r="M20" s="306"/>
      <c r="N20" s="306"/>
      <c r="O20" s="306"/>
      <c r="P20" s="331"/>
      <c r="Q20" s="331"/>
      <c r="R20" s="331"/>
    </row>
    <row r="21" spans="1:18" ht="13.9" customHeight="1" x14ac:dyDescent="0.25">
      <c r="A21" s="2099" t="s">
        <v>625</v>
      </c>
      <c r="B21" s="2106"/>
      <c r="C21" s="2107" t="s">
        <v>626</v>
      </c>
      <c r="D21" s="2108"/>
      <c r="E21" s="2108"/>
      <c r="F21" s="2108"/>
      <c r="G21" s="2108"/>
      <c r="H21" s="2108"/>
      <c r="I21" s="2108"/>
      <c r="J21" s="2108"/>
      <c r="K21" s="2109"/>
      <c r="L21" s="306"/>
      <c r="M21" s="306"/>
      <c r="N21" s="306"/>
      <c r="O21" s="306"/>
      <c r="P21" s="331"/>
      <c r="Q21" s="331"/>
      <c r="R21" s="331"/>
    </row>
    <row r="22" spans="1:18" ht="13.9" customHeight="1" x14ac:dyDescent="0.25">
      <c r="A22" s="2099" t="s">
        <v>627</v>
      </c>
      <c r="B22" s="2106"/>
      <c r="C22" s="2107" t="s">
        <v>628</v>
      </c>
      <c r="D22" s="2108"/>
      <c r="E22" s="2108"/>
      <c r="F22" s="2108"/>
      <c r="G22" s="2108"/>
      <c r="H22" s="2108"/>
      <c r="I22" s="2108"/>
      <c r="J22" s="2108"/>
      <c r="K22" s="2109"/>
      <c r="L22" s="306"/>
      <c r="M22" s="306"/>
      <c r="N22" s="306"/>
      <c r="O22" s="306"/>
      <c r="P22" s="331"/>
      <c r="Q22" s="331"/>
      <c r="R22" s="331"/>
    </row>
    <row r="23" spans="1:18" ht="13.9" customHeight="1" x14ac:dyDescent="0.25">
      <c r="A23" s="2099" t="s">
        <v>629</v>
      </c>
      <c r="B23" s="2106"/>
      <c r="C23" s="2107" t="s">
        <v>630</v>
      </c>
      <c r="D23" s="2108"/>
      <c r="E23" s="2108"/>
      <c r="F23" s="2108"/>
      <c r="G23" s="2108"/>
      <c r="H23" s="2108"/>
      <c r="I23" s="2108"/>
      <c r="J23" s="2108"/>
      <c r="K23" s="2109"/>
      <c r="L23" s="306"/>
      <c r="M23" s="306"/>
      <c r="N23" s="306"/>
      <c r="O23" s="306"/>
      <c r="P23" s="331"/>
      <c r="Q23" s="331"/>
      <c r="R23" s="331"/>
    </row>
    <row r="24" spans="1:18" ht="13.9" customHeight="1" x14ac:dyDescent="0.25">
      <c r="A24" s="2099" t="s">
        <v>631</v>
      </c>
      <c r="B24" s="2106"/>
      <c r="C24" s="2107" t="s">
        <v>632</v>
      </c>
      <c r="D24" s="2108"/>
      <c r="E24" s="2108"/>
      <c r="F24" s="2108"/>
      <c r="G24" s="2108"/>
      <c r="H24" s="2108"/>
      <c r="I24" s="2108"/>
      <c r="J24" s="2108"/>
      <c r="K24" s="2109"/>
      <c r="L24" s="306"/>
      <c r="M24" s="306"/>
      <c r="N24" s="306"/>
      <c r="O24" s="306"/>
      <c r="P24" s="331"/>
      <c r="Q24" s="331"/>
      <c r="R24" s="331"/>
    </row>
    <row r="25" spans="1:18" ht="13.9" customHeight="1" x14ac:dyDescent="0.25">
      <c r="A25" s="2099" t="s">
        <v>633</v>
      </c>
      <c r="B25" s="2106"/>
      <c r="C25" s="2107" t="s">
        <v>634</v>
      </c>
      <c r="D25" s="2108"/>
      <c r="E25" s="2108"/>
      <c r="F25" s="2108"/>
      <c r="G25" s="2108"/>
      <c r="H25" s="2108"/>
      <c r="I25" s="2108"/>
      <c r="J25" s="2108"/>
      <c r="K25" s="2109"/>
      <c r="L25" s="306"/>
      <c r="M25" s="306"/>
      <c r="N25" s="306"/>
      <c r="O25" s="306"/>
      <c r="P25" s="331"/>
      <c r="Q25" s="331"/>
      <c r="R25" s="331"/>
    </row>
    <row r="26" spans="1:18" ht="13.9" customHeight="1" x14ac:dyDescent="0.25">
      <c r="A26" s="2099" t="s">
        <v>635</v>
      </c>
      <c r="B26" s="2106"/>
      <c r="C26" s="2107" t="s">
        <v>636</v>
      </c>
      <c r="D26" s="2108"/>
      <c r="E26" s="2108"/>
      <c r="F26" s="2108"/>
      <c r="G26" s="2108"/>
      <c r="H26" s="2108"/>
      <c r="I26" s="2108"/>
      <c r="J26" s="2108"/>
      <c r="K26" s="2109"/>
      <c r="L26" s="306"/>
      <c r="M26" s="306"/>
      <c r="N26" s="306"/>
      <c r="O26" s="306"/>
      <c r="P26" s="331"/>
      <c r="Q26" s="331"/>
      <c r="R26" s="331"/>
    </row>
    <row r="27" spans="1:18" ht="13.9" customHeight="1" x14ac:dyDescent="0.25">
      <c r="A27" s="2099" t="s">
        <v>637</v>
      </c>
      <c r="B27" s="2106"/>
      <c r="C27" s="2107" t="s">
        <v>638</v>
      </c>
      <c r="D27" s="2108"/>
      <c r="E27" s="2108"/>
      <c r="F27" s="2108"/>
      <c r="G27" s="2108"/>
      <c r="H27" s="2108"/>
      <c r="I27" s="2108"/>
      <c r="J27" s="2108"/>
      <c r="K27" s="2109"/>
      <c r="L27" s="306"/>
      <c r="M27" s="306"/>
      <c r="N27" s="306"/>
      <c r="O27" s="306"/>
      <c r="P27" s="331"/>
      <c r="Q27" s="331"/>
      <c r="R27" s="331"/>
    </row>
    <row r="28" spans="1:18" ht="13.9" customHeight="1" x14ac:dyDescent="0.25">
      <c r="A28" s="2110">
        <v>3.2</v>
      </c>
      <c r="B28" s="2111"/>
      <c r="C28" s="2115" t="s">
        <v>639</v>
      </c>
      <c r="D28" s="2116"/>
      <c r="E28" s="2116"/>
      <c r="F28" s="2116"/>
      <c r="G28" s="2116"/>
      <c r="H28" s="2116"/>
      <c r="I28" s="2116"/>
      <c r="J28" s="2116"/>
      <c r="K28" s="2116"/>
      <c r="L28" s="2117"/>
      <c r="M28" s="2117"/>
      <c r="N28" s="2117"/>
      <c r="O28" s="2118"/>
      <c r="P28" s="331"/>
      <c r="Q28" s="331"/>
      <c r="R28" s="331"/>
    </row>
    <row r="29" spans="1:18" ht="13.9" customHeight="1" x14ac:dyDescent="0.25">
      <c r="A29" s="2099" t="s">
        <v>266</v>
      </c>
      <c r="B29" s="2106"/>
      <c r="C29" s="2107" t="s">
        <v>640</v>
      </c>
      <c r="D29" s="2108"/>
      <c r="E29" s="2108"/>
      <c r="F29" s="2108"/>
      <c r="G29" s="2108"/>
      <c r="H29" s="2108"/>
      <c r="I29" s="2108"/>
      <c r="J29" s="2108"/>
      <c r="K29" s="2109"/>
      <c r="L29" s="306"/>
      <c r="M29" s="306"/>
      <c r="N29" s="306"/>
      <c r="O29" s="306"/>
      <c r="P29" s="331"/>
      <c r="Q29" s="331"/>
      <c r="R29" s="331"/>
    </row>
    <row r="30" spans="1:18" ht="13.9" customHeight="1" x14ac:dyDescent="0.25">
      <c r="A30" s="2099" t="s">
        <v>641</v>
      </c>
      <c r="B30" s="2106"/>
      <c r="C30" s="2107" t="s">
        <v>642</v>
      </c>
      <c r="D30" s="2108"/>
      <c r="E30" s="2108"/>
      <c r="F30" s="2108"/>
      <c r="G30" s="2108"/>
      <c r="H30" s="2108"/>
      <c r="I30" s="2108"/>
      <c r="J30" s="2108"/>
      <c r="K30" s="2109"/>
      <c r="L30" s="306"/>
      <c r="M30" s="306"/>
      <c r="N30" s="306"/>
      <c r="O30" s="306"/>
      <c r="P30" s="331"/>
      <c r="Q30" s="331"/>
      <c r="R30" s="331"/>
    </row>
    <row r="31" spans="1:18" ht="13.9" customHeight="1" x14ac:dyDescent="0.25">
      <c r="A31" s="2099" t="s">
        <v>643</v>
      </c>
      <c r="B31" s="2106"/>
      <c r="C31" s="2107" t="s">
        <v>644</v>
      </c>
      <c r="D31" s="2108"/>
      <c r="E31" s="2108"/>
      <c r="F31" s="2108"/>
      <c r="G31" s="2108"/>
      <c r="H31" s="2108"/>
      <c r="I31" s="2108"/>
      <c r="J31" s="2108"/>
      <c r="K31" s="2109"/>
      <c r="L31" s="306"/>
      <c r="M31" s="306"/>
      <c r="N31" s="306"/>
      <c r="O31" s="306"/>
      <c r="P31" s="331"/>
      <c r="Q31" s="331"/>
      <c r="R31" s="331"/>
    </row>
    <row r="32" spans="1:18" ht="13.9" customHeight="1" x14ac:dyDescent="0.25">
      <c r="A32" s="2110">
        <v>3.3</v>
      </c>
      <c r="B32" s="2111"/>
      <c r="C32" s="2115" t="s">
        <v>645</v>
      </c>
      <c r="D32" s="2116"/>
      <c r="E32" s="2116"/>
      <c r="F32" s="2116"/>
      <c r="G32" s="2116"/>
      <c r="H32" s="2116"/>
      <c r="I32" s="2116"/>
      <c r="J32" s="2116"/>
      <c r="K32" s="2116"/>
      <c r="L32" s="2117"/>
      <c r="M32" s="2117"/>
      <c r="N32" s="2117"/>
      <c r="O32" s="2118"/>
      <c r="P32" s="331"/>
      <c r="Q32" s="331"/>
      <c r="R32" s="331"/>
    </row>
    <row r="33" spans="1:18" ht="13.9" customHeight="1" x14ac:dyDescent="0.25">
      <c r="A33" s="2099" t="s">
        <v>270</v>
      </c>
      <c r="B33" s="2106"/>
      <c r="C33" s="2107" t="s">
        <v>646</v>
      </c>
      <c r="D33" s="2108"/>
      <c r="E33" s="2108"/>
      <c r="F33" s="2108"/>
      <c r="G33" s="2108"/>
      <c r="H33" s="2108"/>
      <c r="I33" s="2108"/>
      <c r="J33" s="2108"/>
      <c r="K33" s="2109"/>
      <c r="L33" s="306"/>
      <c r="M33" s="306"/>
      <c r="N33" s="306"/>
      <c r="O33" s="306"/>
      <c r="P33" s="331"/>
      <c r="Q33" s="331"/>
      <c r="R33" s="331"/>
    </row>
    <row r="34" spans="1:18" ht="13.9" customHeight="1" x14ac:dyDescent="0.25">
      <c r="A34" s="2099" t="s">
        <v>271</v>
      </c>
      <c r="B34" s="2106"/>
      <c r="C34" s="2107" t="s">
        <v>647</v>
      </c>
      <c r="D34" s="2108"/>
      <c r="E34" s="2108"/>
      <c r="F34" s="2108"/>
      <c r="G34" s="2108"/>
      <c r="H34" s="2108"/>
      <c r="I34" s="2108"/>
      <c r="J34" s="2108"/>
      <c r="K34" s="2109"/>
      <c r="L34" s="306"/>
      <c r="M34" s="306"/>
      <c r="N34" s="306"/>
      <c r="O34" s="306"/>
      <c r="P34" s="331"/>
      <c r="Q34" s="331"/>
      <c r="R34" s="331"/>
    </row>
    <row r="35" spans="1:18" ht="4.9000000000000004" customHeight="1" x14ac:dyDescent="0.25">
      <c r="A35" s="2099"/>
      <c r="B35" s="2100"/>
      <c r="C35" s="2057"/>
      <c r="D35" s="2057"/>
      <c r="E35" s="2057"/>
      <c r="F35" s="2057"/>
      <c r="G35" s="2057"/>
      <c r="H35" s="2057"/>
      <c r="I35" s="2057"/>
      <c r="J35" s="2057"/>
      <c r="K35" s="2057"/>
      <c r="L35" s="2057"/>
      <c r="M35" s="2057"/>
      <c r="N35" s="2057"/>
      <c r="O35" s="2058"/>
      <c r="P35" s="331"/>
      <c r="Q35" s="331"/>
      <c r="R35" s="331"/>
    </row>
    <row r="36" spans="1:18" ht="13.9" customHeight="1" x14ac:dyDescent="0.25">
      <c r="A36" s="2127" t="s">
        <v>648</v>
      </c>
      <c r="B36" s="2128"/>
      <c r="C36" s="2128"/>
      <c r="D36" s="2128"/>
      <c r="E36" s="2128"/>
      <c r="F36" s="2128"/>
      <c r="G36" s="2128"/>
      <c r="H36" s="2128"/>
      <c r="I36" s="2128"/>
      <c r="J36" s="2128"/>
      <c r="K36" s="2128"/>
      <c r="L36" s="2128"/>
      <c r="M36" s="2128"/>
      <c r="N36" s="2128"/>
      <c r="O36" s="2129"/>
      <c r="P36" s="331"/>
      <c r="Q36" s="331"/>
      <c r="R36" s="331"/>
    </row>
    <row r="37" spans="1:18" ht="29.25" customHeight="1" x14ac:dyDescent="0.25">
      <c r="A37" s="2099">
        <v>4.0999999999999996</v>
      </c>
      <c r="B37" s="2106"/>
      <c r="C37" s="883" t="s">
        <v>649</v>
      </c>
      <c r="D37" s="884"/>
      <c r="E37" s="884"/>
      <c r="F37" s="884"/>
      <c r="G37" s="884"/>
      <c r="H37" s="884"/>
      <c r="I37" s="884"/>
      <c r="J37" s="884"/>
      <c r="K37" s="885"/>
      <c r="L37" s="306"/>
      <c r="M37" s="306"/>
      <c r="N37" s="306"/>
      <c r="O37" s="306"/>
      <c r="P37" s="331"/>
      <c r="Q37" s="331"/>
      <c r="R37" s="331"/>
    </row>
    <row r="38" spans="1:18" ht="30.75" customHeight="1" x14ac:dyDescent="0.25">
      <c r="A38" s="2099">
        <v>4.2</v>
      </c>
      <c r="B38" s="2106"/>
      <c r="C38" s="883" t="s">
        <v>650</v>
      </c>
      <c r="D38" s="884"/>
      <c r="E38" s="884"/>
      <c r="F38" s="884"/>
      <c r="G38" s="884"/>
      <c r="H38" s="884"/>
      <c r="I38" s="884"/>
      <c r="J38" s="884"/>
      <c r="K38" s="885"/>
      <c r="L38" s="306"/>
      <c r="M38" s="306"/>
      <c r="N38" s="306"/>
      <c r="O38" s="306"/>
      <c r="P38" s="331"/>
      <c r="Q38" s="331"/>
      <c r="R38" s="331"/>
    </row>
    <row r="39" spans="1:18" ht="30" customHeight="1" x14ac:dyDescent="0.25">
      <c r="A39" s="2099">
        <v>4.3</v>
      </c>
      <c r="B39" s="2106"/>
      <c r="C39" s="883" t="s">
        <v>651</v>
      </c>
      <c r="D39" s="884"/>
      <c r="E39" s="884"/>
      <c r="F39" s="884"/>
      <c r="G39" s="884"/>
      <c r="H39" s="884"/>
      <c r="I39" s="884"/>
      <c r="J39" s="884"/>
      <c r="K39" s="885"/>
      <c r="L39" s="306"/>
      <c r="M39" s="306"/>
      <c r="N39" s="306"/>
      <c r="O39" s="306"/>
      <c r="P39" s="331"/>
      <c r="Q39" s="331"/>
      <c r="R39" s="331"/>
    </row>
    <row r="40" spans="1:18" ht="29.25" customHeight="1" x14ac:dyDescent="0.25">
      <c r="A40" s="2099">
        <v>4.4000000000000004</v>
      </c>
      <c r="B40" s="2106"/>
      <c r="C40" s="945" t="s">
        <v>652</v>
      </c>
      <c r="D40" s="1283"/>
      <c r="E40" s="1283"/>
      <c r="F40" s="1283"/>
      <c r="G40" s="1283"/>
      <c r="H40" s="1283"/>
      <c r="I40" s="1283"/>
      <c r="J40" s="1283"/>
      <c r="K40" s="1283"/>
      <c r="L40" s="2125"/>
      <c r="M40" s="2125"/>
      <c r="N40" s="2125"/>
      <c r="O40" s="2126"/>
      <c r="P40" s="331"/>
      <c r="Q40" s="331"/>
      <c r="R40" s="331"/>
    </row>
    <row r="41" spans="1:18" ht="28.35" customHeight="1" x14ac:dyDescent="0.25">
      <c r="A41" s="2099" t="s">
        <v>373</v>
      </c>
      <c r="B41" s="2106"/>
      <c r="C41" s="2107" t="s">
        <v>653</v>
      </c>
      <c r="D41" s="2108"/>
      <c r="E41" s="2108"/>
      <c r="F41" s="2108"/>
      <c r="G41" s="2108"/>
      <c r="H41" s="2108"/>
      <c r="I41" s="2108"/>
      <c r="J41" s="2108"/>
      <c r="K41" s="2109"/>
      <c r="L41" s="306"/>
      <c r="M41" s="306"/>
      <c r="N41" s="306"/>
      <c r="O41" s="306"/>
      <c r="P41" s="331"/>
      <c r="Q41" s="331"/>
      <c r="R41" s="331"/>
    </row>
    <row r="42" spans="1:18" ht="13.9" customHeight="1" x14ac:dyDescent="0.25">
      <c r="A42" s="2099" t="s">
        <v>374</v>
      </c>
      <c r="B42" s="2106"/>
      <c r="C42" s="2107" t="s">
        <v>654</v>
      </c>
      <c r="D42" s="2108"/>
      <c r="E42" s="2108"/>
      <c r="F42" s="2108"/>
      <c r="G42" s="2108"/>
      <c r="H42" s="2108"/>
      <c r="I42" s="2108"/>
      <c r="J42" s="2108"/>
      <c r="K42" s="2109"/>
      <c r="L42" s="306"/>
      <c r="M42" s="306"/>
      <c r="N42" s="306"/>
      <c r="O42" s="306"/>
      <c r="P42" s="331"/>
      <c r="Q42" s="331"/>
      <c r="R42" s="331"/>
    </row>
    <row r="43" spans="1:18" ht="13.9" customHeight="1" x14ac:dyDescent="0.25">
      <c r="A43" s="2099" t="s">
        <v>375</v>
      </c>
      <c r="B43" s="2106"/>
      <c r="C43" s="2107" t="s">
        <v>655</v>
      </c>
      <c r="D43" s="2108"/>
      <c r="E43" s="2108"/>
      <c r="F43" s="2108"/>
      <c r="G43" s="2108"/>
      <c r="H43" s="2108"/>
      <c r="I43" s="2108"/>
      <c r="J43" s="2108"/>
      <c r="K43" s="2109"/>
      <c r="L43" s="306"/>
      <c r="M43" s="306"/>
      <c r="N43" s="306"/>
      <c r="O43" s="306"/>
      <c r="P43" s="331"/>
      <c r="Q43" s="331"/>
      <c r="R43" s="331"/>
    </row>
    <row r="44" spans="1:18" ht="13.9" customHeight="1" x14ac:dyDescent="0.25">
      <c r="A44" s="2099" t="s">
        <v>377</v>
      </c>
      <c r="B44" s="2106"/>
      <c r="C44" s="2107" t="s">
        <v>656</v>
      </c>
      <c r="D44" s="2108"/>
      <c r="E44" s="2108"/>
      <c r="F44" s="2108"/>
      <c r="G44" s="2108"/>
      <c r="H44" s="2108"/>
      <c r="I44" s="2108"/>
      <c r="J44" s="2108"/>
      <c r="K44" s="2109"/>
      <c r="L44" s="306"/>
      <c r="M44" s="306"/>
      <c r="N44" s="306"/>
      <c r="O44" s="306"/>
      <c r="P44" s="331"/>
      <c r="Q44" s="331"/>
      <c r="R44" s="331"/>
    </row>
    <row r="45" spans="1:18" ht="13.9" customHeight="1" x14ac:dyDescent="0.25">
      <c r="A45" s="2099" t="s">
        <v>382</v>
      </c>
      <c r="B45" s="2106"/>
      <c r="C45" s="2107" t="s">
        <v>657</v>
      </c>
      <c r="D45" s="2108"/>
      <c r="E45" s="2108"/>
      <c r="F45" s="2108"/>
      <c r="G45" s="2108"/>
      <c r="H45" s="2108"/>
      <c r="I45" s="2108"/>
      <c r="J45" s="2108"/>
      <c r="K45" s="2109"/>
      <c r="L45" s="307"/>
      <c r="M45" s="307"/>
      <c r="N45" s="307"/>
      <c r="O45" s="307"/>
      <c r="P45" s="331"/>
      <c r="Q45" s="331"/>
      <c r="R45" s="331"/>
    </row>
    <row r="46" spans="1:18" ht="13.9" customHeight="1" x14ac:dyDescent="0.25">
      <c r="A46" s="2099" t="s">
        <v>658</v>
      </c>
      <c r="B46" s="2106"/>
      <c r="C46" s="2119" t="s">
        <v>659</v>
      </c>
      <c r="D46" s="2120"/>
      <c r="E46" s="2120"/>
      <c r="F46" s="2120"/>
      <c r="G46" s="2120"/>
      <c r="H46" s="2120"/>
      <c r="I46" s="2120"/>
      <c r="J46" s="2120"/>
      <c r="K46" s="2121"/>
      <c r="L46" s="306"/>
      <c r="M46" s="306"/>
      <c r="N46" s="306"/>
      <c r="O46" s="306"/>
      <c r="P46" s="331"/>
      <c r="Q46" s="331"/>
      <c r="R46" s="331"/>
    </row>
    <row r="47" spans="1:18" ht="27" customHeight="1" x14ac:dyDescent="0.25">
      <c r="A47" s="2099" t="s">
        <v>660</v>
      </c>
      <c r="B47" s="2106"/>
      <c r="C47" s="2119" t="s">
        <v>661</v>
      </c>
      <c r="D47" s="2120"/>
      <c r="E47" s="2120"/>
      <c r="F47" s="2120"/>
      <c r="G47" s="2120"/>
      <c r="H47" s="2120"/>
      <c r="I47" s="2120"/>
      <c r="J47" s="2120"/>
      <c r="K47" s="2121"/>
      <c r="L47" s="306"/>
      <c r="M47" s="306"/>
      <c r="N47" s="306"/>
      <c r="O47" s="306"/>
      <c r="P47" s="331"/>
      <c r="Q47" s="331"/>
      <c r="R47" s="331"/>
    </row>
    <row r="48" spans="1:18" ht="28.35" customHeight="1" x14ac:dyDescent="0.25">
      <c r="A48" s="2099" t="s">
        <v>662</v>
      </c>
      <c r="B48" s="2106"/>
      <c r="C48" s="2119" t="s">
        <v>663</v>
      </c>
      <c r="D48" s="2120"/>
      <c r="E48" s="2120"/>
      <c r="F48" s="2120"/>
      <c r="G48" s="2120"/>
      <c r="H48" s="2120"/>
      <c r="I48" s="2120"/>
      <c r="J48" s="2120"/>
      <c r="K48" s="2121"/>
      <c r="L48" s="306"/>
      <c r="M48" s="306"/>
      <c r="N48" s="306"/>
      <c r="O48" s="306"/>
      <c r="P48" s="331"/>
      <c r="Q48" s="331"/>
      <c r="R48" s="331"/>
    </row>
    <row r="49" spans="1:18" ht="29.25" customHeight="1" x14ac:dyDescent="0.25">
      <c r="A49" s="2099" t="s">
        <v>664</v>
      </c>
      <c r="B49" s="2106"/>
      <c r="C49" s="2119" t="s">
        <v>665</v>
      </c>
      <c r="D49" s="2120"/>
      <c r="E49" s="2120"/>
      <c r="F49" s="2120"/>
      <c r="G49" s="2120"/>
      <c r="H49" s="2120"/>
      <c r="I49" s="2120"/>
      <c r="J49" s="2120"/>
      <c r="K49" s="2121"/>
      <c r="L49" s="306"/>
      <c r="M49" s="306"/>
      <c r="N49" s="306"/>
      <c r="O49" s="306"/>
      <c r="P49" s="331"/>
      <c r="Q49" s="331"/>
      <c r="R49" s="331"/>
    </row>
    <row r="50" spans="1:18" ht="27.75" customHeight="1" x14ac:dyDescent="0.25">
      <c r="A50" s="2099" t="s">
        <v>666</v>
      </c>
      <c r="B50" s="2106"/>
      <c r="C50" s="2119" t="s">
        <v>667</v>
      </c>
      <c r="D50" s="2120"/>
      <c r="E50" s="2120"/>
      <c r="F50" s="2120"/>
      <c r="G50" s="2120"/>
      <c r="H50" s="2120"/>
      <c r="I50" s="2120"/>
      <c r="J50" s="2120"/>
      <c r="K50" s="2121"/>
      <c r="L50" s="306"/>
      <c r="M50" s="306"/>
      <c r="N50" s="306"/>
      <c r="O50" s="306"/>
      <c r="P50" s="331"/>
      <c r="Q50" s="331"/>
      <c r="R50" s="331"/>
    </row>
    <row r="51" spans="1:18" ht="4.9000000000000004" customHeight="1" x14ac:dyDescent="0.25">
      <c r="A51" s="2056"/>
      <c r="B51" s="2057"/>
      <c r="C51" s="2057"/>
      <c r="D51" s="2057"/>
      <c r="E51" s="2057"/>
      <c r="F51" s="2057"/>
      <c r="G51" s="2057"/>
      <c r="H51" s="2057"/>
      <c r="I51" s="2057"/>
      <c r="J51" s="2057"/>
      <c r="K51" s="2057"/>
      <c r="L51" s="2057"/>
      <c r="M51" s="2057"/>
      <c r="N51" s="2057"/>
      <c r="O51" s="2058"/>
      <c r="P51" s="331"/>
      <c r="Q51" s="331"/>
      <c r="R51" s="331"/>
    </row>
    <row r="52" spans="1:18" ht="13.9" customHeight="1" x14ac:dyDescent="0.25">
      <c r="A52" s="2122" t="s">
        <v>668</v>
      </c>
      <c r="B52" s="2123"/>
      <c r="C52" s="2123"/>
      <c r="D52" s="2123"/>
      <c r="E52" s="2123"/>
      <c r="F52" s="2123"/>
      <c r="G52" s="2123"/>
      <c r="H52" s="2123"/>
      <c r="I52" s="2123"/>
      <c r="J52" s="2123"/>
      <c r="K52" s="2123"/>
      <c r="L52" s="2123"/>
      <c r="M52" s="2123"/>
      <c r="N52" s="2123"/>
      <c r="O52" s="2124"/>
      <c r="P52" s="331"/>
      <c r="Q52" s="331"/>
      <c r="R52" s="331"/>
    </row>
    <row r="53" spans="1:18" ht="13.9" customHeight="1" x14ac:dyDescent="0.25">
      <c r="A53" s="2110">
        <v>5.0999999999999996</v>
      </c>
      <c r="B53" s="2111"/>
      <c r="C53" s="2115" t="s">
        <v>669</v>
      </c>
      <c r="D53" s="2116"/>
      <c r="E53" s="2116"/>
      <c r="F53" s="2116"/>
      <c r="G53" s="2116"/>
      <c r="H53" s="2116"/>
      <c r="I53" s="2116"/>
      <c r="J53" s="2116"/>
      <c r="K53" s="2116"/>
      <c r="L53" s="2117"/>
      <c r="M53" s="2117"/>
      <c r="N53" s="2117"/>
      <c r="O53" s="2118"/>
      <c r="P53" s="331"/>
      <c r="Q53" s="331"/>
      <c r="R53" s="331"/>
    </row>
    <row r="54" spans="1:18" ht="13.9" customHeight="1" x14ac:dyDescent="0.25">
      <c r="A54" s="2099" t="s">
        <v>670</v>
      </c>
      <c r="B54" s="2106"/>
      <c r="C54" s="2107" t="s">
        <v>671</v>
      </c>
      <c r="D54" s="2108"/>
      <c r="E54" s="2108"/>
      <c r="F54" s="2108"/>
      <c r="G54" s="2108"/>
      <c r="H54" s="2108"/>
      <c r="I54" s="2108"/>
      <c r="J54" s="2108"/>
      <c r="K54" s="2109"/>
      <c r="L54" s="306"/>
      <c r="M54" s="306"/>
      <c r="N54" s="306"/>
      <c r="O54" s="306"/>
      <c r="P54" s="331"/>
      <c r="Q54" s="331"/>
      <c r="R54" s="331"/>
    </row>
    <row r="55" spans="1:18" ht="13.9" customHeight="1" x14ac:dyDescent="0.25">
      <c r="A55" s="2099" t="s">
        <v>672</v>
      </c>
      <c r="B55" s="2106"/>
      <c r="C55" s="2107" t="s">
        <v>673</v>
      </c>
      <c r="D55" s="2108"/>
      <c r="E55" s="2108"/>
      <c r="F55" s="2108"/>
      <c r="G55" s="2108"/>
      <c r="H55" s="2108"/>
      <c r="I55" s="2108"/>
      <c r="J55" s="2108"/>
      <c r="K55" s="2109"/>
      <c r="L55" s="306"/>
      <c r="M55" s="306"/>
      <c r="N55" s="306"/>
      <c r="O55" s="306"/>
      <c r="P55" s="331"/>
      <c r="Q55" s="331"/>
      <c r="R55" s="331"/>
    </row>
    <row r="56" spans="1:18" ht="13.9" customHeight="1" x14ac:dyDescent="0.25">
      <c r="A56" s="2099" t="s">
        <v>674</v>
      </c>
      <c r="B56" s="2106"/>
      <c r="C56" s="2107" t="s">
        <v>675</v>
      </c>
      <c r="D56" s="2108"/>
      <c r="E56" s="2108"/>
      <c r="F56" s="2108"/>
      <c r="G56" s="2108"/>
      <c r="H56" s="2108"/>
      <c r="I56" s="2108"/>
      <c r="J56" s="2108"/>
      <c r="K56" s="2109"/>
      <c r="L56" s="306"/>
      <c r="M56" s="306"/>
      <c r="N56" s="306"/>
      <c r="O56" s="306"/>
      <c r="P56" s="331"/>
      <c r="Q56" s="331"/>
      <c r="R56" s="331"/>
    </row>
    <row r="57" spans="1:18" ht="13.9" customHeight="1" x14ac:dyDescent="0.25">
      <c r="A57" s="2099" t="s">
        <v>676</v>
      </c>
      <c r="B57" s="2106"/>
      <c r="C57" s="2107" t="s">
        <v>677</v>
      </c>
      <c r="D57" s="2108"/>
      <c r="E57" s="2108"/>
      <c r="F57" s="2108"/>
      <c r="G57" s="2108"/>
      <c r="H57" s="2108"/>
      <c r="I57" s="2108"/>
      <c r="J57" s="2108"/>
      <c r="K57" s="2109"/>
      <c r="L57" s="306"/>
      <c r="M57" s="306"/>
      <c r="N57" s="306"/>
      <c r="O57" s="306"/>
      <c r="P57" s="331"/>
      <c r="Q57" s="331"/>
      <c r="R57" s="331"/>
    </row>
    <row r="58" spans="1:18" ht="43.35" customHeight="1" x14ac:dyDescent="0.25">
      <c r="A58" s="2099" t="s">
        <v>678</v>
      </c>
      <c r="B58" s="2106"/>
      <c r="C58" s="2107" t="s">
        <v>679</v>
      </c>
      <c r="D58" s="2108"/>
      <c r="E58" s="2108"/>
      <c r="F58" s="2108"/>
      <c r="G58" s="2108"/>
      <c r="H58" s="2108"/>
      <c r="I58" s="2108"/>
      <c r="J58" s="2108"/>
      <c r="K58" s="2109"/>
      <c r="L58" s="306"/>
      <c r="M58" s="306"/>
      <c r="N58" s="306"/>
      <c r="O58" s="306"/>
      <c r="P58" s="331"/>
      <c r="Q58" s="331"/>
      <c r="R58" s="331"/>
    </row>
    <row r="59" spans="1:18" ht="30.75" customHeight="1" x14ac:dyDescent="0.25">
      <c r="A59" s="2099" t="s">
        <v>680</v>
      </c>
      <c r="B59" s="2106"/>
      <c r="C59" s="2107" t="s">
        <v>681</v>
      </c>
      <c r="D59" s="2108"/>
      <c r="E59" s="2108"/>
      <c r="F59" s="2108"/>
      <c r="G59" s="2108"/>
      <c r="H59" s="2108"/>
      <c r="I59" s="2108"/>
      <c r="J59" s="2108"/>
      <c r="K59" s="2109"/>
      <c r="L59" s="306"/>
      <c r="M59" s="306"/>
      <c r="N59" s="306"/>
      <c r="O59" s="306"/>
      <c r="P59" s="331"/>
      <c r="Q59" s="331"/>
      <c r="R59" s="331"/>
    </row>
    <row r="60" spans="1:18" ht="13.9" customHeight="1" x14ac:dyDescent="0.25">
      <c r="A60" s="2110">
        <v>5.2</v>
      </c>
      <c r="B60" s="2111"/>
      <c r="C60" s="2115" t="s">
        <v>682</v>
      </c>
      <c r="D60" s="2116"/>
      <c r="E60" s="2116"/>
      <c r="F60" s="2116"/>
      <c r="G60" s="2116"/>
      <c r="H60" s="2116"/>
      <c r="I60" s="2116"/>
      <c r="J60" s="2116"/>
      <c r="K60" s="2116"/>
      <c r="L60" s="2117"/>
      <c r="M60" s="2117"/>
      <c r="N60" s="2117"/>
      <c r="O60" s="2118"/>
      <c r="P60" s="331"/>
      <c r="Q60" s="331"/>
      <c r="R60" s="331"/>
    </row>
    <row r="61" spans="1:18" ht="45" customHeight="1" x14ac:dyDescent="0.25">
      <c r="A61" s="2099" t="s">
        <v>683</v>
      </c>
      <c r="B61" s="2106"/>
      <c r="C61" s="2107" t="s">
        <v>684</v>
      </c>
      <c r="D61" s="2108"/>
      <c r="E61" s="2108"/>
      <c r="F61" s="2108"/>
      <c r="G61" s="2108"/>
      <c r="H61" s="2108"/>
      <c r="I61" s="2108"/>
      <c r="J61" s="2108"/>
      <c r="K61" s="2109"/>
      <c r="L61" s="306"/>
      <c r="M61" s="306"/>
      <c r="N61" s="306"/>
      <c r="O61" s="306"/>
      <c r="P61" s="331"/>
      <c r="Q61" s="331"/>
      <c r="R61" s="331"/>
    </row>
    <row r="62" spans="1:18" ht="28.5" customHeight="1" x14ac:dyDescent="0.25">
      <c r="A62" s="2099" t="s">
        <v>685</v>
      </c>
      <c r="B62" s="2106"/>
      <c r="C62" s="2107" t="s">
        <v>686</v>
      </c>
      <c r="D62" s="2108"/>
      <c r="E62" s="2108"/>
      <c r="F62" s="2108"/>
      <c r="G62" s="2108"/>
      <c r="H62" s="2108"/>
      <c r="I62" s="2108"/>
      <c r="J62" s="2108"/>
      <c r="K62" s="2109"/>
      <c r="L62" s="306"/>
      <c r="M62" s="306"/>
      <c r="N62" s="306"/>
      <c r="O62" s="306"/>
      <c r="P62" s="331"/>
      <c r="Q62" s="331"/>
      <c r="R62" s="331"/>
    </row>
    <row r="63" spans="1:18" ht="75" customHeight="1" x14ac:dyDescent="0.25">
      <c r="A63" s="2099" t="s">
        <v>687</v>
      </c>
      <c r="B63" s="2106"/>
      <c r="C63" s="2107" t="s">
        <v>688</v>
      </c>
      <c r="D63" s="2108"/>
      <c r="E63" s="2108"/>
      <c r="F63" s="2108"/>
      <c r="G63" s="2108"/>
      <c r="H63" s="2108"/>
      <c r="I63" s="2108"/>
      <c r="J63" s="2108"/>
      <c r="K63" s="2109"/>
      <c r="L63" s="306"/>
      <c r="M63" s="306"/>
      <c r="N63" s="306"/>
      <c r="O63" s="306"/>
      <c r="P63" s="331"/>
      <c r="Q63" s="331"/>
      <c r="R63" s="331"/>
    </row>
    <row r="64" spans="1:18" ht="13.9" customHeight="1" x14ac:dyDescent="0.25">
      <c r="A64" s="2099" t="s">
        <v>689</v>
      </c>
      <c r="B64" s="2106"/>
      <c r="C64" s="2107" t="s">
        <v>690</v>
      </c>
      <c r="D64" s="2108"/>
      <c r="E64" s="2108"/>
      <c r="F64" s="2108"/>
      <c r="G64" s="2108"/>
      <c r="H64" s="2108"/>
      <c r="I64" s="2108"/>
      <c r="J64" s="2108"/>
      <c r="K64" s="2109"/>
      <c r="L64" s="306"/>
      <c r="M64" s="306"/>
      <c r="N64" s="306"/>
      <c r="O64" s="306"/>
      <c r="P64" s="331"/>
      <c r="Q64" s="331"/>
      <c r="R64" s="331"/>
    </row>
    <row r="65" spans="1:18" ht="30" customHeight="1" x14ac:dyDescent="0.25">
      <c r="A65" s="2099" t="s">
        <v>691</v>
      </c>
      <c r="B65" s="2106"/>
      <c r="C65" s="2107" t="s">
        <v>692</v>
      </c>
      <c r="D65" s="2108"/>
      <c r="E65" s="2108"/>
      <c r="F65" s="2108"/>
      <c r="G65" s="2108"/>
      <c r="H65" s="2108"/>
      <c r="I65" s="2108"/>
      <c r="J65" s="2108"/>
      <c r="K65" s="2109"/>
      <c r="L65" s="306"/>
      <c r="M65" s="306"/>
      <c r="N65" s="306"/>
      <c r="O65" s="306"/>
      <c r="P65" s="331"/>
      <c r="Q65" s="331"/>
      <c r="R65" s="331"/>
    </row>
    <row r="66" spans="1:18" ht="30.75" customHeight="1" x14ac:dyDescent="0.25">
      <c r="A66" s="2099" t="s">
        <v>693</v>
      </c>
      <c r="B66" s="2106"/>
      <c r="C66" s="2107" t="s">
        <v>694</v>
      </c>
      <c r="D66" s="2108"/>
      <c r="E66" s="2108"/>
      <c r="F66" s="2108"/>
      <c r="G66" s="2108"/>
      <c r="H66" s="2108"/>
      <c r="I66" s="2108"/>
      <c r="J66" s="2108"/>
      <c r="K66" s="2109"/>
      <c r="L66" s="306"/>
      <c r="M66" s="306"/>
      <c r="N66" s="306"/>
      <c r="O66" s="306"/>
      <c r="P66" s="331"/>
      <c r="Q66" s="331"/>
      <c r="R66" s="331"/>
    </row>
    <row r="67" spans="1:18" ht="30.75" customHeight="1" x14ac:dyDescent="0.25">
      <c r="A67" s="2099" t="s">
        <v>695</v>
      </c>
      <c r="B67" s="2106"/>
      <c r="C67" s="2107" t="s">
        <v>696</v>
      </c>
      <c r="D67" s="2108"/>
      <c r="E67" s="2108"/>
      <c r="F67" s="2108"/>
      <c r="G67" s="2108"/>
      <c r="H67" s="2108"/>
      <c r="I67" s="2108"/>
      <c r="J67" s="2108"/>
      <c r="K67" s="2109"/>
      <c r="L67" s="306"/>
      <c r="M67" s="306"/>
      <c r="N67" s="306"/>
      <c r="O67" s="306"/>
      <c r="P67" s="331"/>
      <c r="Q67" s="331"/>
      <c r="R67" s="331"/>
    </row>
    <row r="68" spans="1:18" ht="13.9" customHeight="1" x14ac:dyDescent="0.25">
      <c r="A68" s="2110">
        <v>5.3</v>
      </c>
      <c r="B68" s="2111"/>
      <c r="C68" s="2112" t="s">
        <v>697</v>
      </c>
      <c r="D68" s="2113"/>
      <c r="E68" s="2113"/>
      <c r="F68" s="2113"/>
      <c r="G68" s="2113"/>
      <c r="H68" s="2113"/>
      <c r="I68" s="2113"/>
      <c r="J68" s="2113"/>
      <c r="K68" s="2114"/>
      <c r="L68" s="343"/>
      <c r="M68" s="343"/>
      <c r="N68" s="343"/>
      <c r="O68" s="343"/>
      <c r="P68" s="331"/>
      <c r="Q68" s="331"/>
      <c r="R68" s="331"/>
    </row>
    <row r="69" spans="1:18" ht="30" customHeight="1" x14ac:dyDescent="0.25">
      <c r="A69" s="2099" t="s">
        <v>698</v>
      </c>
      <c r="B69" s="2106"/>
      <c r="C69" s="2107" t="s">
        <v>699</v>
      </c>
      <c r="D69" s="2108"/>
      <c r="E69" s="2108"/>
      <c r="F69" s="2108"/>
      <c r="G69" s="2108"/>
      <c r="H69" s="2108"/>
      <c r="I69" s="2108"/>
      <c r="J69" s="2108"/>
      <c r="K69" s="2109"/>
      <c r="L69" s="306"/>
      <c r="M69" s="306"/>
      <c r="N69" s="306"/>
      <c r="O69" s="306"/>
      <c r="P69" s="331"/>
      <c r="Q69" s="331"/>
      <c r="R69" s="331"/>
    </row>
    <row r="70" spans="1:18" ht="27.6" customHeight="1" x14ac:dyDescent="0.25">
      <c r="A70" s="2099" t="s">
        <v>700</v>
      </c>
      <c r="B70" s="2106"/>
      <c r="C70" s="2107" t="s">
        <v>701</v>
      </c>
      <c r="D70" s="2108"/>
      <c r="E70" s="2108"/>
      <c r="F70" s="2108"/>
      <c r="G70" s="2108"/>
      <c r="H70" s="2108"/>
      <c r="I70" s="2108"/>
      <c r="J70" s="2108"/>
      <c r="K70" s="2109"/>
      <c r="L70" s="306"/>
      <c r="M70" s="306"/>
      <c r="N70" s="306"/>
      <c r="O70" s="306"/>
      <c r="P70" s="331"/>
      <c r="Q70" s="331"/>
      <c r="R70" s="331"/>
    </row>
    <row r="71" spans="1:18" ht="27.6" customHeight="1" x14ac:dyDescent="0.25">
      <c r="A71" s="2099" t="s">
        <v>702</v>
      </c>
      <c r="B71" s="2106"/>
      <c r="C71" s="2107" t="s">
        <v>703</v>
      </c>
      <c r="D71" s="2108"/>
      <c r="E71" s="2108"/>
      <c r="F71" s="2108"/>
      <c r="G71" s="2108"/>
      <c r="H71" s="2108"/>
      <c r="I71" s="2108"/>
      <c r="J71" s="2108"/>
      <c r="K71" s="2109"/>
      <c r="L71" s="306"/>
      <c r="M71" s="306"/>
      <c r="N71" s="306"/>
      <c r="O71" s="306"/>
      <c r="P71" s="331"/>
      <c r="Q71" s="331"/>
      <c r="R71" s="331"/>
    </row>
    <row r="72" spans="1:18" ht="4.9000000000000004" customHeight="1" x14ac:dyDescent="0.25">
      <c r="A72" s="2099"/>
      <c r="B72" s="2100"/>
      <c r="C72" s="2057"/>
      <c r="D72" s="2057"/>
      <c r="E72" s="2057"/>
      <c r="F72" s="2057"/>
      <c r="G72" s="2057"/>
      <c r="H72" s="2057"/>
      <c r="I72" s="2057"/>
      <c r="J72" s="2057"/>
      <c r="K72" s="2057"/>
      <c r="L72" s="2057"/>
      <c r="M72" s="2057"/>
      <c r="N72" s="2057"/>
      <c r="O72" s="2058"/>
      <c r="P72" s="331"/>
      <c r="Q72" s="331"/>
      <c r="R72" s="331"/>
    </row>
    <row r="73" spans="1:18" ht="13.9" customHeight="1" x14ac:dyDescent="0.25">
      <c r="A73" s="2101" t="s">
        <v>704</v>
      </c>
      <c r="B73" s="2102"/>
      <c r="C73" s="2102"/>
      <c r="D73" s="2102"/>
      <c r="E73" s="2102"/>
      <c r="F73" s="2102"/>
      <c r="G73" s="2102"/>
      <c r="H73" s="2102"/>
      <c r="I73" s="2102"/>
      <c r="J73" s="2102"/>
      <c r="K73" s="2102"/>
      <c r="L73" s="2102"/>
      <c r="M73" s="2102"/>
      <c r="N73" s="2102"/>
      <c r="O73" s="2103"/>
      <c r="P73" s="331"/>
      <c r="Q73" s="331"/>
      <c r="R73" s="331"/>
    </row>
    <row r="74" spans="1:18" ht="27" customHeight="1" x14ac:dyDescent="0.25">
      <c r="A74" s="2030"/>
      <c r="B74" s="2104"/>
      <c r="C74" s="894"/>
      <c r="D74" s="895"/>
      <c r="E74" s="895"/>
      <c r="F74" s="895"/>
      <c r="G74" s="895"/>
      <c r="H74" s="895"/>
      <c r="I74" s="895"/>
      <c r="J74" s="895"/>
      <c r="K74" s="895"/>
      <c r="L74" s="895"/>
      <c r="M74" s="895"/>
      <c r="N74" s="895"/>
      <c r="O74" s="2105"/>
      <c r="P74" s="331"/>
      <c r="Q74" s="331"/>
      <c r="R74" s="331"/>
    </row>
    <row r="75" spans="1:18" ht="27" customHeight="1" x14ac:dyDescent="0.25">
      <c r="A75" s="2030"/>
      <c r="B75" s="2089"/>
      <c r="C75" s="894"/>
      <c r="D75" s="2090"/>
      <c r="E75" s="2090"/>
      <c r="F75" s="2090"/>
      <c r="G75" s="2090"/>
      <c r="H75" s="2090"/>
      <c r="I75" s="2090"/>
      <c r="J75" s="2090"/>
      <c r="K75" s="2090"/>
      <c r="L75" s="2090"/>
      <c r="M75" s="2090"/>
      <c r="N75" s="2090"/>
      <c r="O75" s="2091"/>
      <c r="P75" s="331"/>
      <c r="Q75" s="331"/>
      <c r="R75" s="331"/>
    </row>
    <row r="76" spans="1:18" ht="27" customHeight="1" x14ac:dyDescent="0.25">
      <c r="A76" s="2030"/>
      <c r="B76" s="2089"/>
      <c r="C76" s="894"/>
      <c r="D76" s="2090"/>
      <c r="E76" s="2090"/>
      <c r="F76" s="2090"/>
      <c r="G76" s="2090"/>
      <c r="H76" s="2090"/>
      <c r="I76" s="2090"/>
      <c r="J76" s="2090"/>
      <c r="K76" s="2090"/>
      <c r="L76" s="2090"/>
      <c r="M76" s="2090"/>
      <c r="N76" s="2090"/>
      <c r="O76" s="2091"/>
      <c r="P76" s="331"/>
      <c r="Q76" s="331"/>
      <c r="R76" s="331"/>
    </row>
    <row r="77" spans="1:18" ht="27" customHeight="1" x14ac:dyDescent="0.25">
      <c r="A77" s="2030"/>
      <c r="B77" s="2089"/>
      <c r="C77" s="894"/>
      <c r="D77" s="2090"/>
      <c r="E77" s="2090"/>
      <c r="F77" s="2090"/>
      <c r="G77" s="2090"/>
      <c r="H77" s="2090"/>
      <c r="I77" s="2090"/>
      <c r="J77" s="2090"/>
      <c r="K77" s="2090"/>
      <c r="L77" s="2090"/>
      <c r="M77" s="2090"/>
      <c r="N77" s="2090"/>
      <c r="O77" s="2091"/>
      <c r="P77" s="331"/>
      <c r="Q77" s="331"/>
      <c r="R77" s="331"/>
    </row>
    <row r="78" spans="1:18" ht="27" customHeight="1" x14ac:dyDescent="0.25">
      <c r="A78" s="2030"/>
      <c r="B78" s="2089"/>
      <c r="C78" s="894"/>
      <c r="D78" s="2090"/>
      <c r="E78" s="2090"/>
      <c r="F78" s="2090"/>
      <c r="G78" s="2090"/>
      <c r="H78" s="2090"/>
      <c r="I78" s="2090"/>
      <c r="J78" s="2090"/>
      <c r="K78" s="2090"/>
      <c r="L78" s="2090"/>
      <c r="M78" s="2090"/>
      <c r="N78" s="2090"/>
      <c r="O78" s="2091"/>
      <c r="P78" s="331"/>
      <c r="Q78" s="331"/>
      <c r="R78" s="331"/>
    </row>
    <row r="79" spans="1:18" ht="27" customHeight="1" x14ac:dyDescent="0.25">
      <c r="A79" s="2030"/>
      <c r="B79" s="2089"/>
      <c r="C79" s="894"/>
      <c r="D79" s="2090"/>
      <c r="E79" s="2090"/>
      <c r="F79" s="2090"/>
      <c r="G79" s="2090"/>
      <c r="H79" s="2090"/>
      <c r="I79" s="2090"/>
      <c r="J79" s="2090"/>
      <c r="K79" s="2090"/>
      <c r="L79" s="2090"/>
      <c r="M79" s="2090"/>
      <c r="N79" s="2090"/>
      <c r="O79" s="2091"/>
      <c r="P79" s="331"/>
      <c r="Q79" s="331"/>
      <c r="R79" s="331"/>
    </row>
    <row r="80" spans="1:18" ht="27" customHeight="1" x14ac:dyDescent="0.25">
      <c r="A80" s="2030"/>
      <c r="B80" s="2089"/>
      <c r="C80" s="894"/>
      <c r="D80" s="2090"/>
      <c r="E80" s="2090"/>
      <c r="F80" s="2090"/>
      <c r="G80" s="2090"/>
      <c r="H80" s="2090"/>
      <c r="I80" s="2090"/>
      <c r="J80" s="2090"/>
      <c r="K80" s="2090"/>
      <c r="L80" s="2090"/>
      <c r="M80" s="2090"/>
      <c r="N80" s="2090"/>
      <c r="O80" s="2091"/>
      <c r="P80" s="331"/>
      <c r="Q80" s="331"/>
      <c r="R80" s="331"/>
    </row>
    <row r="81" spans="1:18" ht="27" customHeight="1" x14ac:dyDescent="0.25">
      <c r="A81" s="2030"/>
      <c r="B81" s="2089"/>
      <c r="C81" s="894"/>
      <c r="D81" s="2090"/>
      <c r="E81" s="2090"/>
      <c r="F81" s="2090"/>
      <c r="G81" s="2090"/>
      <c r="H81" s="2090"/>
      <c r="I81" s="2090"/>
      <c r="J81" s="2090"/>
      <c r="K81" s="2090"/>
      <c r="L81" s="2090"/>
      <c r="M81" s="2090"/>
      <c r="N81" s="2090"/>
      <c r="O81" s="2091"/>
      <c r="P81" s="331"/>
      <c r="Q81" s="331"/>
      <c r="R81" s="331"/>
    </row>
    <row r="82" spans="1:18" ht="27" customHeight="1" x14ac:dyDescent="0.25">
      <c r="A82" s="2030"/>
      <c r="B82" s="2089"/>
      <c r="C82" s="894"/>
      <c r="D82" s="2090"/>
      <c r="E82" s="2090"/>
      <c r="F82" s="2090"/>
      <c r="G82" s="2090"/>
      <c r="H82" s="2090"/>
      <c r="I82" s="2090"/>
      <c r="J82" s="2090"/>
      <c r="K82" s="2090"/>
      <c r="L82" s="2090"/>
      <c r="M82" s="2090"/>
      <c r="N82" s="2090"/>
      <c r="O82" s="2091"/>
      <c r="P82" s="331"/>
      <c r="Q82" s="331"/>
      <c r="R82" s="331"/>
    </row>
    <row r="83" spans="1:18" ht="27" customHeight="1" x14ac:dyDescent="0.25">
      <c r="A83" s="2030"/>
      <c r="B83" s="2089"/>
      <c r="C83" s="894"/>
      <c r="D83" s="2090"/>
      <c r="E83" s="2090"/>
      <c r="F83" s="2090"/>
      <c r="G83" s="2090"/>
      <c r="H83" s="2090"/>
      <c r="I83" s="2090"/>
      <c r="J83" s="2090"/>
      <c r="K83" s="2090"/>
      <c r="L83" s="2090"/>
      <c r="M83" s="2090"/>
      <c r="N83" s="2090"/>
      <c r="O83" s="2091"/>
      <c r="P83" s="331"/>
      <c r="Q83" s="331"/>
      <c r="R83" s="331"/>
    </row>
    <row r="84" spans="1:18" ht="27" customHeight="1" x14ac:dyDescent="0.25">
      <c r="A84" s="2030"/>
      <c r="B84" s="2089"/>
      <c r="C84" s="894"/>
      <c r="D84" s="2090"/>
      <c r="E84" s="2090"/>
      <c r="F84" s="2090"/>
      <c r="G84" s="2090"/>
      <c r="H84" s="2090"/>
      <c r="I84" s="2090"/>
      <c r="J84" s="2090"/>
      <c r="K84" s="2090"/>
      <c r="L84" s="2090"/>
      <c r="M84" s="2090"/>
      <c r="N84" s="2090"/>
      <c r="O84" s="2091"/>
      <c r="P84" s="331"/>
      <c r="Q84" s="331"/>
      <c r="R84" s="331"/>
    </row>
    <row r="85" spans="1:18" ht="27" customHeight="1" x14ac:dyDescent="0.25">
      <c r="A85" s="2030"/>
      <c r="B85" s="2089"/>
      <c r="C85" s="894"/>
      <c r="D85" s="2090"/>
      <c r="E85" s="2090"/>
      <c r="F85" s="2090"/>
      <c r="G85" s="2090"/>
      <c r="H85" s="2090"/>
      <c r="I85" s="2090"/>
      <c r="J85" s="2090"/>
      <c r="K85" s="2090"/>
      <c r="L85" s="2090"/>
      <c r="M85" s="2090"/>
      <c r="N85" s="2090"/>
      <c r="O85" s="2091"/>
      <c r="P85" s="331"/>
      <c r="Q85" s="331"/>
      <c r="R85" s="331"/>
    </row>
    <row r="86" spans="1:18" ht="27" customHeight="1" x14ac:dyDescent="0.25">
      <c r="A86" s="2030"/>
      <c r="B86" s="2089"/>
      <c r="C86" s="894"/>
      <c r="D86" s="2090"/>
      <c r="E86" s="2090"/>
      <c r="F86" s="2090"/>
      <c r="G86" s="2090"/>
      <c r="H86" s="2090"/>
      <c r="I86" s="2090"/>
      <c r="J86" s="2090"/>
      <c r="K86" s="2090"/>
      <c r="L86" s="2090"/>
      <c r="M86" s="2090"/>
      <c r="N86" s="2090"/>
      <c r="O86" s="2091"/>
      <c r="P86" s="331"/>
      <c r="Q86" s="331"/>
      <c r="R86" s="331"/>
    </row>
    <row r="87" spans="1:18" ht="4.9000000000000004" customHeight="1" x14ac:dyDescent="0.25">
      <c r="A87" s="2092"/>
      <c r="B87" s="2093"/>
      <c r="C87" s="2094"/>
      <c r="D87" s="2094"/>
      <c r="E87" s="2094"/>
      <c r="F87" s="2094"/>
      <c r="G87" s="2094"/>
      <c r="H87" s="2094"/>
      <c r="I87" s="2094"/>
      <c r="J87" s="2094"/>
      <c r="K87" s="2094"/>
      <c r="L87" s="2094"/>
      <c r="M87" s="2094"/>
      <c r="N87" s="2094"/>
      <c r="O87" s="2095"/>
      <c r="P87" s="331"/>
      <c r="Q87" s="331"/>
      <c r="R87" s="331"/>
    </row>
    <row r="88" spans="1:18" ht="13.9" customHeight="1" x14ac:dyDescent="0.25">
      <c r="A88" s="2096" t="s">
        <v>705</v>
      </c>
      <c r="B88" s="2097"/>
      <c r="C88" s="2097"/>
      <c r="D88" s="2097"/>
      <c r="E88" s="2097"/>
      <c r="F88" s="2097"/>
      <c r="G88" s="2097"/>
      <c r="H88" s="2097"/>
      <c r="I88" s="2097"/>
      <c r="J88" s="2097"/>
      <c r="K88" s="2097"/>
      <c r="L88" s="2097"/>
      <c r="M88" s="2097"/>
      <c r="N88" s="2097"/>
      <c r="O88" s="2098"/>
      <c r="P88" s="331"/>
      <c r="Q88" s="331"/>
      <c r="R88" s="331"/>
    </row>
    <row r="89" spans="1:18" ht="13.9" customHeight="1" x14ac:dyDescent="0.25">
      <c r="A89" s="2072"/>
      <c r="B89" s="2073"/>
      <c r="C89" s="2073"/>
      <c r="D89" s="2074"/>
      <c r="E89" s="2072"/>
      <c r="F89" s="2078"/>
      <c r="G89" s="2078"/>
      <c r="H89" s="2078"/>
      <c r="I89" s="2079"/>
      <c r="J89" s="2072"/>
      <c r="K89" s="2078"/>
      <c r="L89" s="2078"/>
      <c r="M89" s="2078"/>
      <c r="N89" s="2078"/>
      <c r="O89" s="2079"/>
      <c r="P89" s="331"/>
      <c r="Q89" s="331"/>
      <c r="R89" s="331"/>
    </row>
    <row r="90" spans="1:18" ht="13.9" customHeight="1" x14ac:dyDescent="0.25">
      <c r="A90" s="2075"/>
      <c r="B90" s="2076"/>
      <c r="C90" s="2076"/>
      <c r="D90" s="2077"/>
      <c r="E90" s="2080"/>
      <c r="F90" s="2081"/>
      <c r="G90" s="2081"/>
      <c r="H90" s="2081"/>
      <c r="I90" s="2082"/>
      <c r="J90" s="2080"/>
      <c r="K90" s="2081"/>
      <c r="L90" s="2081"/>
      <c r="M90" s="2081"/>
      <c r="N90" s="2081"/>
      <c r="O90" s="2082"/>
      <c r="P90" s="331"/>
      <c r="Q90" s="331"/>
      <c r="R90" s="331"/>
    </row>
    <row r="91" spans="1:18" ht="13.9" customHeight="1" x14ac:dyDescent="0.25">
      <c r="A91" s="2083" t="s">
        <v>706</v>
      </c>
      <c r="B91" s="2084"/>
      <c r="C91" s="2084"/>
      <c r="D91" s="2085"/>
      <c r="E91" s="2086" t="s">
        <v>707</v>
      </c>
      <c r="F91" s="2087"/>
      <c r="G91" s="2087"/>
      <c r="H91" s="2087"/>
      <c r="I91" s="2088"/>
      <c r="J91" s="2083" t="s">
        <v>708</v>
      </c>
      <c r="K91" s="2084"/>
      <c r="L91" s="2084"/>
      <c r="M91" s="2084"/>
      <c r="N91" s="2084"/>
      <c r="O91" s="2085"/>
      <c r="P91" s="331"/>
      <c r="Q91" s="331"/>
      <c r="R91" s="331"/>
    </row>
    <row r="92" spans="1:18" ht="13.9" customHeight="1" x14ac:dyDescent="0.25">
      <c r="A92" s="2072"/>
      <c r="B92" s="2073"/>
      <c r="C92" s="2073"/>
      <c r="D92" s="2074"/>
      <c r="E92" s="2072"/>
      <c r="F92" s="2078"/>
      <c r="G92" s="2078"/>
      <c r="H92" s="2078"/>
      <c r="I92" s="2079"/>
      <c r="J92" s="2072"/>
      <c r="K92" s="2078"/>
      <c r="L92" s="2078"/>
      <c r="M92" s="2078"/>
      <c r="N92" s="2078"/>
      <c r="O92" s="2079"/>
      <c r="P92" s="331"/>
      <c r="Q92" s="331"/>
      <c r="R92" s="331"/>
    </row>
    <row r="93" spans="1:18" ht="13.9" customHeight="1" x14ac:dyDescent="0.25">
      <c r="A93" s="2075"/>
      <c r="B93" s="2076"/>
      <c r="C93" s="2076"/>
      <c r="D93" s="2077"/>
      <c r="E93" s="2080"/>
      <c r="F93" s="2081"/>
      <c r="G93" s="2081"/>
      <c r="H93" s="2081"/>
      <c r="I93" s="2082"/>
      <c r="J93" s="2080"/>
      <c r="K93" s="2081"/>
      <c r="L93" s="2081"/>
      <c r="M93" s="2081"/>
      <c r="N93" s="2081"/>
      <c r="O93" s="2082"/>
      <c r="P93" s="331"/>
      <c r="Q93" s="331"/>
      <c r="R93" s="331"/>
    </row>
    <row r="94" spans="1:18" ht="13.9" customHeight="1" x14ac:dyDescent="0.25">
      <c r="A94" s="2083" t="s">
        <v>709</v>
      </c>
      <c r="B94" s="2084"/>
      <c r="C94" s="2084"/>
      <c r="D94" s="2085"/>
      <c r="E94" s="2086" t="s">
        <v>710</v>
      </c>
      <c r="F94" s="2087"/>
      <c r="G94" s="2087"/>
      <c r="H94" s="2087"/>
      <c r="I94" s="2088"/>
      <c r="J94" s="2083" t="s">
        <v>711</v>
      </c>
      <c r="K94" s="2084"/>
      <c r="L94" s="2084"/>
      <c r="M94" s="2084"/>
      <c r="N94" s="2084"/>
      <c r="O94" s="2085"/>
      <c r="P94" s="331"/>
      <c r="Q94" s="331"/>
      <c r="R94" s="331"/>
    </row>
    <row r="95" spans="1:18" ht="4.9000000000000004" customHeight="1" x14ac:dyDescent="0.25">
      <c r="A95" s="2056"/>
      <c r="B95" s="2057"/>
      <c r="C95" s="2057"/>
      <c r="D95" s="2057"/>
      <c r="E95" s="2057"/>
      <c r="F95" s="2057"/>
      <c r="G95" s="2057"/>
      <c r="H95" s="2057"/>
      <c r="I95" s="2057"/>
      <c r="J95" s="2057"/>
      <c r="K95" s="2057"/>
      <c r="L95" s="2057"/>
      <c r="M95" s="2057"/>
      <c r="N95" s="2057"/>
      <c r="O95" s="2058"/>
      <c r="P95" s="331"/>
      <c r="Q95" s="331"/>
      <c r="R95" s="331"/>
    </row>
    <row r="96" spans="1:18" ht="13.9" customHeight="1" x14ac:dyDescent="0.25">
      <c r="A96" s="1318" t="s">
        <v>712</v>
      </c>
      <c r="B96" s="2059"/>
      <c r="C96" s="2060"/>
      <c r="D96" s="2061"/>
      <c r="E96" s="2062"/>
      <c r="F96" s="2062"/>
      <c r="G96" s="2063"/>
      <c r="H96" s="2064" t="s">
        <v>713</v>
      </c>
      <c r="I96" s="2065"/>
      <c r="J96" s="2066"/>
      <c r="K96" s="2061"/>
      <c r="L96" s="2067"/>
      <c r="M96" s="2067"/>
      <c r="N96" s="2067"/>
      <c r="O96" s="2068"/>
      <c r="P96" s="331"/>
      <c r="Q96" s="331"/>
      <c r="R96" s="331"/>
    </row>
    <row r="97" spans="1:18" ht="4.9000000000000004" customHeight="1" x14ac:dyDescent="0.25">
      <c r="A97" s="2069"/>
      <c r="B97" s="2070"/>
      <c r="C97" s="2070"/>
      <c r="D97" s="2070"/>
      <c r="E97" s="2070"/>
      <c r="F97" s="2070"/>
      <c r="G97" s="2070"/>
      <c r="H97" s="2070"/>
      <c r="I97" s="2070"/>
      <c r="J97" s="2070"/>
      <c r="K97" s="2070"/>
      <c r="L97" s="2070"/>
      <c r="M97" s="2070"/>
      <c r="N97" s="2070"/>
      <c r="O97" s="2071"/>
      <c r="P97" s="331"/>
      <c r="Q97" s="331"/>
      <c r="R97" s="331"/>
    </row>
    <row r="98" spans="1:18" ht="13.9" customHeight="1" x14ac:dyDescent="0.25">
      <c r="A98" s="2053" t="s">
        <v>714</v>
      </c>
      <c r="B98" s="2054"/>
      <c r="C98" s="2054"/>
      <c r="D98" s="2054"/>
      <c r="E98" s="2054"/>
      <c r="F98" s="2054"/>
      <c r="G98" s="2054"/>
      <c r="H98" s="2054"/>
      <c r="I98" s="2054"/>
      <c r="J98" s="2054"/>
      <c r="K98" s="2054"/>
      <c r="L98" s="2054"/>
      <c r="M98" s="2054"/>
      <c r="N98" s="2054"/>
      <c r="O98" s="2055"/>
      <c r="P98" s="331"/>
      <c r="Q98" s="331"/>
      <c r="R98" s="331"/>
    </row>
    <row r="99" spans="1:18" x14ac:dyDescent="0.25">
      <c r="P99" s="331"/>
      <c r="Q99" s="331"/>
      <c r="R99" s="331"/>
    </row>
    <row r="100" spans="1:18" x14ac:dyDescent="0.25">
      <c r="P100" s="331"/>
      <c r="Q100" s="331"/>
      <c r="R100" s="331"/>
    </row>
    <row r="101" spans="1:18" x14ac:dyDescent="0.25">
      <c r="P101" s="331"/>
      <c r="Q101" s="331"/>
      <c r="R101" s="331"/>
    </row>
    <row r="102" spans="1:18" x14ac:dyDescent="0.25">
      <c r="P102" s="331"/>
      <c r="Q102" s="331"/>
      <c r="R102" s="331"/>
    </row>
    <row r="103" spans="1:18" x14ac:dyDescent="0.25">
      <c r="P103" s="331"/>
      <c r="Q103" s="331"/>
      <c r="R103" s="331"/>
    </row>
    <row r="104" spans="1:18" x14ac:dyDescent="0.25">
      <c r="P104" s="331"/>
      <c r="Q104" s="331"/>
      <c r="R104" s="331"/>
    </row>
    <row r="105" spans="1:18" x14ac:dyDescent="0.25">
      <c r="P105" s="331"/>
      <c r="Q105" s="331"/>
      <c r="R105" s="331"/>
    </row>
    <row r="106" spans="1:18" x14ac:dyDescent="0.25">
      <c r="P106" s="331"/>
      <c r="Q106" s="331"/>
      <c r="R106" s="331"/>
    </row>
    <row r="107" spans="1:18" x14ac:dyDescent="0.25">
      <c r="P107" s="331"/>
      <c r="Q107" s="331"/>
      <c r="R107" s="331"/>
    </row>
    <row r="108" spans="1:18" x14ac:dyDescent="0.25">
      <c r="P108" s="331"/>
      <c r="Q108" s="331"/>
      <c r="R108" s="331"/>
    </row>
    <row r="109" spans="1:18" x14ac:dyDescent="0.25">
      <c r="P109" s="331"/>
      <c r="Q109" s="331"/>
      <c r="R109" s="331"/>
    </row>
    <row r="110" spans="1:18" x14ac:dyDescent="0.25">
      <c r="P110" s="331"/>
      <c r="Q110" s="331"/>
      <c r="R110" s="331"/>
    </row>
    <row r="111" spans="1:18" x14ac:dyDescent="0.25">
      <c r="P111" s="331"/>
      <c r="Q111" s="331"/>
      <c r="R111" s="331"/>
    </row>
    <row r="112" spans="1:18" x14ac:dyDescent="0.25">
      <c r="P112" s="331"/>
      <c r="Q112" s="331"/>
      <c r="R112" s="331"/>
    </row>
    <row r="113" spans="16:18" x14ac:dyDescent="0.25">
      <c r="P113" s="331"/>
      <c r="Q113" s="331"/>
      <c r="R113" s="331"/>
    </row>
    <row r="114" spans="16:18" x14ac:dyDescent="0.25">
      <c r="P114" s="331"/>
      <c r="Q114" s="331"/>
      <c r="R114" s="331"/>
    </row>
    <row r="115" spans="16:18" x14ac:dyDescent="0.25">
      <c r="P115" s="331"/>
      <c r="Q115" s="331"/>
      <c r="R115" s="331"/>
    </row>
    <row r="116" spans="16:18" x14ac:dyDescent="0.25">
      <c r="P116" s="331"/>
      <c r="Q116" s="331"/>
      <c r="R116" s="331"/>
    </row>
    <row r="117" spans="16:18" x14ac:dyDescent="0.25">
      <c r="P117" s="331"/>
      <c r="Q117" s="331"/>
      <c r="R117" s="331"/>
    </row>
    <row r="118" spans="16:18" x14ac:dyDescent="0.25">
      <c r="P118" s="331"/>
      <c r="Q118" s="331"/>
      <c r="R118" s="331"/>
    </row>
    <row r="119" spans="16:18" x14ac:dyDescent="0.25">
      <c r="P119" s="331"/>
      <c r="Q119" s="331"/>
      <c r="R119" s="331"/>
    </row>
    <row r="120" spans="16:18" x14ac:dyDescent="0.25">
      <c r="P120" s="331"/>
      <c r="Q120" s="331"/>
      <c r="R120" s="331"/>
    </row>
    <row r="121" spans="16:18" x14ac:dyDescent="0.25">
      <c r="P121" s="331"/>
      <c r="Q121" s="331"/>
      <c r="R121" s="331"/>
    </row>
    <row r="122" spans="16:18" x14ac:dyDescent="0.25">
      <c r="P122" s="331"/>
      <c r="Q122" s="331"/>
      <c r="R122" s="331"/>
    </row>
    <row r="123" spans="16:18" x14ac:dyDescent="0.25">
      <c r="P123" s="331"/>
      <c r="Q123" s="331"/>
      <c r="R123" s="331"/>
    </row>
    <row r="124" spans="16:18" x14ac:dyDescent="0.25">
      <c r="P124" s="331"/>
      <c r="Q124" s="331"/>
      <c r="R124" s="331"/>
    </row>
    <row r="125" spans="16:18" x14ac:dyDescent="0.25">
      <c r="P125" s="331"/>
      <c r="Q125" s="331"/>
      <c r="R125" s="331"/>
    </row>
    <row r="126" spans="16:18" x14ac:dyDescent="0.25">
      <c r="P126" s="331"/>
      <c r="Q126" s="331"/>
      <c r="R126" s="331"/>
    </row>
    <row r="127" spans="16:18" x14ac:dyDescent="0.25">
      <c r="P127" s="331"/>
      <c r="Q127" s="331"/>
      <c r="R127" s="331"/>
    </row>
    <row r="128" spans="16:18" x14ac:dyDescent="0.25">
      <c r="P128" s="331"/>
      <c r="Q128" s="331"/>
      <c r="R128" s="331"/>
    </row>
    <row r="129" spans="1:18" x14ac:dyDescent="0.25">
      <c r="P129" s="331"/>
      <c r="Q129" s="331"/>
      <c r="R129" s="331"/>
    </row>
    <row r="130" spans="1:18" x14ac:dyDescent="0.25">
      <c r="P130" s="331"/>
      <c r="Q130" s="331"/>
      <c r="R130" s="331"/>
    </row>
    <row r="131" spans="1:18" x14ac:dyDescent="0.25">
      <c r="P131" s="331"/>
      <c r="Q131" s="331"/>
      <c r="R131" s="331"/>
    </row>
    <row r="132" spans="1:18" x14ac:dyDescent="0.25">
      <c r="P132" s="331"/>
      <c r="Q132" s="331"/>
      <c r="R132" s="331"/>
    </row>
    <row r="133" spans="1:18" x14ac:dyDescent="0.25">
      <c r="P133" s="331"/>
      <c r="Q133" s="331"/>
      <c r="R133" s="331"/>
    </row>
    <row r="134" spans="1:18" x14ac:dyDescent="0.25">
      <c r="P134" s="331"/>
      <c r="Q134" s="331"/>
      <c r="R134" s="331"/>
    </row>
    <row r="135" spans="1:18" x14ac:dyDescent="0.25">
      <c r="A135" s="344" t="s">
        <v>606</v>
      </c>
      <c r="P135" s="331"/>
      <c r="Q135" s="331"/>
      <c r="R135" s="331"/>
    </row>
    <row r="136" spans="1:18" x14ac:dyDescent="0.25">
      <c r="P136" s="331"/>
      <c r="Q136" s="331"/>
      <c r="R136" s="331"/>
    </row>
    <row r="137" spans="1:18" x14ac:dyDescent="0.25">
      <c r="A137" s="5" t="s">
        <v>889</v>
      </c>
      <c r="P137" s="345"/>
      <c r="Q137" s="345"/>
      <c r="R137" s="345"/>
    </row>
    <row r="138" spans="1:18" x14ac:dyDescent="0.25">
      <c r="A138" s="5" t="s">
        <v>608</v>
      </c>
      <c r="P138" s="345"/>
      <c r="Q138" s="345"/>
      <c r="R138" s="345"/>
    </row>
    <row r="139" spans="1:18" x14ac:dyDescent="0.25">
      <c r="P139" s="345"/>
      <c r="Q139" s="345"/>
      <c r="R139" s="345"/>
    </row>
    <row r="140" spans="1:18" x14ac:dyDescent="0.25">
      <c r="P140" s="345"/>
      <c r="Q140" s="345"/>
      <c r="R140" s="345"/>
    </row>
    <row r="141" spans="1:18" x14ac:dyDescent="0.25">
      <c r="A141" s="344" t="s">
        <v>606</v>
      </c>
      <c r="P141" s="345"/>
      <c r="Q141" s="345"/>
      <c r="R141" s="345"/>
    </row>
    <row r="142" spans="1:18" x14ac:dyDescent="0.25">
      <c r="P142" s="345"/>
      <c r="Q142" s="345"/>
      <c r="R142" s="345"/>
    </row>
    <row r="143" spans="1:18" x14ac:dyDescent="0.25">
      <c r="A143" s="5" t="s">
        <v>83</v>
      </c>
      <c r="P143" s="345"/>
      <c r="Q143" s="345"/>
      <c r="R143" s="345"/>
    </row>
    <row r="144" spans="1:18" x14ac:dyDescent="0.25">
      <c r="A144" s="5" t="s">
        <v>890</v>
      </c>
      <c r="P144" s="345"/>
      <c r="Q144" s="345"/>
      <c r="R144" s="345"/>
    </row>
    <row r="145" spans="1:18" x14ac:dyDescent="0.25">
      <c r="A145" s="5" t="s">
        <v>608</v>
      </c>
      <c r="P145" s="345"/>
      <c r="Q145" s="345"/>
      <c r="R145" s="345"/>
    </row>
    <row r="146" spans="1:18" x14ac:dyDescent="0.25">
      <c r="P146" s="345"/>
      <c r="Q146" s="345"/>
      <c r="R146" s="345"/>
    </row>
    <row r="147" spans="1:18" x14ac:dyDescent="0.25">
      <c r="P147" s="345"/>
      <c r="Q147" s="345"/>
      <c r="R147" s="345"/>
    </row>
    <row r="148" spans="1:18" x14ac:dyDescent="0.25">
      <c r="A148" s="344" t="s">
        <v>606</v>
      </c>
      <c r="P148" s="345"/>
      <c r="Q148" s="345"/>
      <c r="R148" s="345"/>
    </row>
    <row r="149" spans="1:18" x14ac:dyDescent="0.25">
      <c r="P149" s="345"/>
      <c r="Q149" s="345"/>
      <c r="R149" s="345"/>
    </row>
    <row r="150" spans="1:18" x14ac:dyDescent="0.25">
      <c r="A150" s="5" t="s">
        <v>607</v>
      </c>
    </row>
    <row r="151" spans="1:18" x14ac:dyDescent="0.25">
      <c r="A151" s="5" t="s">
        <v>608</v>
      </c>
    </row>
    <row r="154" spans="1:18" x14ac:dyDescent="0.25">
      <c r="A154" s="344" t="s">
        <v>606</v>
      </c>
    </row>
    <row r="156" spans="1:18" x14ac:dyDescent="0.25">
      <c r="A156" s="5" t="s">
        <v>42</v>
      </c>
    </row>
  </sheetData>
  <sheetProtection algorithmName="SHA-512" hashValue="FWHQBhHE1rdLAyLQWZNOgq7CmrYqWU8dXHavVdQ4Ue7usVgTgsE0IJtoNDbghr4AY1i0qY+PcUicO8AZhtLN+w==" saltValue="nwNFAvqhLNxveSc6QFaKAg==" spinCount="100000" sheet="1" objects="1" scenarios="1" formatRows="0" selectLockedCells="1"/>
  <mergeCells count="178">
    <mergeCell ref="A1:C5"/>
    <mergeCell ref="D1:K1"/>
    <mergeCell ref="L1:O6"/>
    <mergeCell ref="D2:K2"/>
    <mergeCell ref="D3:K3"/>
    <mergeCell ref="D4:K4"/>
    <mergeCell ref="D5:I5"/>
    <mergeCell ref="J5:K5"/>
    <mergeCell ref="C6:K6"/>
    <mergeCell ref="A10:O10"/>
    <mergeCell ref="A11:B11"/>
    <mergeCell ref="C11:K11"/>
    <mergeCell ref="A12:O12"/>
    <mergeCell ref="A13:O13"/>
    <mergeCell ref="A7:B8"/>
    <mergeCell ref="C7:K8"/>
    <mergeCell ref="L7:M7"/>
    <mergeCell ref="N7:N8"/>
    <mergeCell ref="O7:O8"/>
    <mergeCell ref="A9:O9"/>
    <mergeCell ref="A19:B19"/>
    <mergeCell ref="C19:K19"/>
    <mergeCell ref="A20:B20"/>
    <mergeCell ref="C20:K20"/>
    <mergeCell ref="A21:B21"/>
    <mergeCell ref="C21:K21"/>
    <mergeCell ref="A14:B14"/>
    <mergeCell ref="C14:K14"/>
    <mergeCell ref="A15:O15"/>
    <mergeCell ref="A16:O16"/>
    <mergeCell ref="A17:O17"/>
    <mergeCell ref="A18:B18"/>
    <mergeCell ref="C18:O18"/>
    <mergeCell ref="A25:B25"/>
    <mergeCell ref="C25:K25"/>
    <mergeCell ref="A26:B26"/>
    <mergeCell ref="C26:K26"/>
    <mergeCell ref="A27:B27"/>
    <mergeCell ref="C27:K27"/>
    <mergeCell ref="A22:B22"/>
    <mergeCell ref="C22:K22"/>
    <mergeCell ref="A23:B23"/>
    <mergeCell ref="C23:K23"/>
    <mergeCell ref="A24:B24"/>
    <mergeCell ref="C24:K24"/>
    <mergeCell ref="A31:B31"/>
    <mergeCell ref="C31:K31"/>
    <mergeCell ref="A32:B32"/>
    <mergeCell ref="C32:O32"/>
    <mergeCell ref="A33:B33"/>
    <mergeCell ref="C33:K33"/>
    <mergeCell ref="A28:B28"/>
    <mergeCell ref="C28:O28"/>
    <mergeCell ref="A29:B29"/>
    <mergeCell ref="C29:K29"/>
    <mergeCell ref="A30:B30"/>
    <mergeCell ref="C30:K30"/>
    <mergeCell ref="A38:B38"/>
    <mergeCell ref="C38:K38"/>
    <mergeCell ref="A39:B39"/>
    <mergeCell ref="C39:K39"/>
    <mergeCell ref="A40:B40"/>
    <mergeCell ref="C40:O40"/>
    <mergeCell ref="A34:B34"/>
    <mergeCell ref="C34:K34"/>
    <mergeCell ref="A35:O35"/>
    <mergeCell ref="A36:O36"/>
    <mergeCell ref="A37:B37"/>
    <mergeCell ref="C37:K37"/>
    <mergeCell ref="A44:B44"/>
    <mergeCell ref="C44:K44"/>
    <mergeCell ref="A45:B45"/>
    <mergeCell ref="C45:K45"/>
    <mergeCell ref="A46:B46"/>
    <mergeCell ref="C46:K46"/>
    <mergeCell ref="A41:B41"/>
    <mergeCell ref="C41:K41"/>
    <mergeCell ref="A42:B42"/>
    <mergeCell ref="C42:K42"/>
    <mergeCell ref="A43:B43"/>
    <mergeCell ref="C43:K43"/>
    <mergeCell ref="A50:B50"/>
    <mergeCell ref="C50:K50"/>
    <mergeCell ref="A51:O51"/>
    <mergeCell ref="A52:O52"/>
    <mergeCell ref="A53:B53"/>
    <mergeCell ref="C53:O53"/>
    <mergeCell ref="A47:B47"/>
    <mergeCell ref="C47:K47"/>
    <mergeCell ref="A48:B48"/>
    <mergeCell ref="C48:K48"/>
    <mergeCell ref="A49:B49"/>
    <mergeCell ref="C49:K49"/>
    <mergeCell ref="A57:B57"/>
    <mergeCell ref="C57:K57"/>
    <mergeCell ref="A58:B58"/>
    <mergeCell ref="C58:K58"/>
    <mergeCell ref="A59:B59"/>
    <mergeCell ref="C59:K59"/>
    <mergeCell ref="A54:B54"/>
    <mergeCell ref="C54:K54"/>
    <mergeCell ref="A55:B55"/>
    <mergeCell ref="C55:K55"/>
    <mergeCell ref="A56:B56"/>
    <mergeCell ref="C56:K56"/>
    <mergeCell ref="A63:B63"/>
    <mergeCell ref="C63:K63"/>
    <mergeCell ref="A64:B64"/>
    <mergeCell ref="C64:K64"/>
    <mergeCell ref="A65:B65"/>
    <mergeCell ref="C65:K65"/>
    <mergeCell ref="A60:B60"/>
    <mergeCell ref="C60:O60"/>
    <mergeCell ref="A61:B61"/>
    <mergeCell ref="C61:K61"/>
    <mergeCell ref="A62:B62"/>
    <mergeCell ref="C62:K62"/>
    <mergeCell ref="A69:B69"/>
    <mergeCell ref="C69:K69"/>
    <mergeCell ref="A70:B70"/>
    <mergeCell ref="C70:K70"/>
    <mergeCell ref="A71:B71"/>
    <mergeCell ref="C71:K71"/>
    <mergeCell ref="A66:B66"/>
    <mergeCell ref="C66:K66"/>
    <mergeCell ref="A67:B67"/>
    <mergeCell ref="C67:K67"/>
    <mergeCell ref="A68:B68"/>
    <mergeCell ref="C68:K68"/>
    <mergeCell ref="A76:B76"/>
    <mergeCell ref="C76:O76"/>
    <mergeCell ref="A77:B77"/>
    <mergeCell ref="C77:O77"/>
    <mergeCell ref="A78:B78"/>
    <mergeCell ref="C78:O78"/>
    <mergeCell ref="A72:O72"/>
    <mergeCell ref="A73:O73"/>
    <mergeCell ref="A74:B74"/>
    <mergeCell ref="C74:O74"/>
    <mergeCell ref="A75:B75"/>
    <mergeCell ref="C75:O75"/>
    <mergeCell ref="A82:B82"/>
    <mergeCell ref="C82:O82"/>
    <mergeCell ref="A83:B83"/>
    <mergeCell ref="C83:O83"/>
    <mergeCell ref="A84:B84"/>
    <mergeCell ref="C84:O84"/>
    <mergeCell ref="A79:B79"/>
    <mergeCell ref="C79:O79"/>
    <mergeCell ref="A80:B80"/>
    <mergeCell ref="C80:O80"/>
    <mergeCell ref="A81:B81"/>
    <mergeCell ref="C81:O81"/>
    <mergeCell ref="A89:D90"/>
    <mergeCell ref="E89:I90"/>
    <mergeCell ref="J89:O90"/>
    <mergeCell ref="A91:D91"/>
    <mergeCell ref="E91:I91"/>
    <mergeCell ref="J91:O91"/>
    <mergeCell ref="A85:B85"/>
    <mergeCell ref="C85:O85"/>
    <mergeCell ref="A86:B86"/>
    <mergeCell ref="C86:O86"/>
    <mergeCell ref="A87:O87"/>
    <mergeCell ref="A88:O88"/>
    <mergeCell ref="A98:O98"/>
    <mergeCell ref="A95:O95"/>
    <mergeCell ref="A96:C96"/>
    <mergeCell ref="D96:G96"/>
    <mergeCell ref="H96:J96"/>
    <mergeCell ref="K96:O96"/>
    <mergeCell ref="A97:O97"/>
    <mergeCell ref="A92:D93"/>
    <mergeCell ref="E92:I93"/>
    <mergeCell ref="J92:O93"/>
    <mergeCell ref="A94:D94"/>
    <mergeCell ref="E94:I94"/>
    <mergeCell ref="J94:O94"/>
  </mergeCells>
  <dataValidations count="4">
    <dataValidation type="list" allowBlank="1" showInputMessage="1" showErrorMessage="1" error="Must make selection from dropdown list" prompt="Make selection from dropdown list" sqref="L11 L14 L19:L27 L29:L31 L33:L34 L37:L39 L41:L44 L46:L50 L54:L59 L61:L67 L69:L71" xr:uid="{00000000-0002-0000-0700-000000000000}">
      <formula1>$A$136:$A$138</formula1>
    </dataValidation>
    <dataValidation type="list" allowBlank="1" showInputMessage="1" showErrorMessage="1" error="Must make selection from dropdown list" prompt="Make selection from dropdown list" sqref="M11 M14 M19:M27 M29:M31 M33:M34 M37:M39 M41:M44 M46:M50 M54:M59 M61:M67 M69:M71" xr:uid="{00000000-0002-0000-0700-000001000000}">
      <formula1>$A$142:$A$145</formula1>
    </dataValidation>
    <dataValidation type="list" allowBlank="1" showInputMessage="1" showErrorMessage="1" error="Must make selection from dropdown list" prompt="Make selection from dropdown list" sqref="N11 N14 N19:N27 N29:N31 N33:N34 N37:N39 N41:N44 N46:N50 N54:N59 N61:N67 N69:N71" xr:uid="{00000000-0002-0000-0700-000002000000}">
      <formula1>$A$149:$A$151</formula1>
    </dataValidation>
    <dataValidation type="list" allowBlank="1" showInputMessage="1" showErrorMessage="1" error="Make selection from dropdown list" prompt="Select from dropdown list" sqref="O11 O14 O19:O27 O29:O31 O33:O34 O37:O39 O41:O44 O46:O50 O54:O59 O61:O67 O69:O71" xr:uid="{00000000-0002-0000-0700-000003000000}">
      <formula1>$A$155:$A$156</formula1>
    </dataValidation>
  </dataValidations>
  <pageMargins left="0.5" right="0.5" top="0.75" bottom="0.75" header="0.3" footer="0.3"/>
  <pageSetup scale="64" fitToHeight="2" orientation="portrait" r:id="rId1"/>
  <headerFooter>
    <oddHeader>&amp;L&amp;F&amp;R&amp;A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R81"/>
  <sheetViews>
    <sheetView workbookViewId="0">
      <selection activeCell="A10" sqref="A10:D10"/>
    </sheetView>
  </sheetViews>
  <sheetFormatPr defaultColWidth="11.28515625" defaultRowHeight="15" x14ac:dyDescent="0.25"/>
  <cols>
    <col min="1" max="6" width="6.28515625" style="5" customWidth="1"/>
    <col min="7" max="7" width="5.28515625" style="5" customWidth="1"/>
    <col min="8" max="8" width="6.28515625" style="5" customWidth="1"/>
    <col min="9" max="16" width="7" style="5" customWidth="1"/>
    <col min="17" max="16384" width="11.28515625" style="5"/>
  </cols>
  <sheetData>
    <row r="1" spans="1:18" x14ac:dyDescent="0.25">
      <c r="A1" s="308"/>
      <c r="B1" s="309"/>
      <c r="C1" s="309"/>
      <c r="D1" s="309"/>
      <c r="E1" s="309"/>
      <c r="F1" s="309"/>
      <c r="G1" s="309"/>
      <c r="H1" s="1725"/>
      <c r="I1" s="1725"/>
      <c r="J1" s="1725"/>
      <c r="K1" s="1725"/>
      <c r="L1" s="2163" t="s">
        <v>715</v>
      </c>
      <c r="M1" s="2164"/>
      <c r="N1" s="2164"/>
      <c r="O1" s="2164"/>
      <c r="P1" s="2165"/>
      <c r="R1" s="5" t="s">
        <v>1223</v>
      </c>
    </row>
    <row r="2" spans="1:18" x14ac:dyDescent="0.25">
      <c r="A2" s="310"/>
      <c r="B2" s="311"/>
      <c r="C2" s="311"/>
      <c r="D2" s="311"/>
      <c r="E2" s="311"/>
      <c r="F2" s="311"/>
      <c r="G2" s="311"/>
      <c r="H2" s="2188"/>
      <c r="I2" s="2188"/>
      <c r="J2" s="2188"/>
      <c r="K2" s="2188"/>
      <c r="L2" s="2166"/>
      <c r="M2" s="2166"/>
      <c r="N2" s="2166"/>
      <c r="O2" s="2166"/>
      <c r="P2" s="2167"/>
    </row>
    <row r="3" spans="1:18" x14ac:dyDescent="0.25">
      <c r="A3" s="310"/>
      <c r="B3" s="311"/>
      <c r="C3" s="311"/>
      <c r="D3" s="311"/>
      <c r="E3" s="311"/>
      <c r="F3" s="311"/>
      <c r="G3" s="311"/>
      <c r="H3" s="2188"/>
      <c r="I3" s="2188"/>
      <c r="J3" s="2188"/>
      <c r="K3" s="2188"/>
      <c r="L3" s="2166"/>
      <c r="M3" s="2166"/>
      <c r="N3" s="2166"/>
      <c r="O3" s="2166"/>
      <c r="P3" s="2167"/>
    </row>
    <row r="4" spans="1:18" x14ac:dyDescent="0.25">
      <c r="A4" s="310"/>
      <c r="B4" s="311"/>
      <c r="C4" s="311"/>
      <c r="D4" s="311"/>
      <c r="E4" s="311"/>
      <c r="F4" s="311"/>
      <c r="G4" s="311"/>
      <c r="H4" s="2188"/>
      <c r="I4" s="2188"/>
      <c r="J4" s="2188"/>
      <c r="K4" s="2188"/>
      <c r="L4" s="2166"/>
      <c r="M4" s="2166"/>
      <c r="N4" s="2166"/>
      <c r="O4" s="2166"/>
      <c r="P4" s="2167"/>
    </row>
    <row r="5" spans="1:18" x14ac:dyDescent="0.25">
      <c r="A5" s="310"/>
      <c r="B5" s="311"/>
      <c r="C5" s="311"/>
      <c r="D5" s="311"/>
      <c r="E5" s="311"/>
      <c r="F5" s="311"/>
      <c r="G5" s="311"/>
      <c r="H5" s="2188"/>
      <c r="I5" s="2188"/>
      <c r="J5" s="2188"/>
      <c r="K5" s="2188"/>
      <c r="L5" s="2166"/>
      <c r="M5" s="2166"/>
      <c r="N5" s="2166"/>
      <c r="O5" s="2166"/>
      <c r="P5" s="2167"/>
    </row>
    <row r="6" spans="1:18" x14ac:dyDescent="0.25">
      <c r="A6" s="310"/>
      <c r="B6" s="311"/>
      <c r="C6" s="311"/>
      <c r="D6" s="311"/>
      <c r="E6" s="311"/>
      <c r="F6" s="311"/>
      <c r="G6" s="311"/>
      <c r="H6" s="2188"/>
      <c r="I6" s="2188"/>
      <c r="J6" s="2188"/>
      <c r="K6" s="2188"/>
      <c r="L6" s="2166"/>
      <c r="M6" s="2166"/>
      <c r="N6" s="2166"/>
      <c r="O6" s="2166"/>
      <c r="P6" s="2167"/>
    </row>
    <row r="7" spans="1:18" x14ac:dyDescent="0.25">
      <c r="A7" s="310"/>
      <c r="B7" s="311"/>
      <c r="C7" s="311"/>
      <c r="D7" s="311"/>
      <c r="E7" s="311"/>
      <c r="F7" s="311"/>
      <c r="G7" s="311"/>
      <c r="H7" s="2188"/>
      <c r="I7" s="2188"/>
      <c r="J7" s="2188"/>
      <c r="K7" s="2188"/>
      <c r="L7" s="2189"/>
      <c r="M7" s="2189"/>
      <c r="N7" s="2189"/>
      <c r="O7" s="2189"/>
      <c r="P7" s="2190"/>
    </row>
    <row r="8" spans="1:18" ht="45" customHeight="1" x14ac:dyDescent="0.25">
      <c r="A8" s="2191" t="s">
        <v>716</v>
      </c>
      <c r="B8" s="2192"/>
      <c r="C8" s="2192"/>
      <c r="D8" s="2192"/>
      <c r="E8" s="2191" t="s">
        <v>717</v>
      </c>
      <c r="F8" s="2192"/>
      <c r="G8" s="2192"/>
      <c r="H8" s="2192"/>
      <c r="I8" s="2193" t="s">
        <v>718</v>
      </c>
      <c r="J8" s="2194"/>
      <c r="K8" s="2193" t="s">
        <v>719</v>
      </c>
      <c r="L8" s="2194"/>
      <c r="M8" s="2193" t="s">
        <v>720</v>
      </c>
      <c r="N8" s="2194"/>
      <c r="O8" s="2193" t="s">
        <v>721</v>
      </c>
      <c r="P8" s="2194"/>
    </row>
    <row r="9" spans="1:18" ht="72" customHeight="1" x14ac:dyDescent="0.25">
      <c r="A9" s="2195" t="s">
        <v>722</v>
      </c>
      <c r="B9" s="2195"/>
      <c r="C9" s="2195"/>
      <c r="D9" s="2195"/>
      <c r="E9" s="2195"/>
      <c r="F9" s="2195"/>
      <c r="G9" s="2195"/>
      <c r="H9" s="2195"/>
      <c r="I9" s="2195"/>
      <c r="J9" s="2195"/>
      <c r="K9" s="2195"/>
      <c r="L9" s="2195"/>
      <c r="M9" s="2195"/>
      <c r="N9" s="2195"/>
      <c r="O9" s="2195"/>
      <c r="P9" s="2195"/>
    </row>
    <row r="10" spans="1:18" x14ac:dyDescent="0.25">
      <c r="A10" s="2184" t="s">
        <v>723</v>
      </c>
      <c r="B10" s="2184"/>
      <c r="C10" s="2184"/>
      <c r="D10" s="2184"/>
      <c r="E10" s="2185" t="s">
        <v>724</v>
      </c>
      <c r="F10" s="2185"/>
      <c r="G10" s="2185"/>
      <c r="H10" s="2185"/>
      <c r="I10" s="2186">
        <v>6380</v>
      </c>
      <c r="J10" s="2186"/>
      <c r="K10" s="2186">
        <v>5872</v>
      </c>
      <c r="L10" s="2186"/>
      <c r="M10" s="2186"/>
      <c r="N10" s="2186"/>
      <c r="O10" s="2187" t="s">
        <v>725</v>
      </c>
      <c r="P10" s="2187"/>
    </row>
    <row r="11" spans="1:18" x14ac:dyDescent="0.25">
      <c r="A11" s="2184" t="s">
        <v>726</v>
      </c>
      <c r="B11" s="2184"/>
      <c r="C11" s="2184"/>
      <c r="D11" s="2184"/>
      <c r="E11" s="2185" t="s">
        <v>727</v>
      </c>
      <c r="F11" s="2185"/>
      <c r="G11" s="2185"/>
      <c r="H11" s="2185"/>
      <c r="I11" s="2186">
        <v>8406</v>
      </c>
      <c r="J11" s="2186"/>
      <c r="K11" s="2186">
        <v>9769</v>
      </c>
      <c r="L11" s="2186"/>
      <c r="M11" s="2186">
        <v>195</v>
      </c>
      <c r="N11" s="2186"/>
      <c r="O11" s="2187" t="s">
        <v>728</v>
      </c>
      <c r="P11" s="2187"/>
    </row>
    <row r="12" spans="1:18" x14ac:dyDescent="0.25">
      <c r="A12" s="2184" t="s">
        <v>892</v>
      </c>
      <c r="B12" s="2184"/>
      <c r="C12" s="2184"/>
      <c r="D12" s="2184"/>
      <c r="E12" s="2185" t="s">
        <v>729</v>
      </c>
      <c r="F12" s="2185"/>
      <c r="G12" s="2185"/>
      <c r="H12" s="2185"/>
      <c r="I12" s="2186">
        <v>4350</v>
      </c>
      <c r="J12" s="2186"/>
      <c r="K12" s="2186">
        <v>3053</v>
      </c>
      <c r="L12" s="2186"/>
      <c r="M12" s="2186">
        <v>5309</v>
      </c>
      <c r="N12" s="2186"/>
      <c r="O12" s="2187" t="s">
        <v>730</v>
      </c>
      <c r="P12" s="2187"/>
    </row>
    <row r="13" spans="1:18" x14ac:dyDescent="0.25">
      <c r="A13" s="2184" t="s">
        <v>731</v>
      </c>
      <c r="B13" s="2184"/>
      <c r="C13" s="2184"/>
      <c r="D13" s="2184"/>
      <c r="E13" s="2185" t="s">
        <v>732</v>
      </c>
      <c r="F13" s="2185"/>
      <c r="G13" s="2185"/>
      <c r="H13" s="2185"/>
      <c r="I13" s="2186">
        <v>5312</v>
      </c>
      <c r="J13" s="2186"/>
      <c r="K13" s="2186">
        <v>4332</v>
      </c>
      <c r="L13" s="2186"/>
      <c r="M13" s="2186">
        <v>4462</v>
      </c>
      <c r="N13" s="2186"/>
      <c r="O13" s="2187" t="s">
        <v>733</v>
      </c>
      <c r="P13" s="2187"/>
    </row>
    <row r="14" spans="1:18" x14ac:dyDescent="0.25">
      <c r="A14" s="2184" t="s">
        <v>734</v>
      </c>
      <c r="B14" s="2184"/>
      <c r="C14" s="2184"/>
      <c r="D14" s="2184"/>
      <c r="E14" s="2185" t="s">
        <v>735</v>
      </c>
      <c r="F14" s="2185"/>
      <c r="G14" s="2185"/>
      <c r="H14" s="2185"/>
      <c r="I14" s="2186">
        <v>3380</v>
      </c>
      <c r="J14" s="2186"/>
      <c r="K14" s="2186">
        <v>3366</v>
      </c>
      <c r="L14" s="2186"/>
      <c r="M14" s="2186">
        <v>5374</v>
      </c>
      <c r="N14" s="2186"/>
      <c r="O14" s="2187" t="s">
        <v>730</v>
      </c>
      <c r="P14" s="2187"/>
    </row>
    <row r="15" spans="1:18" x14ac:dyDescent="0.25">
      <c r="A15" s="2184" t="s">
        <v>736</v>
      </c>
      <c r="B15" s="2184"/>
      <c r="C15" s="2184"/>
      <c r="D15" s="2184"/>
      <c r="E15" s="2185" t="s">
        <v>737</v>
      </c>
      <c r="F15" s="2185"/>
      <c r="G15" s="2185"/>
      <c r="H15" s="2185"/>
      <c r="I15" s="2186">
        <v>5644</v>
      </c>
      <c r="J15" s="2186"/>
      <c r="K15" s="2186">
        <v>5757</v>
      </c>
      <c r="L15" s="2186"/>
      <c r="M15" s="2186"/>
      <c r="N15" s="2186"/>
      <c r="O15" s="2187" t="s">
        <v>725</v>
      </c>
      <c r="P15" s="2187"/>
    </row>
    <row r="16" spans="1:18" x14ac:dyDescent="0.25">
      <c r="A16" s="2184" t="s">
        <v>738</v>
      </c>
      <c r="B16" s="2184"/>
      <c r="C16" s="2184"/>
      <c r="D16" s="2184"/>
      <c r="E16" s="2185" t="s">
        <v>739</v>
      </c>
      <c r="F16" s="2185"/>
      <c r="G16" s="2185"/>
      <c r="H16" s="2185"/>
      <c r="I16" s="2186">
        <v>4800</v>
      </c>
      <c r="J16" s="2186"/>
      <c r="K16" s="2186">
        <v>4432</v>
      </c>
      <c r="L16" s="2186"/>
      <c r="M16" s="2186">
        <v>5012</v>
      </c>
      <c r="N16" s="2186"/>
      <c r="O16" s="2187" t="s">
        <v>730</v>
      </c>
      <c r="P16" s="2187"/>
    </row>
    <row r="17" spans="1:16" x14ac:dyDescent="0.25">
      <c r="A17" s="2184" t="s">
        <v>732</v>
      </c>
      <c r="B17" s="2184"/>
      <c r="C17" s="2184"/>
      <c r="D17" s="2184"/>
      <c r="E17" s="2185" t="s">
        <v>740</v>
      </c>
      <c r="F17" s="2185"/>
      <c r="G17" s="2185"/>
      <c r="H17" s="2185"/>
      <c r="I17" s="2186">
        <v>5052</v>
      </c>
      <c r="J17" s="2186"/>
      <c r="K17" s="2186">
        <v>4782</v>
      </c>
      <c r="L17" s="2186"/>
      <c r="M17" s="2186">
        <v>4138</v>
      </c>
      <c r="N17" s="2186"/>
      <c r="O17" s="2187" t="s">
        <v>733</v>
      </c>
      <c r="P17" s="2187"/>
    </row>
    <row r="18" spans="1:16" x14ac:dyDescent="0.25">
      <c r="A18" s="2184" t="s">
        <v>741</v>
      </c>
      <c r="B18" s="2184"/>
      <c r="C18" s="2184"/>
      <c r="D18" s="2184"/>
      <c r="E18" s="2185" t="s">
        <v>737</v>
      </c>
      <c r="F18" s="2185"/>
      <c r="G18" s="2185"/>
      <c r="H18" s="2185"/>
      <c r="I18" s="2186">
        <v>5456</v>
      </c>
      <c r="J18" s="2186"/>
      <c r="K18" s="2186">
        <v>5490</v>
      </c>
      <c r="L18" s="2186"/>
      <c r="M18" s="2186"/>
      <c r="N18" s="2186"/>
      <c r="O18" s="2187" t="s">
        <v>725</v>
      </c>
      <c r="P18" s="2187"/>
    </row>
    <row r="19" spans="1:16" x14ac:dyDescent="0.25">
      <c r="A19" s="2184" t="s">
        <v>742</v>
      </c>
      <c r="B19" s="2184"/>
      <c r="C19" s="2184"/>
      <c r="D19" s="2184"/>
      <c r="E19" s="2185" t="s">
        <v>743</v>
      </c>
      <c r="F19" s="2185"/>
      <c r="G19" s="2185"/>
      <c r="H19" s="2185"/>
      <c r="I19" s="2186">
        <v>4520</v>
      </c>
      <c r="J19" s="2186"/>
      <c r="K19" s="2186">
        <v>3916</v>
      </c>
      <c r="L19" s="2186"/>
      <c r="M19" s="2186">
        <v>5012</v>
      </c>
      <c r="N19" s="2186"/>
      <c r="O19" s="2187" t="s">
        <v>730</v>
      </c>
      <c r="P19" s="2187"/>
    </row>
    <row r="20" spans="1:16" x14ac:dyDescent="0.25">
      <c r="A20" s="2184" t="s">
        <v>744</v>
      </c>
      <c r="B20" s="2184"/>
      <c r="C20" s="2184"/>
      <c r="D20" s="2184"/>
      <c r="E20" s="2185" t="s">
        <v>735</v>
      </c>
      <c r="F20" s="2185"/>
      <c r="G20" s="2185"/>
      <c r="H20" s="2185"/>
      <c r="I20" s="2186">
        <v>3295</v>
      </c>
      <c r="J20" s="2186"/>
      <c r="K20" s="2186">
        <v>2813</v>
      </c>
      <c r="L20" s="2186"/>
      <c r="M20" s="2186">
        <v>5997</v>
      </c>
      <c r="N20" s="2186"/>
      <c r="O20" s="2187" t="s">
        <v>730</v>
      </c>
      <c r="P20" s="2187"/>
    </row>
    <row r="21" spans="1:16" x14ac:dyDescent="0.25">
      <c r="A21" s="2184" t="s">
        <v>745</v>
      </c>
      <c r="B21" s="2184"/>
      <c r="C21" s="2184"/>
      <c r="D21" s="2184"/>
      <c r="E21" s="2185" t="s">
        <v>746</v>
      </c>
      <c r="F21" s="2185"/>
      <c r="G21" s="2185"/>
      <c r="H21" s="2185"/>
      <c r="I21" s="2186">
        <v>5438</v>
      </c>
      <c r="J21" s="2186"/>
      <c r="K21" s="2186">
        <v>4234</v>
      </c>
      <c r="L21" s="2186"/>
      <c r="M21" s="2186">
        <v>3631</v>
      </c>
      <c r="N21" s="2186"/>
      <c r="O21" s="2187" t="s">
        <v>733</v>
      </c>
      <c r="P21" s="2187"/>
    </row>
    <row r="22" spans="1:16" x14ac:dyDescent="0.25">
      <c r="A22" s="2184" t="s">
        <v>747</v>
      </c>
      <c r="B22" s="2184"/>
      <c r="C22" s="2184"/>
      <c r="D22" s="2184"/>
      <c r="E22" s="2185" t="s">
        <v>732</v>
      </c>
      <c r="F22" s="2185"/>
      <c r="G22" s="2185"/>
      <c r="H22" s="2185"/>
      <c r="I22" s="2186">
        <v>6581</v>
      </c>
      <c r="J22" s="2186"/>
      <c r="K22" s="2186">
        <v>5703</v>
      </c>
      <c r="L22" s="2186"/>
      <c r="M22" s="2186"/>
      <c r="N22" s="2186"/>
      <c r="O22" s="2187" t="s">
        <v>725</v>
      </c>
      <c r="P22" s="2187"/>
    </row>
    <row r="23" spans="1:16" x14ac:dyDescent="0.25">
      <c r="A23" s="2184" t="s">
        <v>748</v>
      </c>
      <c r="B23" s="2184"/>
      <c r="C23" s="2184"/>
      <c r="D23" s="2184"/>
      <c r="E23" s="2185" t="s">
        <v>737</v>
      </c>
      <c r="F23" s="2185"/>
      <c r="G23" s="2185"/>
      <c r="H23" s="2185"/>
      <c r="I23" s="2186">
        <v>6200</v>
      </c>
      <c r="J23" s="2186"/>
      <c r="K23" s="2186">
        <v>6137</v>
      </c>
      <c r="L23" s="2186"/>
      <c r="M23" s="2186"/>
      <c r="N23" s="2186"/>
      <c r="O23" s="2187" t="s">
        <v>725</v>
      </c>
      <c r="P23" s="2187"/>
    </row>
    <row r="24" spans="1:16" x14ac:dyDescent="0.25">
      <c r="A24" s="2184" t="s">
        <v>749</v>
      </c>
      <c r="B24" s="2184"/>
      <c r="C24" s="2184"/>
      <c r="D24" s="2184"/>
      <c r="E24" s="2185" t="s">
        <v>724</v>
      </c>
      <c r="F24" s="2185"/>
      <c r="G24" s="2185"/>
      <c r="H24" s="2185"/>
      <c r="I24" s="2186">
        <v>7871</v>
      </c>
      <c r="J24" s="2186"/>
      <c r="K24" s="2186">
        <v>8254</v>
      </c>
      <c r="L24" s="2186"/>
      <c r="M24" s="2186"/>
      <c r="N24" s="2186"/>
      <c r="O24" s="2187" t="s">
        <v>750</v>
      </c>
      <c r="P24" s="2187"/>
    </row>
    <row r="25" spans="1:16" x14ac:dyDescent="0.25">
      <c r="A25" s="2184" t="s">
        <v>751</v>
      </c>
      <c r="B25" s="2184"/>
      <c r="C25" s="2184"/>
      <c r="D25" s="2184"/>
      <c r="E25" s="2185" t="s">
        <v>752</v>
      </c>
      <c r="F25" s="2185"/>
      <c r="G25" s="2185"/>
      <c r="H25" s="2185"/>
      <c r="I25" s="2186">
        <v>5056</v>
      </c>
      <c r="J25" s="2186"/>
      <c r="K25" s="2186">
        <v>5150</v>
      </c>
      <c r="L25" s="2186"/>
      <c r="M25" s="2186">
        <v>3170</v>
      </c>
      <c r="N25" s="2186"/>
      <c r="O25" s="2187" t="s">
        <v>733</v>
      </c>
      <c r="P25" s="2187"/>
    </row>
    <row r="26" spans="1:16" x14ac:dyDescent="0.25">
      <c r="A26" s="2184" t="s">
        <v>753</v>
      </c>
      <c r="B26" s="2184"/>
      <c r="C26" s="2184"/>
      <c r="D26" s="2184"/>
      <c r="E26" s="2185" t="s">
        <v>729</v>
      </c>
      <c r="F26" s="2185"/>
      <c r="G26" s="2185"/>
      <c r="H26" s="2185"/>
      <c r="I26" s="2186">
        <v>8801</v>
      </c>
      <c r="J26" s="2186"/>
      <c r="K26" s="2186">
        <v>7205</v>
      </c>
      <c r="L26" s="2186"/>
      <c r="M26" s="2186"/>
      <c r="N26" s="2186"/>
      <c r="O26" s="2187" t="s">
        <v>750</v>
      </c>
      <c r="P26" s="2187"/>
    </row>
    <row r="27" spans="1:16" x14ac:dyDescent="0.25">
      <c r="A27" s="2184" t="s">
        <v>754</v>
      </c>
      <c r="B27" s="2184"/>
      <c r="C27" s="2184"/>
      <c r="D27" s="2184"/>
      <c r="E27" s="2185" t="s">
        <v>755</v>
      </c>
      <c r="F27" s="2185"/>
      <c r="G27" s="2185"/>
      <c r="H27" s="2185"/>
      <c r="I27" s="2186">
        <v>4268</v>
      </c>
      <c r="J27" s="2186"/>
      <c r="K27" s="2186">
        <v>4033</v>
      </c>
      <c r="L27" s="2186"/>
      <c r="M27" s="2186">
        <v>4252</v>
      </c>
      <c r="N27" s="2186"/>
      <c r="O27" s="2187" t="s">
        <v>733</v>
      </c>
      <c r="P27" s="2187"/>
    </row>
    <row r="28" spans="1:16" x14ac:dyDescent="0.25">
      <c r="A28" s="2184" t="s">
        <v>756</v>
      </c>
      <c r="B28" s="2184"/>
      <c r="C28" s="2184"/>
      <c r="D28" s="2184"/>
      <c r="E28" s="2185" t="s">
        <v>739</v>
      </c>
      <c r="F28" s="2185"/>
      <c r="G28" s="2185"/>
      <c r="H28" s="2185"/>
      <c r="I28" s="2186">
        <v>6690</v>
      </c>
      <c r="J28" s="2186"/>
      <c r="K28" s="2186">
        <v>5389</v>
      </c>
      <c r="L28" s="2186"/>
      <c r="M28" s="2186">
        <v>3631</v>
      </c>
      <c r="N28" s="2186"/>
      <c r="O28" s="2187" t="s">
        <v>733</v>
      </c>
      <c r="P28" s="2187"/>
    </row>
    <row r="29" spans="1:16" x14ac:dyDescent="0.25">
      <c r="A29" s="2184" t="s">
        <v>757</v>
      </c>
      <c r="B29" s="2184"/>
      <c r="C29" s="2184"/>
      <c r="D29" s="2184"/>
      <c r="E29" s="2185" t="s">
        <v>740</v>
      </c>
      <c r="F29" s="2185"/>
      <c r="G29" s="2185"/>
      <c r="H29" s="2185"/>
      <c r="I29" s="2186">
        <v>7035</v>
      </c>
      <c r="J29" s="2186"/>
      <c r="K29" s="2186">
        <v>7122</v>
      </c>
      <c r="L29" s="2186"/>
      <c r="M29" s="2186"/>
      <c r="N29" s="2186"/>
      <c r="O29" s="2187" t="s">
        <v>725</v>
      </c>
      <c r="P29" s="2187"/>
    </row>
    <row r="30" spans="1:16" x14ac:dyDescent="0.25">
      <c r="A30" s="2184" t="s">
        <v>758</v>
      </c>
      <c r="B30" s="2184"/>
      <c r="C30" s="2184"/>
      <c r="D30" s="2184"/>
      <c r="E30" s="2185" t="s">
        <v>759</v>
      </c>
      <c r="F30" s="2185"/>
      <c r="G30" s="2185"/>
      <c r="H30" s="2185"/>
      <c r="I30" s="2186">
        <v>4305</v>
      </c>
      <c r="J30" s="2186"/>
      <c r="K30" s="2186">
        <v>3347</v>
      </c>
      <c r="L30" s="2186"/>
      <c r="M30" s="2186">
        <v>5292</v>
      </c>
      <c r="N30" s="2186"/>
      <c r="O30" s="2187" t="s">
        <v>730</v>
      </c>
      <c r="P30" s="2187"/>
    </row>
    <row r="31" spans="1:16" x14ac:dyDescent="0.25">
      <c r="A31" s="2184" t="s">
        <v>760</v>
      </c>
      <c r="B31" s="2184"/>
      <c r="C31" s="2184"/>
      <c r="D31" s="2184"/>
      <c r="E31" s="2185" t="s">
        <v>724</v>
      </c>
      <c r="F31" s="2185"/>
      <c r="G31" s="2185"/>
      <c r="H31" s="2185"/>
      <c r="I31" s="2186">
        <v>6793</v>
      </c>
      <c r="J31" s="2186"/>
      <c r="K31" s="2186">
        <v>7979</v>
      </c>
      <c r="L31" s="2186"/>
      <c r="M31" s="2186"/>
      <c r="N31" s="2186"/>
      <c r="O31" s="2187" t="s">
        <v>750</v>
      </c>
      <c r="P31" s="2187"/>
    </row>
    <row r="32" spans="1:16" x14ac:dyDescent="0.25">
      <c r="A32" s="2184" t="s">
        <v>761</v>
      </c>
      <c r="B32" s="2184"/>
      <c r="C32" s="2184"/>
      <c r="D32" s="2184"/>
      <c r="E32" s="2185" t="s">
        <v>727</v>
      </c>
      <c r="F32" s="2185"/>
      <c r="G32" s="2185"/>
      <c r="H32" s="2185"/>
      <c r="I32" s="2186">
        <v>8262</v>
      </c>
      <c r="J32" s="2186"/>
      <c r="K32" s="2186">
        <v>9254</v>
      </c>
      <c r="L32" s="2186"/>
      <c r="M32" s="2186"/>
      <c r="N32" s="2186"/>
      <c r="O32" s="2187" t="s">
        <v>728</v>
      </c>
      <c r="P32" s="2187"/>
    </row>
    <row r="33" spans="1:16" x14ac:dyDescent="0.25">
      <c r="A33" s="2184" t="s">
        <v>762</v>
      </c>
      <c r="B33" s="2184"/>
      <c r="C33" s="2184"/>
      <c r="D33" s="2184"/>
      <c r="E33" s="2185" t="s">
        <v>763</v>
      </c>
      <c r="F33" s="2185"/>
      <c r="G33" s="2185"/>
      <c r="H33" s="2185"/>
      <c r="I33" s="2186">
        <v>6649</v>
      </c>
      <c r="J33" s="2186"/>
      <c r="K33" s="2186">
        <v>6146</v>
      </c>
      <c r="L33" s="2186"/>
      <c r="M33" s="2186"/>
      <c r="N33" s="2186"/>
      <c r="O33" s="2187" t="s">
        <v>725</v>
      </c>
      <c r="P33" s="2187"/>
    </row>
    <row r="34" spans="1:16" x14ac:dyDescent="0.25">
      <c r="A34" s="2184" t="s">
        <v>764</v>
      </c>
      <c r="B34" s="2184"/>
      <c r="C34" s="2184"/>
      <c r="D34" s="2184"/>
      <c r="E34" s="2185" t="s">
        <v>724</v>
      </c>
      <c r="F34" s="2185"/>
      <c r="G34" s="2185"/>
      <c r="H34" s="2185"/>
      <c r="I34" s="2186">
        <v>5643</v>
      </c>
      <c r="J34" s="2186"/>
      <c r="K34" s="2186">
        <v>5641</v>
      </c>
      <c r="L34" s="2186"/>
      <c r="M34" s="2186"/>
      <c r="N34" s="2186"/>
      <c r="O34" s="2187" t="s">
        <v>725</v>
      </c>
      <c r="P34" s="2187"/>
    </row>
    <row r="35" spans="1:16" x14ac:dyDescent="0.25">
      <c r="A35" s="2184" t="s">
        <v>765</v>
      </c>
      <c r="B35" s="2184"/>
      <c r="C35" s="2184"/>
      <c r="D35" s="2184"/>
      <c r="E35" s="2185" t="s">
        <v>737</v>
      </c>
      <c r="F35" s="2185"/>
      <c r="G35" s="2185"/>
      <c r="H35" s="2185"/>
      <c r="I35" s="2186">
        <v>5395</v>
      </c>
      <c r="J35" s="2186"/>
      <c r="K35" s="2186">
        <v>5747</v>
      </c>
      <c r="L35" s="2186"/>
      <c r="M35" s="2186"/>
      <c r="N35" s="2186"/>
      <c r="O35" s="2187" t="s">
        <v>725</v>
      </c>
      <c r="P35" s="2187"/>
    </row>
    <row r="36" spans="1:16" x14ac:dyDescent="0.25">
      <c r="A36" s="2184" t="s">
        <v>766</v>
      </c>
      <c r="B36" s="2184"/>
      <c r="C36" s="2184"/>
      <c r="D36" s="2184"/>
      <c r="E36" s="2185" t="s">
        <v>767</v>
      </c>
      <c r="F36" s="2185"/>
      <c r="G36" s="2185"/>
      <c r="H36" s="2185"/>
      <c r="I36" s="2186">
        <v>7055</v>
      </c>
      <c r="J36" s="2186"/>
      <c r="K36" s="2186">
        <v>6396</v>
      </c>
      <c r="L36" s="2186"/>
      <c r="M36" s="2186"/>
      <c r="N36" s="2186"/>
      <c r="O36" s="2187" t="s">
        <v>725</v>
      </c>
      <c r="P36" s="2187"/>
    </row>
    <row r="37" spans="1:16" x14ac:dyDescent="0.25">
      <c r="A37" s="2184" t="s">
        <v>768</v>
      </c>
      <c r="B37" s="2184"/>
      <c r="C37" s="2184"/>
      <c r="D37" s="2184"/>
      <c r="E37" s="2185" t="s">
        <v>769</v>
      </c>
      <c r="F37" s="2185"/>
      <c r="G37" s="2185"/>
      <c r="H37" s="2185"/>
      <c r="I37" s="2186">
        <v>4032</v>
      </c>
      <c r="J37" s="2186"/>
      <c r="K37" s="2186">
        <v>3799</v>
      </c>
      <c r="L37" s="2186"/>
      <c r="M37" s="2186">
        <v>4616</v>
      </c>
      <c r="N37" s="2186"/>
      <c r="O37" s="2187" t="s">
        <v>730</v>
      </c>
      <c r="P37" s="2187"/>
    </row>
    <row r="38" spans="1:16" x14ac:dyDescent="0.25">
      <c r="A38" s="2184" t="s">
        <v>770</v>
      </c>
      <c r="B38" s="2184"/>
      <c r="C38" s="2184"/>
      <c r="D38" s="2184"/>
      <c r="E38" s="2185" t="s">
        <v>771</v>
      </c>
      <c r="F38" s="2185"/>
      <c r="G38" s="2185"/>
      <c r="H38" s="2185"/>
      <c r="I38" s="2186">
        <v>6465</v>
      </c>
      <c r="J38" s="2186"/>
      <c r="K38" s="2186">
        <v>6207</v>
      </c>
      <c r="L38" s="2186"/>
      <c r="M38" s="2186"/>
      <c r="N38" s="2186"/>
      <c r="O38" s="2187" t="s">
        <v>725</v>
      </c>
      <c r="P38" s="2187"/>
    </row>
    <row r="39" spans="1:16" x14ac:dyDescent="0.25">
      <c r="A39" s="2184" t="s">
        <v>772</v>
      </c>
      <c r="B39" s="2184"/>
      <c r="C39" s="2184"/>
      <c r="D39" s="2184"/>
      <c r="E39" s="2185" t="s">
        <v>773</v>
      </c>
      <c r="F39" s="2185"/>
      <c r="G39" s="2185"/>
      <c r="H39" s="2185"/>
      <c r="I39" s="2186">
        <v>4725</v>
      </c>
      <c r="J39" s="2186"/>
      <c r="K39" s="2186">
        <v>3632</v>
      </c>
      <c r="L39" s="2186"/>
      <c r="M39" s="2186">
        <v>4427</v>
      </c>
      <c r="N39" s="2186"/>
      <c r="O39" s="2187" t="s">
        <v>733</v>
      </c>
      <c r="P39" s="2187"/>
    </row>
    <row r="40" spans="1:16" x14ac:dyDescent="0.25">
      <c r="A40" s="2184" t="s">
        <v>774</v>
      </c>
      <c r="B40" s="2184"/>
      <c r="C40" s="2184"/>
      <c r="D40" s="2184"/>
      <c r="E40" s="2185" t="s">
        <v>767</v>
      </c>
      <c r="F40" s="2185"/>
      <c r="G40" s="2185"/>
      <c r="H40" s="2185"/>
      <c r="I40" s="2186">
        <v>6460</v>
      </c>
      <c r="J40" s="2186"/>
      <c r="K40" s="2186">
        <v>6143</v>
      </c>
      <c r="L40" s="2186"/>
      <c r="M40" s="2186"/>
      <c r="N40" s="2186"/>
      <c r="O40" s="2187" t="s">
        <v>725</v>
      </c>
      <c r="P40" s="2187"/>
    </row>
    <row r="41" spans="1:16" x14ac:dyDescent="0.25">
      <c r="A41" s="2184" t="s">
        <v>775</v>
      </c>
      <c r="B41" s="2184"/>
      <c r="C41" s="2184"/>
      <c r="D41" s="2184"/>
      <c r="E41" s="2185" t="s">
        <v>776</v>
      </c>
      <c r="F41" s="2185"/>
      <c r="G41" s="2185"/>
      <c r="H41" s="2185"/>
      <c r="I41" s="2186">
        <v>4052</v>
      </c>
      <c r="J41" s="2186"/>
      <c r="K41" s="2186">
        <v>3270</v>
      </c>
      <c r="L41" s="2186"/>
      <c r="M41" s="2186">
        <v>5904</v>
      </c>
      <c r="N41" s="2186"/>
      <c r="O41" s="2187" t="s">
        <v>730</v>
      </c>
      <c r="P41" s="2187"/>
    </row>
    <row r="42" spans="1:16" x14ac:dyDescent="0.25">
      <c r="A42" s="2184" t="s">
        <v>777</v>
      </c>
      <c r="B42" s="2184"/>
      <c r="C42" s="2184"/>
      <c r="D42" s="2184"/>
      <c r="E42" s="2185" t="s">
        <v>778</v>
      </c>
      <c r="F42" s="2185"/>
      <c r="G42" s="2185"/>
      <c r="H42" s="2185"/>
      <c r="I42" s="2186">
        <v>3622</v>
      </c>
      <c r="J42" s="2186"/>
      <c r="K42" s="2186">
        <v>2954</v>
      </c>
      <c r="L42" s="2186"/>
      <c r="M42" s="2186">
        <v>5181</v>
      </c>
      <c r="N42" s="2186"/>
      <c r="O42" s="2187" t="s">
        <v>730</v>
      </c>
      <c r="P42" s="2187"/>
    </row>
    <row r="43" spans="1:16" x14ac:dyDescent="0.25">
      <c r="A43" s="2184" t="s">
        <v>779</v>
      </c>
      <c r="B43" s="2184"/>
      <c r="C43" s="2184"/>
      <c r="D43" s="2184"/>
      <c r="E43" s="2185" t="s">
        <v>740</v>
      </c>
      <c r="F43" s="2185"/>
      <c r="G43" s="2185"/>
      <c r="H43" s="2185"/>
      <c r="I43" s="2186">
        <v>6198</v>
      </c>
      <c r="J43" s="2186"/>
      <c r="K43" s="2186">
        <v>5260</v>
      </c>
      <c r="L43" s="2186"/>
      <c r="M43" s="2186">
        <v>2059</v>
      </c>
      <c r="N43" s="2186"/>
      <c r="O43" s="2187" t="s">
        <v>733</v>
      </c>
      <c r="P43" s="2187"/>
    </row>
    <row r="44" spans="1:16" x14ac:dyDescent="0.25">
      <c r="A44" s="2184" t="s">
        <v>780</v>
      </c>
      <c r="B44" s="2184"/>
      <c r="C44" s="2184"/>
      <c r="D44" s="2184"/>
      <c r="E44" s="2185" t="s">
        <v>776</v>
      </c>
      <c r="F44" s="2185"/>
      <c r="G44" s="2185"/>
      <c r="H44" s="2185"/>
      <c r="I44" s="2186">
        <v>4000</v>
      </c>
      <c r="J44" s="2186"/>
      <c r="K44" s="2186">
        <v>3223</v>
      </c>
      <c r="L44" s="2186"/>
      <c r="M44" s="2186">
        <v>5904</v>
      </c>
      <c r="N44" s="2186"/>
      <c r="O44" s="2187" t="s">
        <v>730</v>
      </c>
      <c r="P44" s="2187"/>
    </row>
    <row r="45" spans="1:16" x14ac:dyDescent="0.25">
      <c r="A45" s="2184" t="s">
        <v>781</v>
      </c>
      <c r="B45" s="2184"/>
      <c r="C45" s="2184"/>
      <c r="D45" s="2184"/>
      <c r="E45" s="2185" t="s">
        <v>782</v>
      </c>
      <c r="F45" s="2185"/>
      <c r="G45" s="2185"/>
      <c r="H45" s="2185"/>
      <c r="I45" s="2186">
        <v>6424</v>
      </c>
      <c r="J45" s="2186"/>
      <c r="K45" s="2186">
        <v>5738</v>
      </c>
      <c r="L45" s="2186"/>
      <c r="M45" s="2186"/>
      <c r="N45" s="2186"/>
      <c r="O45" s="2187" t="s">
        <v>725</v>
      </c>
      <c r="P45" s="2187"/>
    </row>
    <row r="46" spans="1:16" x14ac:dyDescent="0.25">
      <c r="A46" s="2184" t="s">
        <v>783</v>
      </c>
      <c r="B46" s="2184"/>
      <c r="C46" s="2184"/>
      <c r="D46" s="2184"/>
      <c r="E46" s="2185" t="s">
        <v>784</v>
      </c>
      <c r="F46" s="2185"/>
      <c r="G46" s="2185"/>
      <c r="H46" s="2185"/>
      <c r="I46" s="2186">
        <v>4250</v>
      </c>
      <c r="J46" s="2186"/>
      <c r="K46" s="2186">
        <v>3213</v>
      </c>
      <c r="L46" s="2186"/>
      <c r="M46" s="2186">
        <v>5210</v>
      </c>
      <c r="N46" s="2186"/>
      <c r="O46" s="2187" t="s">
        <v>730</v>
      </c>
      <c r="P46" s="2187"/>
    </row>
    <row r="47" spans="1:16" x14ac:dyDescent="0.25">
      <c r="A47" s="2184" t="s">
        <v>785</v>
      </c>
      <c r="B47" s="2184"/>
      <c r="C47" s="2184"/>
      <c r="D47" s="2184"/>
      <c r="E47" s="2185" t="s">
        <v>785</v>
      </c>
      <c r="F47" s="2185"/>
      <c r="G47" s="2185"/>
      <c r="H47" s="2185"/>
      <c r="I47" s="2186">
        <v>7320</v>
      </c>
      <c r="J47" s="2186"/>
      <c r="K47" s="2186">
        <v>6381</v>
      </c>
      <c r="L47" s="2186"/>
      <c r="M47" s="2186"/>
      <c r="N47" s="2186"/>
      <c r="O47" s="2187" t="s">
        <v>725</v>
      </c>
      <c r="P47" s="2187"/>
    </row>
    <row r="48" spans="1:16" x14ac:dyDescent="0.25">
      <c r="A48" s="2184" t="s">
        <v>786</v>
      </c>
      <c r="B48" s="2184"/>
      <c r="C48" s="2184"/>
      <c r="D48" s="2184"/>
      <c r="E48" s="2185" t="s">
        <v>739</v>
      </c>
      <c r="F48" s="2185"/>
      <c r="G48" s="2185"/>
      <c r="H48" s="2185"/>
      <c r="I48" s="2186">
        <v>4856</v>
      </c>
      <c r="J48" s="2186"/>
      <c r="K48" s="2186">
        <v>4725</v>
      </c>
      <c r="L48" s="2186"/>
      <c r="M48" s="2186">
        <v>4462</v>
      </c>
      <c r="N48" s="2186"/>
      <c r="O48" s="2187" t="s">
        <v>733</v>
      </c>
      <c r="P48" s="2187"/>
    </row>
    <row r="49" spans="1:16" x14ac:dyDescent="0.25">
      <c r="A49" s="2184" t="s">
        <v>787</v>
      </c>
      <c r="B49" s="2184"/>
      <c r="C49" s="2184"/>
      <c r="D49" s="2184"/>
      <c r="E49" s="2185" t="s">
        <v>743</v>
      </c>
      <c r="F49" s="2185"/>
      <c r="G49" s="2185"/>
      <c r="H49" s="2185"/>
      <c r="I49" s="2186">
        <v>6572</v>
      </c>
      <c r="J49" s="2186"/>
      <c r="K49" s="2186">
        <v>5074</v>
      </c>
      <c r="L49" s="2186"/>
      <c r="M49" s="2186">
        <v>2093</v>
      </c>
      <c r="N49" s="2186"/>
      <c r="O49" s="2187" t="s">
        <v>733</v>
      </c>
      <c r="P49" s="2187"/>
    </row>
    <row r="50" spans="1:16" x14ac:dyDescent="0.25">
      <c r="A50" s="2184" t="s">
        <v>788</v>
      </c>
      <c r="B50" s="2184"/>
      <c r="C50" s="2184"/>
      <c r="D50" s="2184"/>
      <c r="E50" s="2185" t="s">
        <v>729</v>
      </c>
      <c r="F50" s="2185"/>
      <c r="G50" s="2185"/>
      <c r="H50" s="2185"/>
      <c r="I50" s="2186">
        <v>6611</v>
      </c>
      <c r="J50" s="2186"/>
      <c r="K50" s="2186">
        <v>5540</v>
      </c>
      <c r="L50" s="2186"/>
      <c r="M50" s="2186"/>
      <c r="N50" s="2186"/>
      <c r="O50" s="2187" t="s">
        <v>725</v>
      </c>
      <c r="P50" s="2187"/>
    </row>
    <row r="51" spans="1:16" x14ac:dyDescent="0.25">
      <c r="A51" s="2184" t="s">
        <v>789</v>
      </c>
      <c r="B51" s="2184"/>
      <c r="C51" s="2184"/>
      <c r="D51" s="2184"/>
      <c r="E51" s="2185" t="s">
        <v>790</v>
      </c>
      <c r="F51" s="2185"/>
      <c r="G51" s="2185"/>
      <c r="H51" s="2185"/>
      <c r="I51" s="2186">
        <v>6220</v>
      </c>
      <c r="J51" s="2186"/>
      <c r="K51" s="2186">
        <v>4735</v>
      </c>
      <c r="L51" s="2186"/>
      <c r="M51" s="2186">
        <v>3786</v>
      </c>
      <c r="N51" s="2186"/>
      <c r="O51" s="2187" t="s">
        <v>733</v>
      </c>
      <c r="P51" s="2187"/>
    </row>
    <row r="52" spans="1:16" x14ac:dyDescent="0.25">
      <c r="A52" s="2184" t="s">
        <v>791</v>
      </c>
      <c r="B52" s="2184"/>
      <c r="C52" s="2184"/>
      <c r="D52" s="2184"/>
      <c r="E52" s="2185" t="s">
        <v>792</v>
      </c>
      <c r="F52" s="2185"/>
      <c r="G52" s="2185"/>
      <c r="H52" s="2185"/>
      <c r="I52" s="2186">
        <v>5485</v>
      </c>
      <c r="J52" s="2186"/>
      <c r="K52" s="2186">
        <v>5209</v>
      </c>
      <c r="L52" s="2186"/>
      <c r="M52" s="2186">
        <v>3631</v>
      </c>
      <c r="N52" s="2186"/>
      <c r="O52" s="2187" t="s">
        <v>733</v>
      </c>
      <c r="P52" s="2187"/>
    </row>
    <row r="53" spans="1:16" x14ac:dyDescent="0.25">
      <c r="A53" s="2184" t="s">
        <v>793</v>
      </c>
      <c r="B53" s="2184"/>
      <c r="C53" s="2184"/>
      <c r="D53" s="2184"/>
      <c r="E53" s="2185" t="s">
        <v>790</v>
      </c>
      <c r="F53" s="2185"/>
      <c r="G53" s="2185"/>
      <c r="H53" s="2185"/>
      <c r="I53" s="2186">
        <v>6520</v>
      </c>
      <c r="J53" s="2186"/>
      <c r="K53" s="2186">
        <v>5558</v>
      </c>
      <c r="L53" s="2186"/>
      <c r="M53" s="2186"/>
      <c r="N53" s="2186"/>
      <c r="O53" s="2187" t="s">
        <v>725</v>
      </c>
      <c r="P53" s="2187"/>
    </row>
    <row r="54" spans="1:16" x14ac:dyDescent="0.25">
      <c r="A54" s="2184" t="s">
        <v>794</v>
      </c>
      <c r="B54" s="2184"/>
      <c r="C54" s="2184"/>
      <c r="D54" s="2184"/>
      <c r="E54" s="2185" t="s">
        <v>776</v>
      </c>
      <c r="F54" s="2185"/>
      <c r="G54" s="2185"/>
      <c r="H54" s="2185"/>
      <c r="I54" s="2186">
        <v>5245</v>
      </c>
      <c r="J54" s="2186"/>
      <c r="K54" s="2186">
        <v>3215</v>
      </c>
      <c r="L54" s="2186"/>
      <c r="M54" s="2186">
        <v>4919</v>
      </c>
      <c r="N54" s="2186"/>
      <c r="O54" s="2187" t="s">
        <v>730</v>
      </c>
      <c r="P54" s="2187"/>
    </row>
    <row r="55" spans="1:16" x14ac:dyDescent="0.25">
      <c r="A55" s="2184" t="s">
        <v>795</v>
      </c>
      <c r="B55" s="2184"/>
      <c r="C55" s="2184"/>
      <c r="D55" s="2184"/>
      <c r="E55" s="2185" t="s">
        <v>740</v>
      </c>
      <c r="F55" s="2185"/>
      <c r="G55" s="2185"/>
      <c r="H55" s="2185"/>
      <c r="I55" s="2186">
        <v>5955</v>
      </c>
      <c r="J55" s="2186"/>
      <c r="K55" s="2186">
        <v>4917</v>
      </c>
      <c r="L55" s="2186"/>
      <c r="M55" s="2186">
        <v>3701</v>
      </c>
      <c r="N55" s="2186"/>
      <c r="O55" s="2187" t="s">
        <v>733</v>
      </c>
      <c r="P55" s="2187"/>
    </row>
    <row r="56" spans="1:16" x14ac:dyDescent="0.25">
      <c r="A56" s="2184" t="s">
        <v>796</v>
      </c>
      <c r="B56" s="2184"/>
      <c r="C56" s="2184"/>
      <c r="D56" s="2184"/>
      <c r="E56" s="2185" t="s">
        <v>797</v>
      </c>
      <c r="F56" s="2185"/>
      <c r="G56" s="2185"/>
      <c r="H56" s="2185"/>
      <c r="I56" s="2186">
        <v>4006</v>
      </c>
      <c r="J56" s="2186"/>
      <c r="K56" s="2186">
        <v>3845</v>
      </c>
      <c r="L56" s="2186"/>
      <c r="M56" s="2186">
        <v>4347</v>
      </c>
      <c r="N56" s="2186"/>
      <c r="O56" s="2187" t="s">
        <v>733</v>
      </c>
      <c r="P56" s="2187"/>
    </row>
    <row r="57" spans="1:16" x14ac:dyDescent="0.25">
      <c r="A57" s="2184" t="s">
        <v>798</v>
      </c>
      <c r="B57" s="2184"/>
      <c r="C57" s="2184"/>
      <c r="D57" s="2184"/>
      <c r="E57" s="2185" t="s">
        <v>727</v>
      </c>
      <c r="F57" s="2185"/>
      <c r="G57" s="2185"/>
      <c r="H57" s="2185"/>
      <c r="I57" s="2186">
        <v>6680</v>
      </c>
      <c r="J57" s="2186"/>
      <c r="K57" s="2186">
        <v>6001</v>
      </c>
      <c r="L57" s="2186"/>
      <c r="M57" s="2186"/>
      <c r="N57" s="2186"/>
      <c r="O57" s="2187" t="s">
        <v>725</v>
      </c>
      <c r="P57" s="2187"/>
    </row>
    <row r="58" spans="1:16" x14ac:dyDescent="0.25">
      <c r="A58" s="2184" t="s">
        <v>799</v>
      </c>
      <c r="B58" s="2184"/>
      <c r="C58" s="2184"/>
      <c r="D58" s="2184"/>
      <c r="E58" s="2185" t="s">
        <v>800</v>
      </c>
      <c r="F58" s="2185"/>
      <c r="G58" s="2185"/>
      <c r="H58" s="2185"/>
      <c r="I58" s="2186">
        <v>8671</v>
      </c>
      <c r="J58" s="2186"/>
      <c r="K58" s="2186">
        <v>8742</v>
      </c>
      <c r="L58" s="2186"/>
      <c r="M58" s="2186">
        <v>179</v>
      </c>
      <c r="N58" s="2186"/>
      <c r="O58" s="2187" t="s">
        <v>728</v>
      </c>
      <c r="P58" s="2187"/>
    </row>
    <row r="59" spans="1:16" x14ac:dyDescent="0.25">
      <c r="A59" s="2184" t="s">
        <v>801</v>
      </c>
      <c r="B59" s="2184"/>
      <c r="C59" s="2184"/>
      <c r="D59" s="2184"/>
      <c r="E59" s="2185" t="s">
        <v>773</v>
      </c>
      <c r="F59" s="2185"/>
      <c r="G59" s="2185"/>
      <c r="H59" s="2185"/>
      <c r="I59" s="2186">
        <v>5847</v>
      </c>
      <c r="J59" s="2186"/>
      <c r="K59" s="2186">
        <v>5483</v>
      </c>
      <c r="L59" s="2186"/>
      <c r="M59" s="2186"/>
      <c r="N59" s="2186"/>
      <c r="O59" s="2187" t="s">
        <v>725</v>
      </c>
      <c r="P59" s="2187"/>
    </row>
    <row r="60" spans="1:16" x14ac:dyDescent="0.25">
      <c r="A60" s="2184" t="s">
        <v>802</v>
      </c>
      <c r="B60" s="2184"/>
      <c r="C60" s="2184"/>
      <c r="D60" s="2184"/>
      <c r="E60" s="2185" t="s">
        <v>740</v>
      </c>
      <c r="F60" s="2185"/>
      <c r="G60" s="2185"/>
      <c r="H60" s="2185"/>
      <c r="I60" s="2186">
        <v>5282</v>
      </c>
      <c r="J60" s="2186"/>
      <c r="K60" s="2186">
        <v>4880</v>
      </c>
      <c r="L60" s="2186"/>
      <c r="M60" s="2186">
        <v>3949</v>
      </c>
      <c r="N60" s="2186"/>
      <c r="O60" s="2187" t="s">
        <v>733</v>
      </c>
      <c r="P60" s="2187"/>
    </row>
    <row r="61" spans="1:16" x14ac:dyDescent="0.25">
      <c r="A61" s="2184" t="s">
        <v>803</v>
      </c>
      <c r="B61" s="2184"/>
      <c r="C61" s="2184"/>
      <c r="D61" s="2184"/>
      <c r="E61" s="2185" t="s">
        <v>804</v>
      </c>
      <c r="F61" s="2185"/>
      <c r="G61" s="2185"/>
      <c r="H61" s="2185"/>
      <c r="I61" s="2186">
        <v>3573</v>
      </c>
      <c r="J61" s="2186"/>
      <c r="K61" s="2186">
        <v>3565</v>
      </c>
      <c r="L61" s="2186"/>
      <c r="M61" s="2186">
        <v>5505</v>
      </c>
      <c r="N61" s="2186"/>
      <c r="O61" s="2187" t="s">
        <v>730</v>
      </c>
      <c r="P61" s="2187"/>
    </row>
    <row r="62" spans="1:16" x14ac:dyDescent="0.25">
      <c r="A62" s="2184" t="s">
        <v>805</v>
      </c>
      <c r="B62" s="2184"/>
      <c r="C62" s="2184"/>
      <c r="D62" s="2184"/>
      <c r="E62" s="2185" t="s">
        <v>746</v>
      </c>
      <c r="F62" s="2185"/>
      <c r="G62" s="2185"/>
      <c r="H62" s="2185"/>
      <c r="I62" s="2186">
        <v>6920</v>
      </c>
      <c r="J62" s="2186"/>
      <c r="K62" s="2186">
        <v>6309</v>
      </c>
      <c r="L62" s="2186"/>
      <c r="M62" s="2186"/>
      <c r="N62" s="2186"/>
      <c r="O62" s="2187" t="s">
        <v>725</v>
      </c>
      <c r="P62" s="2187"/>
    </row>
    <row r="63" spans="1:16" x14ac:dyDescent="0.25">
      <c r="A63" s="2184" t="s">
        <v>806</v>
      </c>
      <c r="B63" s="2184"/>
      <c r="C63" s="2184"/>
      <c r="D63" s="2184"/>
      <c r="E63" s="2185" t="s">
        <v>732</v>
      </c>
      <c r="F63" s="2185"/>
      <c r="G63" s="2185"/>
      <c r="H63" s="2185"/>
      <c r="I63" s="2186">
        <v>10680</v>
      </c>
      <c r="J63" s="2186"/>
      <c r="K63" s="2186">
        <v>10034</v>
      </c>
      <c r="L63" s="2186"/>
      <c r="M63" s="2186"/>
      <c r="N63" s="2186"/>
      <c r="O63" s="2187" t="s">
        <v>728</v>
      </c>
      <c r="P63" s="2187"/>
    </row>
    <row r="64" spans="1:16" x14ac:dyDescent="0.25">
      <c r="A64" s="2184" t="s">
        <v>807</v>
      </c>
      <c r="B64" s="2184"/>
      <c r="C64" s="2184"/>
      <c r="D64" s="2184"/>
      <c r="E64" s="2185" t="s">
        <v>732</v>
      </c>
      <c r="F64" s="2185"/>
      <c r="G64" s="2185"/>
      <c r="H64" s="2185"/>
      <c r="I64" s="2186">
        <v>7077</v>
      </c>
      <c r="J64" s="2186"/>
      <c r="K64" s="2186">
        <v>7510</v>
      </c>
      <c r="L64" s="2186"/>
      <c r="M64" s="2186"/>
      <c r="N64" s="2186"/>
      <c r="O64" s="2187" t="s">
        <v>750</v>
      </c>
      <c r="P64" s="2187"/>
    </row>
    <row r="65" spans="1:16" x14ac:dyDescent="0.25">
      <c r="A65" s="2184" t="s">
        <v>763</v>
      </c>
      <c r="B65" s="2184"/>
      <c r="C65" s="2184"/>
      <c r="D65" s="2184"/>
      <c r="E65" s="2185" t="s">
        <v>763</v>
      </c>
      <c r="F65" s="2185"/>
      <c r="G65" s="2185"/>
      <c r="H65" s="2185"/>
      <c r="I65" s="2186">
        <v>7260</v>
      </c>
      <c r="J65" s="2186"/>
      <c r="K65" s="2186">
        <v>6001</v>
      </c>
      <c r="L65" s="2186"/>
      <c r="M65" s="2186"/>
      <c r="N65" s="2186"/>
      <c r="O65" s="2187" t="s">
        <v>725</v>
      </c>
      <c r="P65" s="2187"/>
    </row>
    <row r="66" spans="1:16" x14ac:dyDescent="0.25">
      <c r="A66" s="2184" t="s">
        <v>808</v>
      </c>
      <c r="B66" s="2184"/>
      <c r="C66" s="2184"/>
      <c r="D66" s="2184"/>
      <c r="E66" s="2185" t="s">
        <v>809</v>
      </c>
      <c r="F66" s="2185"/>
      <c r="G66" s="2185"/>
      <c r="H66" s="2185"/>
      <c r="I66" s="2186">
        <v>4620</v>
      </c>
      <c r="J66" s="2186"/>
      <c r="K66" s="2186">
        <v>3749</v>
      </c>
      <c r="L66" s="2186"/>
      <c r="M66" s="2186">
        <v>4714</v>
      </c>
      <c r="N66" s="2186"/>
      <c r="O66" s="2187" t="s">
        <v>730</v>
      </c>
      <c r="P66" s="2187"/>
    </row>
    <row r="67" spans="1:16" x14ac:dyDescent="0.25">
      <c r="A67" s="2184" t="s">
        <v>810</v>
      </c>
      <c r="B67" s="2184"/>
      <c r="C67" s="2184"/>
      <c r="D67" s="2184"/>
      <c r="E67" s="2185" t="s">
        <v>737</v>
      </c>
      <c r="F67" s="2185"/>
      <c r="G67" s="2185"/>
      <c r="H67" s="2185"/>
      <c r="I67" s="2186">
        <v>4892</v>
      </c>
      <c r="J67" s="2186"/>
      <c r="K67" s="2186">
        <v>5475</v>
      </c>
      <c r="L67" s="2186"/>
      <c r="M67" s="2186"/>
      <c r="N67" s="2186"/>
      <c r="O67" s="2187" t="s">
        <v>725</v>
      </c>
      <c r="P67" s="2187"/>
    </row>
    <row r="68" spans="1:16" x14ac:dyDescent="0.25">
      <c r="A68" s="2184" t="s">
        <v>811</v>
      </c>
      <c r="B68" s="2184"/>
      <c r="C68" s="2184"/>
      <c r="D68" s="2184"/>
      <c r="E68" s="2185" t="s">
        <v>812</v>
      </c>
      <c r="F68" s="2185"/>
      <c r="G68" s="2185"/>
      <c r="H68" s="2185"/>
      <c r="I68" s="2186">
        <v>5895</v>
      </c>
      <c r="J68" s="2186"/>
      <c r="K68" s="2186">
        <v>4438</v>
      </c>
      <c r="L68" s="2186"/>
      <c r="M68" s="2186">
        <v>3975</v>
      </c>
      <c r="N68" s="2186"/>
      <c r="O68" s="2187" t="s">
        <v>733</v>
      </c>
      <c r="P68" s="2187"/>
    </row>
    <row r="69" spans="1:16" x14ac:dyDescent="0.25">
      <c r="A69" s="2184" t="s">
        <v>743</v>
      </c>
      <c r="B69" s="2184"/>
      <c r="C69" s="2184"/>
      <c r="D69" s="2184"/>
      <c r="E69" s="2185" t="s">
        <v>743</v>
      </c>
      <c r="F69" s="2185"/>
      <c r="G69" s="2185"/>
      <c r="H69" s="2185"/>
      <c r="I69" s="2186">
        <v>4603</v>
      </c>
      <c r="J69" s="2186"/>
      <c r="K69" s="2186">
        <v>3984</v>
      </c>
      <c r="L69" s="2186"/>
      <c r="M69" s="2186">
        <v>5147</v>
      </c>
      <c r="N69" s="2186"/>
      <c r="O69" s="2187" t="s">
        <v>730</v>
      </c>
      <c r="P69" s="2187"/>
    </row>
    <row r="70" spans="1:16" x14ac:dyDescent="0.25">
      <c r="A70" s="2184" t="s">
        <v>813</v>
      </c>
      <c r="B70" s="2184"/>
      <c r="C70" s="2184"/>
      <c r="D70" s="2184"/>
      <c r="E70" s="2185" t="s">
        <v>727</v>
      </c>
      <c r="F70" s="2185"/>
      <c r="G70" s="2185"/>
      <c r="H70" s="2185"/>
      <c r="I70" s="2186">
        <v>5797</v>
      </c>
      <c r="J70" s="2186"/>
      <c r="K70" s="2186">
        <v>5653</v>
      </c>
      <c r="L70" s="2186"/>
      <c r="M70" s="2186"/>
      <c r="N70" s="2186"/>
      <c r="O70" s="2187" t="s">
        <v>725</v>
      </c>
      <c r="P70" s="2187"/>
    </row>
    <row r="71" spans="1:16" x14ac:dyDescent="0.25">
      <c r="A71" s="2184" t="s">
        <v>800</v>
      </c>
      <c r="B71" s="2184"/>
      <c r="C71" s="2184"/>
      <c r="D71" s="2184"/>
      <c r="E71" s="2185" t="s">
        <v>800</v>
      </c>
      <c r="F71" s="2185"/>
      <c r="G71" s="2185"/>
      <c r="H71" s="2185"/>
      <c r="I71" s="2186">
        <v>6967</v>
      </c>
      <c r="J71" s="2186"/>
      <c r="K71" s="2186">
        <v>6827</v>
      </c>
      <c r="L71" s="2186"/>
      <c r="M71" s="2186"/>
      <c r="N71" s="2186"/>
      <c r="O71" s="2187" t="s">
        <v>725</v>
      </c>
      <c r="P71" s="2187"/>
    </row>
    <row r="72" spans="1:16" x14ac:dyDescent="0.25">
      <c r="A72" s="2184" t="s">
        <v>814</v>
      </c>
      <c r="B72" s="2184"/>
      <c r="C72" s="2184"/>
      <c r="D72" s="2184"/>
      <c r="E72" s="2185" t="s">
        <v>800</v>
      </c>
      <c r="F72" s="2185"/>
      <c r="G72" s="2185"/>
      <c r="H72" s="2185"/>
      <c r="I72" s="2186">
        <v>9321</v>
      </c>
      <c r="J72" s="2186"/>
      <c r="K72" s="2186">
        <v>9769</v>
      </c>
      <c r="L72" s="2186"/>
      <c r="M72" s="2186"/>
      <c r="N72" s="2186"/>
      <c r="O72" s="2187" t="s">
        <v>728</v>
      </c>
      <c r="P72" s="2187"/>
    </row>
    <row r="73" spans="1:16" x14ac:dyDescent="0.25">
      <c r="A73" s="2184" t="s">
        <v>815</v>
      </c>
      <c r="B73" s="2184"/>
      <c r="C73" s="2184"/>
      <c r="D73" s="2184"/>
      <c r="E73" s="2185" t="s">
        <v>778</v>
      </c>
      <c r="F73" s="2185"/>
      <c r="G73" s="2185"/>
      <c r="H73" s="2185"/>
      <c r="I73" s="2186">
        <v>3999</v>
      </c>
      <c r="J73" s="2186"/>
      <c r="K73" s="2186">
        <v>3680</v>
      </c>
      <c r="L73" s="2186"/>
      <c r="M73" s="2186">
        <v>4721</v>
      </c>
      <c r="N73" s="2186"/>
      <c r="O73" s="2187" t="s">
        <v>730</v>
      </c>
      <c r="P73" s="2187"/>
    </row>
    <row r="74" spans="1:16" x14ac:dyDescent="0.25">
      <c r="A74" s="2184" t="s">
        <v>816</v>
      </c>
      <c r="B74" s="2184"/>
      <c r="C74" s="2184"/>
      <c r="D74" s="2184"/>
      <c r="E74" s="2185" t="s">
        <v>771</v>
      </c>
      <c r="F74" s="2185"/>
      <c r="G74" s="2185"/>
      <c r="H74" s="2185"/>
      <c r="I74" s="2186">
        <v>7200</v>
      </c>
      <c r="J74" s="2186"/>
      <c r="K74" s="2186">
        <v>5789</v>
      </c>
      <c r="L74" s="2186"/>
      <c r="M74" s="2186"/>
      <c r="N74" s="2186"/>
      <c r="O74" s="2187" t="s">
        <v>725</v>
      </c>
      <c r="P74" s="2187"/>
    </row>
    <row r="75" spans="1:16" x14ac:dyDescent="0.25">
      <c r="A75" s="2184" t="s">
        <v>817</v>
      </c>
      <c r="B75" s="2184"/>
      <c r="C75" s="2184"/>
      <c r="D75" s="2184"/>
      <c r="E75" s="2185" t="s">
        <v>724</v>
      </c>
      <c r="F75" s="2185"/>
      <c r="G75" s="2185"/>
      <c r="H75" s="2185"/>
      <c r="I75" s="2186">
        <v>7425</v>
      </c>
      <c r="J75" s="2186"/>
      <c r="K75" s="2186">
        <v>7901</v>
      </c>
      <c r="L75" s="2186"/>
      <c r="M75" s="2186"/>
      <c r="N75" s="2186"/>
      <c r="O75" s="2187" t="s">
        <v>750</v>
      </c>
      <c r="P75" s="2187"/>
    </row>
    <row r="76" spans="1:16" x14ac:dyDescent="0.25">
      <c r="A76" s="2184" t="s">
        <v>818</v>
      </c>
      <c r="B76" s="2184"/>
      <c r="C76" s="2184"/>
      <c r="D76" s="2184"/>
      <c r="E76" s="2185" t="s">
        <v>732</v>
      </c>
      <c r="F76" s="2185"/>
      <c r="G76" s="2185"/>
      <c r="H76" s="2185"/>
      <c r="I76" s="2186">
        <v>6322</v>
      </c>
      <c r="J76" s="2186"/>
      <c r="K76" s="2186">
        <v>6338</v>
      </c>
      <c r="L76" s="2186"/>
      <c r="M76" s="2186"/>
      <c r="N76" s="2186"/>
      <c r="O76" s="2187" t="s">
        <v>725</v>
      </c>
      <c r="P76" s="2187"/>
    </row>
    <row r="77" spans="1:16" x14ac:dyDescent="0.25">
      <c r="A77" s="2184" t="s">
        <v>819</v>
      </c>
      <c r="B77" s="2184"/>
      <c r="C77" s="2184"/>
      <c r="D77" s="2184"/>
      <c r="E77" s="2185" t="s">
        <v>771</v>
      </c>
      <c r="F77" s="2185"/>
      <c r="G77" s="2185"/>
      <c r="H77" s="2185"/>
      <c r="I77" s="2186">
        <v>6447</v>
      </c>
      <c r="J77" s="2186"/>
      <c r="K77" s="2186">
        <v>5418</v>
      </c>
      <c r="L77" s="2186"/>
      <c r="M77" s="2186"/>
      <c r="N77" s="2186"/>
      <c r="O77" s="2187" t="s">
        <v>725</v>
      </c>
      <c r="P77" s="2187"/>
    </row>
    <row r="78" spans="1:16" x14ac:dyDescent="0.25">
      <c r="A78" s="2184" t="s">
        <v>820</v>
      </c>
      <c r="B78" s="2184"/>
      <c r="C78" s="2184"/>
      <c r="D78" s="2184"/>
      <c r="E78" s="2185" t="s">
        <v>821</v>
      </c>
      <c r="F78" s="2185"/>
      <c r="G78" s="2185"/>
      <c r="H78" s="2185"/>
      <c r="I78" s="2186">
        <v>4245</v>
      </c>
      <c r="J78" s="2186"/>
      <c r="K78" s="2186">
        <v>3394</v>
      </c>
      <c r="L78" s="2186"/>
      <c r="M78" s="2186">
        <v>5103</v>
      </c>
      <c r="N78" s="2186"/>
      <c r="O78" s="2187" t="s">
        <v>730</v>
      </c>
      <c r="P78" s="2187"/>
    </row>
    <row r="79" spans="1:16" x14ac:dyDescent="0.25">
      <c r="A79" s="2184" t="s">
        <v>822</v>
      </c>
      <c r="B79" s="2184"/>
      <c r="C79" s="2184"/>
      <c r="D79" s="2184"/>
      <c r="E79" s="2185" t="s">
        <v>823</v>
      </c>
      <c r="F79" s="2185"/>
      <c r="G79" s="2185"/>
      <c r="H79" s="2185"/>
      <c r="I79" s="2186">
        <v>4096</v>
      </c>
      <c r="J79" s="2186"/>
      <c r="K79" s="2186">
        <v>3767</v>
      </c>
      <c r="L79" s="2186"/>
      <c r="M79" s="2186">
        <v>4429</v>
      </c>
      <c r="N79" s="2186"/>
      <c r="O79" s="2187" t="s">
        <v>733</v>
      </c>
      <c r="P79" s="2187"/>
    </row>
    <row r="80" spans="1:16" x14ac:dyDescent="0.25">
      <c r="A80" s="2184" t="s">
        <v>824</v>
      </c>
      <c r="B80" s="2184"/>
      <c r="C80" s="2184"/>
      <c r="D80" s="2184"/>
      <c r="E80" s="2185" t="s">
        <v>729</v>
      </c>
      <c r="F80" s="2185"/>
      <c r="G80" s="2185"/>
      <c r="H80" s="2185"/>
      <c r="I80" s="2186">
        <v>4508</v>
      </c>
      <c r="J80" s="2186"/>
      <c r="K80" s="2186">
        <v>3056</v>
      </c>
      <c r="L80" s="2186"/>
      <c r="M80" s="2186">
        <v>5130</v>
      </c>
      <c r="N80" s="2186"/>
      <c r="O80" s="2187" t="s">
        <v>730</v>
      </c>
      <c r="P80" s="2187"/>
    </row>
    <row r="81" spans="1:16" x14ac:dyDescent="0.25">
      <c r="A81" s="2184" t="s">
        <v>825</v>
      </c>
      <c r="B81" s="2184"/>
      <c r="C81" s="2184"/>
      <c r="D81" s="2184"/>
      <c r="E81" s="2185" t="s">
        <v>771</v>
      </c>
      <c r="F81" s="2185"/>
      <c r="G81" s="2185"/>
      <c r="H81" s="2185"/>
      <c r="I81" s="2186">
        <v>6293</v>
      </c>
      <c r="J81" s="2186"/>
      <c r="K81" s="2186">
        <v>5742</v>
      </c>
      <c r="L81" s="2186"/>
      <c r="M81" s="2186"/>
      <c r="N81" s="2186"/>
      <c r="O81" s="2187" t="s">
        <v>725</v>
      </c>
      <c r="P81" s="2187"/>
    </row>
  </sheetData>
  <sheetProtection algorithmName="SHA-512" hashValue="PdSgUhwpKW/27PXuCJ6YL68Qw96W5DzXD8L0/9DG0y1ZudDxmipYbnLVik+YIsYtBjzVPQ+n/EpYMeCBsp9BZQ==" saltValue="4/SkDymshkMhALrUQbkcoQ==" spinCount="100000" sheet="1" objects="1" scenarios="1" formatRows="0" selectLockedCells="1"/>
  <mergeCells count="441">
    <mergeCell ref="H1:K7"/>
    <mergeCell ref="L1:P7"/>
    <mergeCell ref="A8:D8"/>
    <mergeCell ref="E8:H8"/>
    <mergeCell ref="I8:J8"/>
    <mergeCell ref="K8:L8"/>
    <mergeCell ref="M8:N8"/>
    <mergeCell ref="O8:P8"/>
    <mergeCell ref="A11:D11"/>
    <mergeCell ref="E11:H11"/>
    <mergeCell ref="I11:J11"/>
    <mergeCell ref="K11:L11"/>
    <mergeCell ref="M11:N11"/>
    <mergeCell ref="O11:P11"/>
    <mergeCell ref="A9:P9"/>
    <mergeCell ref="A10:D10"/>
    <mergeCell ref="E10:H10"/>
    <mergeCell ref="I10:J10"/>
    <mergeCell ref="K10:L10"/>
    <mergeCell ref="M10:N10"/>
    <mergeCell ref="O10:P10"/>
    <mergeCell ref="A13:D13"/>
    <mergeCell ref="E13:H13"/>
    <mergeCell ref="I13:J13"/>
    <mergeCell ref="K13:L13"/>
    <mergeCell ref="M13:N13"/>
    <mergeCell ref="O13:P13"/>
    <mergeCell ref="A12:D12"/>
    <mergeCell ref="E12:H12"/>
    <mergeCell ref="I12:J12"/>
    <mergeCell ref="K12:L12"/>
    <mergeCell ref="M12:N12"/>
    <mergeCell ref="O12:P12"/>
    <mergeCell ref="A15:D15"/>
    <mergeCell ref="E15:H15"/>
    <mergeCell ref="I15:J15"/>
    <mergeCell ref="K15:L15"/>
    <mergeCell ref="M15:N15"/>
    <mergeCell ref="O15:P15"/>
    <mergeCell ref="A14:D14"/>
    <mergeCell ref="E14:H14"/>
    <mergeCell ref="I14:J14"/>
    <mergeCell ref="K14:L14"/>
    <mergeCell ref="M14:N14"/>
    <mergeCell ref="O14:P14"/>
    <mergeCell ref="A17:D17"/>
    <mergeCell ref="E17:H17"/>
    <mergeCell ref="I17:J17"/>
    <mergeCell ref="K17:L17"/>
    <mergeCell ref="M17:N17"/>
    <mergeCell ref="O17:P17"/>
    <mergeCell ref="A16:D16"/>
    <mergeCell ref="E16:H16"/>
    <mergeCell ref="I16:J16"/>
    <mergeCell ref="K16:L16"/>
    <mergeCell ref="M16:N16"/>
    <mergeCell ref="O16:P16"/>
    <mergeCell ref="A19:D19"/>
    <mergeCell ref="E19:H19"/>
    <mergeCell ref="I19:J19"/>
    <mergeCell ref="K19:L19"/>
    <mergeCell ref="M19:N19"/>
    <mergeCell ref="O19:P19"/>
    <mergeCell ref="A18:D18"/>
    <mergeCell ref="E18:H18"/>
    <mergeCell ref="I18:J18"/>
    <mergeCell ref="K18:L18"/>
    <mergeCell ref="M18:N18"/>
    <mergeCell ref="O18:P18"/>
    <mergeCell ref="A21:D21"/>
    <mergeCell ref="E21:H21"/>
    <mergeCell ref="I21:J21"/>
    <mergeCell ref="K21:L21"/>
    <mergeCell ref="M21:N21"/>
    <mergeCell ref="O21:P21"/>
    <mergeCell ref="A20:D20"/>
    <mergeCell ref="E20:H20"/>
    <mergeCell ref="I20:J20"/>
    <mergeCell ref="K20:L20"/>
    <mergeCell ref="M20:N20"/>
    <mergeCell ref="O20:P20"/>
    <mergeCell ref="A23:D23"/>
    <mergeCell ref="E23:H23"/>
    <mergeCell ref="I23:J23"/>
    <mergeCell ref="K23:L23"/>
    <mergeCell ref="M23:N23"/>
    <mergeCell ref="O23:P23"/>
    <mergeCell ref="A22:D22"/>
    <mergeCell ref="E22:H22"/>
    <mergeCell ref="I22:J22"/>
    <mergeCell ref="K22:L22"/>
    <mergeCell ref="M22:N22"/>
    <mergeCell ref="O22:P22"/>
    <mergeCell ref="A25:D25"/>
    <mergeCell ref="E25:H25"/>
    <mergeCell ref="I25:J25"/>
    <mergeCell ref="K25:L25"/>
    <mergeCell ref="M25:N25"/>
    <mergeCell ref="O25:P25"/>
    <mergeCell ref="A24:D24"/>
    <mergeCell ref="E24:H24"/>
    <mergeCell ref="I24:J24"/>
    <mergeCell ref="K24:L24"/>
    <mergeCell ref="M24:N24"/>
    <mergeCell ref="O24:P24"/>
    <mergeCell ref="A27:D27"/>
    <mergeCell ref="E27:H27"/>
    <mergeCell ref="I27:J27"/>
    <mergeCell ref="K27:L27"/>
    <mergeCell ref="M27:N27"/>
    <mergeCell ref="O27:P27"/>
    <mergeCell ref="A26:D26"/>
    <mergeCell ref="E26:H26"/>
    <mergeCell ref="I26:J26"/>
    <mergeCell ref="K26:L26"/>
    <mergeCell ref="M26:N26"/>
    <mergeCell ref="O26:P26"/>
    <mergeCell ref="A29:D29"/>
    <mergeCell ref="E29:H29"/>
    <mergeCell ref="I29:J29"/>
    <mergeCell ref="K29:L29"/>
    <mergeCell ref="M29:N29"/>
    <mergeCell ref="O29:P29"/>
    <mergeCell ref="A28:D28"/>
    <mergeCell ref="E28:H28"/>
    <mergeCell ref="I28:J28"/>
    <mergeCell ref="K28:L28"/>
    <mergeCell ref="M28:N28"/>
    <mergeCell ref="O28:P28"/>
    <mergeCell ref="A31:D31"/>
    <mergeCell ref="E31:H31"/>
    <mergeCell ref="I31:J31"/>
    <mergeCell ref="K31:L31"/>
    <mergeCell ref="M31:N31"/>
    <mergeCell ref="O31:P31"/>
    <mergeCell ref="A30:D30"/>
    <mergeCell ref="E30:H30"/>
    <mergeCell ref="I30:J30"/>
    <mergeCell ref="K30:L30"/>
    <mergeCell ref="M30:N30"/>
    <mergeCell ref="O30:P30"/>
    <mergeCell ref="A33:D33"/>
    <mergeCell ref="E33:H33"/>
    <mergeCell ref="I33:J33"/>
    <mergeCell ref="K33:L33"/>
    <mergeCell ref="M33:N33"/>
    <mergeCell ref="O33:P33"/>
    <mergeCell ref="A32:D32"/>
    <mergeCell ref="E32:H32"/>
    <mergeCell ref="I32:J32"/>
    <mergeCell ref="K32:L32"/>
    <mergeCell ref="M32:N32"/>
    <mergeCell ref="O32:P32"/>
    <mergeCell ref="A35:D35"/>
    <mergeCell ref="E35:H35"/>
    <mergeCell ref="I35:J35"/>
    <mergeCell ref="K35:L35"/>
    <mergeCell ref="M35:N35"/>
    <mergeCell ref="O35:P35"/>
    <mergeCell ref="A34:D34"/>
    <mergeCell ref="E34:H34"/>
    <mergeCell ref="I34:J34"/>
    <mergeCell ref="K34:L34"/>
    <mergeCell ref="M34:N34"/>
    <mergeCell ref="O34:P34"/>
    <mergeCell ref="A37:D37"/>
    <mergeCell ref="E37:H37"/>
    <mergeCell ref="I37:J37"/>
    <mergeCell ref="K37:L37"/>
    <mergeCell ref="M37:N37"/>
    <mergeCell ref="O37:P37"/>
    <mergeCell ref="A36:D36"/>
    <mergeCell ref="E36:H36"/>
    <mergeCell ref="I36:J36"/>
    <mergeCell ref="K36:L36"/>
    <mergeCell ref="M36:N36"/>
    <mergeCell ref="O36:P36"/>
    <mergeCell ref="A39:D39"/>
    <mergeCell ref="E39:H39"/>
    <mergeCell ref="I39:J39"/>
    <mergeCell ref="K39:L39"/>
    <mergeCell ref="M39:N39"/>
    <mergeCell ref="O39:P39"/>
    <mergeCell ref="A38:D38"/>
    <mergeCell ref="E38:H38"/>
    <mergeCell ref="I38:J38"/>
    <mergeCell ref="K38:L38"/>
    <mergeCell ref="M38:N38"/>
    <mergeCell ref="O38:P38"/>
    <mergeCell ref="A41:D41"/>
    <mergeCell ref="E41:H41"/>
    <mergeCell ref="I41:J41"/>
    <mergeCell ref="K41:L41"/>
    <mergeCell ref="M41:N41"/>
    <mergeCell ref="O41:P41"/>
    <mergeCell ref="A40:D40"/>
    <mergeCell ref="E40:H40"/>
    <mergeCell ref="I40:J40"/>
    <mergeCell ref="K40:L40"/>
    <mergeCell ref="M40:N40"/>
    <mergeCell ref="O40:P40"/>
    <mergeCell ref="A43:D43"/>
    <mergeCell ref="E43:H43"/>
    <mergeCell ref="I43:J43"/>
    <mergeCell ref="K43:L43"/>
    <mergeCell ref="M43:N43"/>
    <mergeCell ref="O43:P43"/>
    <mergeCell ref="A42:D42"/>
    <mergeCell ref="E42:H42"/>
    <mergeCell ref="I42:J42"/>
    <mergeCell ref="K42:L42"/>
    <mergeCell ref="M42:N42"/>
    <mergeCell ref="O42:P42"/>
    <mergeCell ref="A45:D45"/>
    <mergeCell ref="E45:H45"/>
    <mergeCell ref="I45:J45"/>
    <mergeCell ref="K45:L45"/>
    <mergeCell ref="M45:N45"/>
    <mergeCell ref="O45:P45"/>
    <mergeCell ref="A44:D44"/>
    <mergeCell ref="E44:H44"/>
    <mergeCell ref="I44:J44"/>
    <mergeCell ref="K44:L44"/>
    <mergeCell ref="M44:N44"/>
    <mergeCell ref="O44:P44"/>
    <mergeCell ref="A47:D47"/>
    <mergeCell ref="E47:H47"/>
    <mergeCell ref="I47:J47"/>
    <mergeCell ref="K47:L47"/>
    <mergeCell ref="M47:N47"/>
    <mergeCell ref="O47:P47"/>
    <mergeCell ref="A46:D46"/>
    <mergeCell ref="E46:H46"/>
    <mergeCell ref="I46:J46"/>
    <mergeCell ref="K46:L46"/>
    <mergeCell ref="M46:N46"/>
    <mergeCell ref="O46:P46"/>
    <mergeCell ref="A49:D49"/>
    <mergeCell ref="E49:H49"/>
    <mergeCell ref="I49:J49"/>
    <mergeCell ref="K49:L49"/>
    <mergeCell ref="M49:N49"/>
    <mergeCell ref="O49:P49"/>
    <mergeCell ref="A48:D48"/>
    <mergeCell ref="E48:H48"/>
    <mergeCell ref="I48:J48"/>
    <mergeCell ref="K48:L48"/>
    <mergeCell ref="M48:N48"/>
    <mergeCell ref="O48:P48"/>
    <mergeCell ref="A51:D51"/>
    <mergeCell ref="E51:H51"/>
    <mergeCell ref="I51:J51"/>
    <mergeCell ref="K51:L51"/>
    <mergeCell ref="M51:N51"/>
    <mergeCell ref="O51:P51"/>
    <mergeCell ref="A50:D50"/>
    <mergeCell ref="E50:H50"/>
    <mergeCell ref="I50:J50"/>
    <mergeCell ref="K50:L50"/>
    <mergeCell ref="M50:N50"/>
    <mergeCell ref="O50:P50"/>
    <mergeCell ref="A53:D53"/>
    <mergeCell ref="E53:H53"/>
    <mergeCell ref="I53:J53"/>
    <mergeCell ref="K53:L53"/>
    <mergeCell ref="M53:N53"/>
    <mergeCell ref="O53:P53"/>
    <mergeCell ref="A52:D52"/>
    <mergeCell ref="E52:H52"/>
    <mergeCell ref="I52:J52"/>
    <mergeCell ref="K52:L52"/>
    <mergeCell ref="M52:N52"/>
    <mergeCell ref="O52:P52"/>
    <mergeCell ref="A55:D55"/>
    <mergeCell ref="E55:H55"/>
    <mergeCell ref="I55:J55"/>
    <mergeCell ref="K55:L55"/>
    <mergeCell ref="M55:N55"/>
    <mergeCell ref="O55:P55"/>
    <mergeCell ref="A54:D54"/>
    <mergeCell ref="E54:H54"/>
    <mergeCell ref="I54:J54"/>
    <mergeCell ref="K54:L54"/>
    <mergeCell ref="M54:N54"/>
    <mergeCell ref="O54:P54"/>
    <mergeCell ref="A57:D57"/>
    <mergeCell ref="E57:H57"/>
    <mergeCell ref="I57:J57"/>
    <mergeCell ref="K57:L57"/>
    <mergeCell ref="M57:N57"/>
    <mergeCell ref="O57:P57"/>
    <mergeCell ref="A56:D56"/>
    <mergeCell ref="E56:H56"/>
    <mergeCell ref="I56:J56"/>
    <mergeCell ref="K56:L56"/>
    <mergeCell ref="M56:N56"/>
    <mergeCell ref="O56:P56"/>
    <mergeCell ref="A59:D59"/>
    <mergeCell ref="E59:H59"/>
    <mergeCell ref="I59:J59"/>
    <mergeCell ref="K59:L59"/>
    <mergeCell ref="M59:N59"/>
    <mergeCell ref="O59:P59"/>
    <mergeCell ref="A58:D58"/>
    <mergeCell ref="E58:H58"/>
    <mergeCell ref="I58:J58"/>
    <mergeCell ref="K58:L58"/>
    <mergeCell ref="M58:N58"/>
    <mergeCell ref="O58:P58"/>
    <mergeCell ref="A61:D61"/>
    <mergeCell ref="E61:H61"/>
    <mergeCell ref="I61:J61"/>
    <mergeCell ref="K61:L61"/>
    <mergeCell ref="M61:N61"/>
    <mergeCell ref="O61:P61"/>
    <mergeCell ref="A60:D60"/>
    <mergeCell ref="E60:H60"/>
    <mergeCell ref="I60:J60"/>
    <mergeCell ref="K60:L60"/>
    <mergeCell ref="M60:N60"/>
    <mergeCell ref="O60:P60"/>
    <mergeCell ref="A63:D63"/>
    <mergeCell ref="E63:H63"/>
    <mergeCell ref="I63:J63"/>
    <mergeCell ref="K63:L63"/>
    <mergeCell ref="M63:N63"/>
    <mergeCell ref="O63:P63"/>
    <mergeCell ref="A62:D62"/>
    <mergeCell ref="E62:H62"/>
    <mergeCell ref="I62:J62"/>
    <mergeCell ref="K62:L62"/>
    <mergeCell ref="M62:N62"/>
    <mergeCell ref="O62:P62"/>
    <mergeCell ref="A65:D65"/>
    <mergeCell ref="E65:H65"/>
    <mergeCell ref="I65:J65"/>
    <mergeCell ref="K65:L65"/>
    <mergeCell ref="M65:N65"/>
    <mergeCell ref="O65:P65"/>
    <mergeCell ref="A64:D64"/>
    <mergeCell ref="E64:H64"/>
    <mergeCell ref="I64:J64"/>
    <mergeCell ref="K64:L64"/>
    <mergeCell ref="M64:N64"/>
    <mergeCell ref="O64:P64"/>
    <mergeCell ref="A67:D67"/>
    <mergeCell ref="E67:H67"/>
    <mergeCell ref="I67:J67"/>
    <mergeCell ref="K67:L67"/>
    <mergeCell ref="M67:N67"/>
    <mergeCell ref="O67:P67"/>
    <mergeCell ref="A66:D66"/>
    <mergeCell ref="E66:H66"/>
    <mergeCell ref="I66:J66"/>
    <mergeCell ref="K66:L66"/>
    <mergeCell ref="M66:N66"/>
    <mergeCell ref="O66:P66"/>
    <mergeCell ref="A69:D69"/>
    <mergeCell ref="E69:H69"/>
    <mergeCell ref="I69:J69"/>
    <mergeCell ref="K69:L69"/>
    <mergeCell ref="M69:N69"/>
    <mergeCell ref="O69:P69"/>
    <mergeCell ref="A68:D68"/>
    <mergeCell ref="E68:H68"/>
    <mergeCell ref="I68:J68"/>
    <mergeCell ref="K68:L68"/>
    <mergeCell ref="M68:N68"/>
    <mergeCell ref="O68:P68"/>
    <mergeCell ref="A71:D71"/>
    <mergeCell ref="E71:H71"/>
    <mergeCell ref="I71:J71"/>
    <mergeCell ref="K71:L71"/>
    <mergeCell ref="M71:N71"/>
    <mergeCell ref="O71:P71"/>
    <mergeCell ref="A70:D70"/>
    <mergeCell ref="E70:H70"/>
    <mergeCell ref="I70:J70"/>
    <mergeCell ref="K70:L70"/>
    <mergeCell ref="M70:N70"/>
    <mergeCell ref="O70:P70"/>
    <mergeCell ref="A73:D73"/>
    <mergeCell ref="E73:H73"/>
    <mergeCell ref="I73:J73"/>
    <mergeCell ref="K73:L73"/>
    <mergeCell ref="M73:N73"/>
    <mergeCell ref="O73:P73"/>
    <mergeCell ref="A72:D72"/>
    <mergeCell ref="E72:H72"/>
    <mergeCell ref="I72:J72"/>
    <mergeCell ref="K72:L72"/>
    <mergeCell ref="M72:N72"/>
    <mergeCell ref="O72:P72"/>
    <mergeCell ref="A75:D75"/>
    <mergeCell ref="E75:H75"/>
    <mergeCell ref="I75:J75"/>
    <mergeCell ref="K75:L75"/>
    <mergeCell ref="M75:N75"/>
    <mergeCell ref="O75:P75"/>
    <mergeCell ref="A74:D74"/>
    <mergeCell ref="E74:H74"/>
    <mergeCell ref="I74:J74"/>
    <mergeCell ref="K74:L74"/>
    <mergeCell ref="M74:N74"/>
    <mergeCell ref="O74:P74"/>
    <mergeCell ref="A77:D77"/>
    <mergeCell ref="E77:H77"/>
    <mergeCell ref="I77:J77"/>
    <mergeCell ref="K77:L77"/>
    <mergeCell ref="M77:N77"/>
    <mergeCell ref="O77:P77"/>
    <mergeCell ref="A76:D76"/>
    <mergeCell ref="E76:H76"/>
    <mergeCell ref="I76:J76"/>
    <mergeCell ref="K76:L76"/>
    <mergeCell ref="M76:N76"/>
    <mergeCell ref="O76:P76"/>
    <mergeCell ref="A81:D81"/>
    <mergeCell ref="E81:H81"/>
    <mergeCell ref="I81:J81"/>
    <mergeCell ref="K81:L81"/>
    <mergeCell ref="M81:N81"/>
    <mergeCell ref="O81:P81"/>
    <mergeCell ref="A80:D80"/>
    <mergeCell ref="E80:H80"/>
    <mergeCell ref="I80:J80"/>
    <mergeCell ref="K80:L80"/>
    <mergeCell ref="M80:N80"/>
    <mergeCell ref="O80:P80"/>
    <mergeCell ref="A79:D79"/>
    <mergeCell ref="E79:H79"/>
    <mergeCell ref="I79:J79"/>
    <mergeCell ref="K79:L79"/>
    <mergeCell ref="M79:N79"/>
    <mergeCell ref="O79:P79"/>
    <mergeCell ref="A78:D78"/>
    <mergeCell ref="E78:H78"/>
    <mergeCell ref="I78:J78"/>
    <mergeCell ref="K78:L78"/>
    <mergeCell ref="M78:N78"/>
    <mergeCell ref="O78:P78"/>
  </mergeCells>
  <pageMargins left="0.7" right="0.7" top="0.75" bottom="0.75" header="0.3" footer="0.3"/>
  <pageSetup scale="86" fitToHeight="2" orientation="portrait" r:id="rId1"/>
  <headerFooter>
    <oddHeader>&amp;L&amp;F&amp;R&amp;A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96</vt:i4>
      </vt:variant>
    </vt:vector>
  </HeadingPairs>
  <TitlesOfParts>
    <vt:vector size="109" baseType="lpstr">
      <vt:lpstr>1 BGNM Program Overview</vt:lpstr>
      <vt:lpstr>2 Project Information</vt:lpstr>
      <vt:lpstr>3a Scoring &amp; Verification</vt:lpstr>
      <vt:lpstr>3b Code Plus Verification</vt:lpstr>
      <vt:lpstr>4a WEiR Index</vt:lpstr>
      <vt:lpstr>4b Indoor Water Testing</vt:lpstr>
      <vt:lpstr>5 HVAC Accountability Form</vt:lpstr>
      <vt:lpstr>6 Thermal Enclosure Checklist</vt:lpstr>
      <vt:lpstr>7 NM Climate Zones</vt:lpstr>
      <vt:lpstr>8 IECC Insulation Requirements</vt:lpstr>
      <vt:lpstr>Errata</vt:lpstr>
      <vt:lpstr>Lists (HIDE)</vt:lpstr>
      <vt:lpstr>Indoor_Values_(HIDE)</vt:lpstr>
      <vt:lpstr>BaselineWasherWF</vt:lpstr>
      <vt:lpstr>Bedrooms</vt:lpstr>
      <vt:lpstr>Benchmark</vt:lpstr>
      <vt:lpstr>BGNMRequiredWasherWF</vt:lpstr>
      <vt:lpstr>CFA</vt:lpstr>
      <vt:lpstr>ClimateZones</vt:lpstr>
      <vt:lpstr>CZ</vt:lpstr>
      <vt:lpstr>CZ3_CodePlus</vt:lpstr>
      <vt:lpstr>CZ3_Emerald</vt:lpstr>
      <vt:lpstr>CZ3_Gold</vt:lpstr>
      <vt:lpstr>CZ3_Silver</vt:lpstr>
      <vt:lpstr>CZ4_CodePlus</vt:lpstr>
      <vt:lpstr>CZ4_Emerald</vt:lpstr>
      <vt:lpstr>CZ4_Gold</vt:lpstr>
      <vt:lpstr>CZ4_Silver</vt:lpstr>
      <vt:lpstr>CZ5_CodePlus</vt:lpstr>
      <vt:lpstr>CZ5_Emerald</vt:lpstr>
      <vt:lpstr>CZ5_Gold</vt:lpstr>
      <vt:lpstr>CZ5_Silver</vt:lpstr>
      <vt:lpstr>CZ6_CodePlus</vt:lpstr>
      <vt:lpstr>CZ6_Emerald</vt:lpstr>
      <vt:lpstr>CZ6_Gold</vt:lpstr>
      <vt:lpstr>CZ6_Silver</vt:lpstr>
      <vt:lpstr>CZ7_CodePlus</vt:lpstr>
      <vt:lpstr>CZ7_Emerald</vt:lpstr>
      <vt:lpstr>CZ7_Gold</vt:lpstr>
      <vt:lpstr>CZ7_Silver</vt:lpstr>
      <vt:lpstr>DuctTestCond</vt:lpstr>
      <vt:lpstr>FarthestWaterFixture</vt:lpstr>
      <vt:lpstr>HERS_Claimed_AsBuilt</vt:lpstr>
      <vt:lpstr>HERSIndex</vt:lpstr>
      <vt:lpstr>HourlySeasonal</vt:lpstr>
      <vt:lpstr>MailCertTo</vt:lpstr>
      <vt:lpstr>MERVRating</vt:lpstr>
      <vt:lpstr>PA_Daily_Use</vt:lpstr>
      <vt:lpstr>PermitDate</vt:lpstr>
      <vt:lpstr>PointList1</vt:lpstr>
      <vt:lpstr>PointList11</vt:lpstr>
      <vt:lpstr>PointList12</vt:lpstr>
      <vt:lpstr>PointList13</vt:lpstr>
      <vt:lpstr>PointList17</vt:lpstr>
      <vt:lpstr>PointList18</vt:lpstr>
      <vt:lpstr>PointList19</vt:lpstr>
      <vt:lpstr>PointList2</vt:lpstr>
      <vt:lpstr>PointList20</vt:lpstr>
      <vt:lpstr>PointList21</vt:lpstr>
      <vt:lpstr>PointList22</vt:lpstr>
      <vt:lpstr>PointList23</vt:lpstr>
      <vt:lpstr>PointList24</vt:lpstr>
      <vt:lpstr>PointList26</vt:lpstr>
      <vt:lpstr>PointList27</vt:lpstr>
      <vt:lpstr>PointList28</vt:lpstr>
      <vt:lpstr>PointList3</vt:lpstr>
      <vt:lpstr>PointList30</vt:lpstr>
      <vt:lpstr>PointList31</vt:lpstr>
      <vt:lpstr>PointList32</vt:lpstr>
      <vt:lpstr>PointList33</vt:lpstr>
      <vt:lpstr>PointList34</vt:lpstr>
      <vt:lpstr>PointList35</vt:lpstr>
      <vt:lpstr>PointList36</vt:lpstr>
      <vt:lpstr>PointList37</vt:lpstr>
      <vt:lpstr>PointList38</vt:lpstr>
      <vt:lpstr>PointList39</vt:lpstr>
      <vt:lpstr>PointList4</vt:lpstr>
      <vt:lpstr>PointList40</vt:lpstr>
      <vt:lpstr>PointList41</vt:lpstr>
      <vt:lpstr>PointList42</vt:lpstr>
      <vt:lpstr>PointList43</vt:lpstr>
      <vt:lpstr>PointList44</vt:lpstr>
      <vt:lpstr>PointList45</vt:lpstr>
      <vt:lpstr>PointList5</vt:lpstr>
      <vt:lpstr>PointList6</vt:lpstr>
      <vt:lpstr>PointList7</vt:lpstr>
      <vt:lpstr>PointList8</vt:lpstr>
      <vt:lpstr>PointList9</vt:lpstr>
      <vt:lpstr>'1 BGNM Program Overview'!Print_Area</vt:lpstr>
      <vt:lpstr>'2 Project Information'!Print_Area</vt:lpstr>
      <vt:lpstr>'3a Scoring &amp; Verification'!Print_Area</vt:lpstr>
      <vt:lpstr>'3b Code Plus Verification'!Print_Area</vt:lpstr>
      <vt:lpstr>'4a WEiR Index'!Print_Area</vt:lpstr>
      <vt:lpstr>'4b Indoor Water Testing'!Print_Area</vt:lpstr>
      <vt:lpstr>'5 HVAC Accountability Form'!Print_Area</vt:lpstr>
      <vt:lpstr>'6 Thermal Enclosure Checklist'!Print_Area</vt:lpstr>
      <vt:lpstr>'7 NM Climate Zones'!Print_Area</vt:lpstr>
      <vt:lpstr>'8 IECC Insulation Requirements'!Print_Area</vt:lpstr>
      <vt:lpstr>Errata!Print_Area</vt:lpstr>
      <vt:lpstr>'3a Scoring &amp; Verification'!Print_Titles</vt:lpstr>
      <vt:lpstr>'3b Code Plus Verification'!Print_Titles</vt:lpstr>
      <vt:lpstr>'5 HVAC Accountability Form'!Print_Titles</vt:lpstr>
      <vt:lpstr>'7 NM Climate Zones'!Print_Titles</vt:lpstr>
      <vt:lpstr>Errata!Print_Titles</vt:lpstr>
      <vt:lpstr>SupDocsList</vt:lpstr>
      <vt:lpstr>VersionNo.</vt:lpstr>
      <vt:lpstr>WEiR</vt:lpstr>
      <vt:lpstr>YesNoOrNA</vt:lpstr>
      <vt:lpstr>YesOrNo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BGNM Certification Scoring Tool</dc:title>
  <dc:creator>Steve Vollstedt</dc:creator>
  <cp:lastModifiedBy>bgnm</cp:lastModifiedBy>
  <cp:lastPrinted>2021-03-19T20:13:15Z</cp:lastPrinted>
  <dcterms:created xsi:type="dcterms:W3CDTF">2020-12-15T16:38:43Z</dcterms:created>
  <dcterms:modified xsi:type="dcterms:W3CDTF">2021-04-15T19:01:23Z</dcterms:modified>
</cp:coreProperties>
</file>