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bgnm\Documents\BGNM\BGNM Revision to 2014  in 2020\Program revisions by date\"/>
    </mc:Choice>
  </mc:AlternateContent>
  <xr:revisionPtr revIDLastSave="0" documentId="8_{096EC9B7-42B5-421A-99F8-C113B108E832}" xr6:coauthVersionLast="46" xr6:coauthVersionMax="46" xr10:uidLastSave="{00000000-0000-0000-0000-000000000000}"/>
  <bookViews>
    <workbookView xWindow="11220" yWindow="405" windowWidth="17430" windowHeight="14835" xr2:uid="{00000000-000D-0000-FFFF-FFFF00000000}"/>
  </bookViews>
  <sheets>
    <sheet name="1 BGNM Program Overview" sheetId="1" r:id="rId1"/>
    <sheet name="2 Project Information" sheetId="2" r:id="rId2"/>
    <sheet name="3a Scoring &amp; Verification" sheetId="3" r:id="rId3"/>
    <sheet name="3b Code Plus Verification" sheetId="19" r:id="rId4"/>
    <sheet name="4a WEiR Index" sheetId="4" r:id="rId5"/>
    <sheet name="4b Indoor Water Testing" sheetId="5" r:id="rId6"/>
    <sheet name="5 HVAC Accountability Form" sheetId="18" r:id="rId7"/>
    <sheet name="6 Thermal Enclosure Checklist" sheetId="7" r:id="rId8"/>
    <sheet name="7 NM Climate Zones" sheetId="8" r:id="rId9"/>
    <sheet name="8 IECC Insulation Requirements" sheetId="9" r:id="rId10"/>
    <sheet name="Errata" sheetId="10" r:id="rId11"/>
    <sheet name="Lists (HIDE)" sheetId="15" state="hidden" r:id="rId12"/>
    <sheet name="Indoor_Values_(HIDE)" sheetId="16" state="hidden" r:id="rId13"/>
  </sheets>
  <definedNames>
    <definedName name="BaselineWasherWF">'4a WEiR Index'!$D$18</definedName>
    <definedName name="Bedrooms">'2 Project Information'!$E$15</definedName>
    <definedName name="BGNMRequiredWasherWF">'4a WEiR Index'!$E$18</definedName>
    <definedName name="CFA">'2 Project Information'!$E$13</definedName>
    <definedName name="ClimateZones">'Lists (HIDE)'!$C$64:$C$69</definedName>
    <definedName name="CZ">'2 Project Information'!$E$16</definedName>
    <definedName name="CZ3_CodePlus" localSheetId="3">'3b Code Plus Verification'!#REF!</definedName>
    <definedName name="CZ3_CodePlus">'3a Scoring &amp; Verification'!$F$12</definedName>
    <definedName name="CZ3_Emerald" localSheetId="3">'3b Code Plus Verification'!#REF!</definedName>
    <definedName name="CZ3_Emerald">'3a Scoring &amp; Verification'!$F$15</definedName>
    <definedName name="CZ3_Gold" localSheetId="3">'3b Code Plus Verification'!#REF!</definedName>
    <definedName name="CZ3_Gold">'3a Scoring &amp; Verification'!$F$14</definedName>
    <definedName name="CZ3_Silver" localSheetId="3">'3b Code Plus Verification'!#REF!</definedName>
    <definedName name="CZ3_Silver">'3a Scoring &amp; Verification'!$F$13</definedName>
    <definedName name="CZ4_CodePlus" localSheetId="3">'3b Code Plus Verification'!#REF!</definedName>
    <definedName name="CZ4_CodePlus">'3a Scoring &amp; Verification'!$G$12</definedName>
    <definedName name="CZ4_Emerald" localSheetId="3">'3b Code Plus Verification'!#REF!</definedName>
    <definedName name="CZ4_Emerald">'3a Scoring &amp; Verification'!$G$15</definedName>
    <definedName name="CZ4_Gold" localSheetId="3">'3b Code Plus Verification'!#REF!</definedName>
    <definedName name="CZ4_Gold">'3a Scoring &amp; Verification'!$G$14</definedName>
    <definedName name="CZ4_Silver" localSheetId="3">'3b Code Plus Verification'!#REF!</definedName>
    <definedName name="CZ4_Silver">'3a Scoring &amp; Verification'!$G$13</definedName>
    <definedName name="CZ5_CodePlus" localSheetId="3">'3b Code Plus Verification'!#REF!</definedName>
    <definedName name="CZ5_CodePlus">'3a Scoring &amp; Verification'!$H$12</definedName>
    <definedName name="CZ5_Emerald" localSheetId="3">'3b Code Plus Verification'!#REF!</definedName>
    <definedName name="CZ5_Emerald">'3a Scoring &amp; Verification'!$H$15</definedName>
    <definedName name="CZ5_Gold" localSheetId="3">'3b Code Plus Verification'!#REF!</definedName>
    <definedName name="CZ5_Gold">'3a Scoring &amp; Verification'!$H$14</definedName>
    <definedName name="CZ5_Silver" localSheetId="3">'3b Code Plus Verification'!#REF!</definedName>
    <definedName name="CZ5_Silver">'3a Scoring &amp; Verification'!$H$13</definedName>
    <definedName name="CZ6_CodePlus" localSheetId="3">'3b Code Plus Verification'!#REF!</definedName>
    <definedName name="CZ6_CodePlus">'3a Scoring &amp; Verification'!$I$12</definedName>
    <definedName name="CZ6_Emerald" localSheetId="3">'3b Code Plus Verification'!#REF!</definedName>
    <definedName name="CZ6_Emerald">'3a Scoring &amp; Verification'!$I$15</definedName>
    <definedName name="CZ6_Gold" localSheetId="3">'3b Code Plus Verification'!#REF!</definedName>
    <definedName name="CZ6_Gold">'3a Scoring &amp; Verification'!$I$14</definedName>
    <definedName name="CZ6_Silver" localSheetId="3">'3b Code Plus Verification'!#REF!</definedName>
    <definedName name="CZ6_Silver">'3a Scoring &amp; Verification'!$I$13</definedName>
    <definedName name="CZ7_CodePlus" localSheetId="3">'3b Code Plus Verification'!#REF!</definedName>
    <definedName name="CZ7_CodePlus">'3a Scoring &amp; Verification'!$J$12</definedName>
    <definedName name="CZ7_Emerald" localSheetId="3">'3b Code Plus Verification'!#REF!</definedName>
    <definedName name="CZ7_Emerald">'3a Scoring &amp; Verification'!$J$15</definedName>
    <definedName name="CZ7_Gold" localSheetId="3">'3b Code Plus Verification'!#REF!</definedName>
    <definedName name="CZ7_Gold">'3a Scoring &amp; Verification'!$J$14</definedName>
    <definedName name="CZ7_Silver" localSheetId="3">'3b Code Plus Verification'!#REF!</definedName>
    <definedName name="CZ7_Silver">'3a Scoring &amp; Verification'!$J$13</definedName>
    <definedName name="DuctTestCond">'Lists (HIDE)'!$E$64:$E$67</definedName>
    <definedName name="FarthestWaterFixture">'Lists (HIDE)'!$E$64:$E$69</definedName>
    <definedName name="HERS_Claimed_AsBuilt" localSheetId="3">'3b Code Plus Verification'!#REF!</definedName>
    <definedName name="HERS_Claimed_AsBuilt">'3a Scoring &amp; Verification'!$M$21</definedName>
    <definedName name="HERS_Claimed_WO" localSheetId="3">'3b Code Plus Verification'!#REF!</definedName>
    <definedName name="HERS_Prov1" localSheetId="3">'3b Code Plus Verification'!#REF!</definedName>
    <definedName name="HERS_Verified_AsBuilt" localSheetId="3">'3b Code Plus Verification'!#REF!</definedName>
    <definedName name="HERS_Verified_AsBuilt" localSheetId="6">'3a Scoring &amp; Verification'!#REF!</definedName>
    <definedName name="HERS_Verified_WO" localSheetId="3">'3b Code Plus Verification'!#REF!</definedName>
    <definedName name="HERS_Verified_WO" localSheetId="6">'3a Scoring &amp; Verification'!#REF!</definedName>
    <definedName name="HERSIndex">'3a Scoring &amp; Verification'!$L$16</definedName>
    <definedName name="HERSIndexHourly" localSheetId="3">'3b Code Plus Verification'!#REF!</definedName>
    <definedName name="HERSIndexSeasonal" localSheetId="3">'3b Code Plus Verification'!#REF!</definedName>
    <definedName name="HERSIndexSeasonal">'3a Scoring &amp; Verification'!#REF!</definedName>
    <definedName name="HourlySeasonal">'Lists (HIDE)'!$B$72:$B$74</definedName>
    <definedName name="MailCertTo">'Lists (HIDE)'!$D$64:$D$66</definedName>
    <definedName name="Max_Cert_Claimed" localSheetId="3">'3b Code Plus Verification'!#REF!</definedName>
    <definedName name="Max_Cert_Verified" localSheetId="3">'3b Code Plus Verification'!#REF!</definedName>
    <definedName name="Max_Cert_Verified" localSheetId="6">'3a Scoring &amp; Verification'!#REF!</definedName>
    <definedName name="MERVRating">'Lists (HIDE)'!$C$72:$C$92</definedName>
    <definedName name="OverallUATest" localSheetId="3">'3b Code Plus Verification'!#REF!</definedName>
    <definedName name="PA_Daily_Use">'4a WEiR Index'!$Q$21</definedName>
    <definedName name="PermitDate">'2 Project Information'!$E$10</definedName>
    <definedName name="PointList1">'Lists (HIDE)'!$A$2:$A$3</definedName>
    <definedName name="PointList11">'Lists (HIDE)'!$D$9:$D$11</definedName>
    <definedName name="PointList12">'Lists (HIDE)'!$E$9:$E$20</definedName>
    <definedName name="PointList13">'Lists (HIDE)'!$F$9:$F$14</definedName>
    <definedName name="PointList17">'Lists (HIDE)'!$C$23:$C$27</definedName>
    <definedName name="PointList18">'Lists (HIDE)'!$D$23:$D$24</definedName>
    <definedName name="PointList19">'Lists (HIDE)'!$E$23:$E$24</definedName>
    <definedName name="PointList2">'Lists (HIDE)'!$B$2:$B$4</definedName>
    <definedName name="PointList20">'Lists (HIDE)'!$F$23:$F$26</definedName>
    <definedName name="PointList21">'Lists (HIDE)'!$G$23:$G$25</definedName>
    <definedName name="PointList22">'Lists (HIDE)'!$A$31:$A$34</definedName>
    <definedName name="PointList23">'Lists (HIDE)'!$B$31:$B$33</definedName>
    <definedName name="PointList24">'Lists (HIDE)'!$C$31:$C$33</definedName>
    <definedName name="PointList26">'Lists (HIDE)'!$E$31:$E$33</definedName>
    <definedName name="PointList27">'Lists (HIDE)'!$F$31:$F$34</definedName>
    <definedName name="PointList28">'Lists (HIDE)'!$G$31:$G$37</definedName>
    <definedName name="PointList3">'Lists (HIDE)'!$C$2:$C$4</definedName>
    <definedName name="PointList30">'Lists (HIDE)'!$B$42:$B$46</definedName>
    <definedName name="PointList31">'Lists (HIDE)'!$C$42:$C$46</definedName>
    <definedName name="PointList32">'Lists (HIDE)'!$D$42:$D$45</definedName>
    <definedName name="PointList33">'Lists (HIDE)'!$E$42:$E$47</definedName>
    <definedName name="PointList34">'Lists (HIDE)'!$F$42:$F$46</definedName>
    <definedName name="PointList35">'Lists (HIDE)'!$G$42:$G$46</definedName>
    <definedName name="PointList36">'Lists (HIDE)'!$A$52:$A$55</definedName>
    <definedName name="PointList37">'Lists (HIDE)'!$B$52:$B$54</definedName>
    <definedName name="PointList38">'Lists (HIDE)'!$B$52:$B$55</definedName>
    <definedName name="PointList39">'Lists (HIDE)'!$C$52:$C$54</definedName>
    <definedName name="PointList4">'Lists (HIDE)'!$D$2:$D$4</definedName>
    <definedName name="PointList40">'Lists (HIDE)'!$D$52:$D$59</definedName>
    <definedName name="PointList41">'Lists (HIDE)'!$E$52:$E$55</definedName>
    <definedName name="PointList42">'Lists (HIDE)'!$F$52:$F$55</definedName>
    <definedName name="PointList43">'Lists (HIDE)'!$G$52:$G$54</definedName>
    <definedName name="PointList44">'Lists (HIDE)'!$F$64:$F$66</definedName>
    <definedName name="PointList45">'Lists (HIDE)'!$G$64:$G$66</definedName>
    <definedName name="PointList5">'Lists (HIDE)'!$E$2:$E$4</definedName>
    <definedName name="PointList6">'Lists (HIDE)'!$F$2:$F$5</definedName>
    <definedName name="PointList7">'Lists (HIDE)'!$G$2:$G$4</definedName>
    <definedName name="PointList8">'Lists (HIDE)'!$A$9:$A$10</definedName>
    <definedName name="PointList9">'Lists (HIDE)'!$B$9:$B$10</definedName>
    <definedName name="Prac_1.1.1_Test_Awarded_Overall" localSheetId="3">'3b Code Plus Verification'!#REF!</definedName>
    <definedName name="Prac_1.1.1_Test_Awarded_Overall" localSheetId="6">'3a Scoring &amp; Verification'!#REF!</definedName>
    <definedName name="Prac_1.1.1_Test_Awarded_Overall">'3a Scoring &amp; Verification'!#REF!</definedName>
    <definedName name="Prac_1.1.1_Test_Claimed_Overall" localSheetId="3">'3b Code Plus Verification'!#REF!</definedName>
    <definedName name="Prac_1.1.1a_Test_Awarded_Level" localSheetId="2">'3a Scoring &amp; Verification'!#REF!</definedName>
    <definedName name="Prac_1.1.1a_Test_Awarded_Level" localSheetId="3">'3b Code Plus Verification'!#REF!</definedName>
    <definedName name="Prac_1.1.1a_Test_Claimed_Level" localSheetId="3">'3b Code Plus Verification'!#REF!</definedName>
    <definedName name="Prac_1.1.1b_Test_Awarded_Level" localSheetId="3">'3b Code Plus Verification'!#REF!</definedName>
    <definedName name="Prac_1.1.1b_Test_Claimed_Level" localSheetId="3">'3b Code Plus Verification'!#REF!</definedName>
    <definedName name="_xlnm.Print_Area" localSheetId="0">'1 BGNM Program Overview'!$A$1:$U$42</definedName>
    <definedName name="_xlnm.Print_Area" localSheetId="1">'2 Project Information'!$A$1:$J$67</definedName>
    <definedName name="_xlnm.Print_Area" localSheetId="2">'3a Scoring &amp; Verification'!$A$1:$S$314</definedName>
    <definedName name="_xlnm.Print_Area" localSheetId="3">'3b Code Plus Verification'!$A$1:$S$72</definedName>
    <definedName name="_xlnm.Print_Area" localSheetId="4">'4a WEiR Index'!$A$1:$W$40</definedName>
    <definedName name="_xlnm.Print_Area" localSheetId="5">'4b Indoor Water Testing'!$A$1:$M$92</definedName>
    <definedName name="_xlnm.Print_Area" localSheetId="6">'5 HVAC Accountability Form'!$A$1:$K$47</definedName>
    <definedName name="_xlnm.Print_Area" localSheetId="7">'6 Thermal Enclosure Checklist'!$A$1:$O$98</definedName>
    <definedName name="_xlnm.Print_Area" localSheetId="8">'7 NM Climate Zones'!$A$1:$P$81</definedName>
    <definedName name="_xlnm.Print_Area" localSheetId="9">'8 IECC Insulation Requirements'!$A$1:$K$40</definedName>
    <definedName name="_xlnm.Print_Area" localSheetId="10">Errata!$A$1:$J$50</definedName>
    <definedName name="_xlnm.Print_Titles" localSheetId="2">'3a Scoring &amp; Verification'!$1:$1</definedName>
    <definedName name="_xlnm.Print_Titles" localSheetId="3">'3b Code Plus Verification'!$10:$11</definedName>
    <definedName name="_xlnm.Print_Titles" localSheetId="6">'5 HVAC Accountability Form'!$6:$6</definedName>
    <definedName name="_xlnm.Print_Titles" localSheetId="8">'7 NM Climate Zones'!$8:$8</definedName>
    <definedName name="_xlnm.Print_Titles" localSheetId="10">Errata!$7:$7</definedName>
    <definedName name="SupDocsList">'Lists (HIDE)'!$A$72:$A$75</definedName>
    <definedName name="UAAct2015" localSheetId="3">'3b Code Plus Verification'!#REF!</definedName>
    <definedName name="UAAct2015">'3a Scoring &amp; Verification'!#REF!</definedName>
    <definedName name="UAAct2018" localSheetId="3">'3b Code Plus Verification'!#REF!</definedName>
    <definedName name="UAAct2018">'3a Scoring &amp; Verification'!#REF!</definedName>
    <definedName name="UARef2015" localSheetId="3">'3b Code Plus Verification'!#REF!</definedName>
    <definedName name="UARef2015">'3a Scoring &amp; Verification'!#REF!</definedName>
    <definedName name="UARef2018" localSheetId="3">'3b Code Plus Verification'!#REF!</definedName>
    <definedName name="UARef2018">'3a Scoring &amp; Verification'!#REF!</definedName>
    <definedName name="VersionNo.">'1 BGNM Program Overview'!$M$7</definedName>
    <definedName name="WEiR">'4a WEiR Index'!$V$22</definedName>
    <definedName name="YesNoOrNA">'Lists (HIDE)'!$A$64:$A$67</definedName>
    <definedName name="YesOrNo">'Lists (HIDE)'!$B$64:$B$66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75" i="3" l="1"/>
  <c r="M178" i="3" s="1"/>
  <c r="N59" i="3"/>
  <c r="M59" i="3" s="1"/>
  <c r="O105" i="3" l="1"/>
  <c r="M25" i="3"/>
  <c r="M28" i="3"/>
  <c r="G10" i="2" l="1"/>
  <c r="O243" i="3" l="1"/>
  <c r="Q12" i="19" l="1"/>
  <c r="M165" i="3"/>
  <c r="O242" i="3" l="1"/>
  <c r="O241" i="3"/>
  <c r="H49" i="19" l="1"/>
  <c r="Q46" i="19" s="1"/>
  <c r="Q42" i="19"/>
  <c r="Q38" i="19"/>
  <c r="Q32" i="19"/>
  <c r="Q29" i="19"/>
  <c r="O103" i="3" l="1"/>
  <c r="C106" i="3"/>
  <c r="H27" i="19"/>
  <c r="Q24" i="19" s="1"/>
  <c r="Q19" i="19"/>
  <c r="Q15" i="19"/>
  <c r="M70" i="19" l="1"/>
  <c r="M69" i="19"/>
  <c r="M310" i="3"/>
  <c r="M309" i="3"/>
  <c r="D107" i="19" l="1"/>
  <c r="D106" i="19"/>
  <c r="D103" i="19"/>
  <c r="K1" i="19"/>
  <c r="K2" i="19"/>
  <c r="R2" i="19"/>
  <c r="K3" i="19"/>
  <c r="R3" i="19"/>
  <c r="R4" i="19"/>
  <c r="D4" i="19"/>
  <c r="L298" i="3" l="1"/>
  <c r="O101" i="3" l="1"/>
  <c r="M232" i="3" l="1"/>
  <c r="M240" i="3" s="1"/>
  <c r="O244" i="3" s="1"/>
  <c r="L238" i="3" l="1"/>
  <c r="M304" i="3" s="1"/>
  <c r="V304" i="3" s="1"/>
  <c r="K1" i="18" l="1"/>
  <c r="R6" i="3" l="1"/>
  <c r="M247" i="3"/>
  <c r="M290" i="3" s="1"/>
  <c r="O292" i="3" s="1"/>
  <c r="E422" i="3"/>
  <c r="E423" i="3" s="1"/>
  <c r="E419" i="3"/>
  <c r="E420" i="3" s="1"/>
  <c r="M65" i="3" l="1"/>
  <c r="E412" i="3"/>
  <c r="E407" i="3"/>
  <c r="E402" i="3"/>
  <c r="E397" i="3"/>
  <c r="E392" i="3"/>
  <c r="O102" i="3" l="1"/>
  <c r="L288" i="3"/>
  <c r="M305" i="3" l="1"/>
  <c r="V305" i="3" s="1"/>
  <c r="E5" i="18" l="1"/>
  <c r="E4" i="18"/>
  <c r="E3" i="18"/>
  <c r="J5" i="7" l="1"/>
  <c r="K9" i="5" l="1"/>
  <c r="K8" i="5"/>
  <c r="K7" i="5"/>
  <c r="N19" i="4" l="1"/>
  <c r="E19" i="4"/>
  <c r="D19" i="4"/>
  <c r="T18" i="4"/>
  <c r="D18" i="4"/>
  <c r="T17" i="4"/>
  <c r="N17" i="4"/>
  <c r="E17" i="4"/>
  <c r="D17" i="4"/>
  <c r="T16" i="4"/>
  <c r="M16" i="4"/>
  <c r="E16" i="4"/>
  <c r="D16" i="4"/>
  <c r="N15" i="4"/>
  <c r="M15" i="4"/>
  <c r="E15" i="4"/>
  <c r="D15" i="4"/>
  <c r="T13" i="4"/>
  <c r="N13" i="4"/>
  <c r="M13" i="4"/>
  <c r="E13" i="4"/>
  <c r="D13" i="4"/>
  <c r="T12" i="4"/>
  <c r="E12" i="4"/>
  <c r="D12" i="4"/>
  <c r="N12" i="4"/>
  <c r="D4" i="7" l="1"/>
  <c r="D3" i="7"/>
  <c r="D2" i="7"/>
  <c r="C10" i="5"/>
  <c r="C9" i="5"/>
  <c r="C8" i="5"/>
  <c r="C7" i="5"/>
  <c r="C8" i="4"/>
  <c r="C7" i="4"/>
  <c r="C6" i="4"/>
  <c r="K4" i="3"/>
  <c r="K3" i="3"/>
  <c r="H5" i="2" l="1"/>
  <c r="K2" i="3" l="1"/>
  <c r="H5" i="10" l="1"/>
  <c r="C6" i="7"/>
  <c r="E77" i="5"/>
  <c r="F72" i="5"/>
  <c r="A65" i="5"/>
  <c r="C65" i="5" s="1"/>
  <c r="A57" i="5"/>
  <c r="C57" i="5" s="1"/>
  <c r="A47" i="5"/>
  <c r="C47" i="5" s="1"/>
  <c r="A37" i="5"/>
  <c r="C37" i="5" s="1"/>
  <c r="J36" i="5"/>
  <c r="J35" i="5"/>
  <c r="J34" i="5"/>
  <c r="J33" i="5"/>
  <c r="J32" i="5"/>
  <c r="A26" i="5"/>
  <c r="C26" i="5" s="1"/>
  <c r="J24" i="5"/>
  <c r="J1" i="5"/>
  <c r="C38" i="16"/>
  <c r="E26" i="16"/>
  <c r="N18" i="4" s="1"/>
  <c r="C26" i="16"/>
  <c r="E9" i="16"/>
  <c r="N16" i="4" s="1"/>
  <c r="W22" i="4"/>
  <c r="Q20" i="4"/>
  <c r="P20" i="4"/>
  <c r="O20" i="4"/>
  <c r="R20" i="4" s="1"/>
  <c r="K20" i="4"/>
  <c r="L19" i="4"/>
  <c r="L18" i="4"/>
  <c r="K18" i="4"/>
  <c r="K17" i="4"/>
  <c r="Q17" i="4" s="1"/>
  <c r="L16" i="4"/>
  <c r="K16" i="4"/>
  <c r="L15" i="4"/>
  <c r="K15" i="4"/>
  <c r="L13" i="4"/>
  <c r="K13" i="4"/>
  <c r="L12" i="4"/>
  <c r="K12" i="4"/>
  <c r="H6" i="4"/>
  <c r="E1" i="4"/>
  <c r="R5" i="3"/>
  <c r="D5" i="3"/>
  <c r="R4" i="3"/>
  <c r="R3" i="3"/>
  <c r="C45" i="16" l="1"/>
  <c r="M130" i="3"/>
  <c r="T15" i="4"/>
  <c r="A18" i="5"/>
  <c r="P13" i="4"/>
  <c r="Q15" i="4"/>
  <c r="K19" i="4"/>
  <c r="O19" i="4" s="1"/>
  <c r="P12" i="4"/>
  <c r="Q18" i="4"/>
  <c r="O18" i="4"/>
  <c r="P18" i="4"/>
  <c r="O17" i="4"/>
  <c r="R17" i="4" s="1"/>
  <c r="Q19" i="4"/>
  <c r="P16" i="4"/>
  <c r="O15" i="4"/>
  <c r="Q12" i="4"/>
  <c r="P17" i="4"/>
  <c r="P15" i="4"/>
  <c r="O13" i="4"/>
  <c r="Q13" i="4"/>
  <c r="O16" i="4"/>
  <c r="Q16" i="4"/>
  <c r="O12" i="4"/>
  <c r="S20" i="4"/>
  <c r="R15" i="4" l="1"/>
  <c r="S15" i="4" s="1"/>
  <c r="P19" i="4"/>
  <c r="P21" i="4" s="1"/>
  <c r="R19" i="4"/>
  <c r="S19" i="4" s="1"/>
  <c r="S17" i="4"/>
  <c r="R18" i="4"/>
  <c r="S18" i="4" s="1"/>
  <c r="Q21" i="4"/>
  <c r="U12" i="4" s="1"/>
  <c r="R16" i="4"/>
  <c r="S16" i="4" s="1"/>
  <c r="R13" i="4"/>
  <c r="S13" i="4" s="1"/>
  <c r="R12" i="4"/>
  <c r="O21" i="4"/>
  <c r="S12" i="4"/>
  <c r="V22" i="4" l="1"/>
  <c r="H36" i="19" s="1"/>
  <c r="U16" i="4"/>
  <c r="U17" i="4"/>
  <c r="U19" i="4"/>
  <c r="U13" i="4"/>
  <c r="U20" i="4"/>
  <c r="U15" i="4"/>
  <c r="U18" i="4"/>
  <c r="R21" i="4"/>
  <c r="F25" i="4" s="1"/>
  <c r="K110" i="3" l="1"/>
  <c r="Q35" i="19"/>
  <c r="A67" i="19" s="1"/>
  <c r="W25" i="4"/>
  <c r="O148" i="3" l="1"/>
  <c r="M110" i="3"/>
  <c r="M147" i="3" s="1"/>
  <c r="O149" i="3" l="1"/>
  <c r="L145" i="3" s="1"/>
  <c r="M303" i="3" s="1"/>
  <c r="V303" i="3" s="1"/>
  <c r="I385" i="3" l="1"/>
  <c r="H380" i="3"/>
  <c r="H376" i="3"/>
  <c r="G371" i="3"/>
  <c r="F365" i="3"/>
  <c r="E360" i="3"/>
  <c r="I386" i="3"/>
  <c r="I382" i="3"/>
  <c r="H377" i="3"/>
  <c r="G372" i="3"/>
  <c r="F366" i="3"/>
  <c r="E361" i="3"/>
  <c r="F368" i="3"/>
  <c r="I383" i="3"/>
  <c r="H378" i="3"/>
  <c r="G373" i="3"/>
  <c r="F367" i="3"/>
  <c r="E362" i="3"/>
  <c r="J352" i="3"/>
  <c r="I384" i="3"/>
  <c r="H379" i="3"/>
  <c r="G374" i="3"/>
  <c r="G370" i="3"/>
  <c r="F364" i="3"/>
  <c r="E359" i="3"/>
  <c r="E411" i="3"/>
  <c r="E413" i="3" s="1"/>
  <c r="E414" i="3" s="1"/>
  <c r="E401" i="3"/>
  <c r="E403" i="3" s="1"/>
  <c r="E404" i="3" s="1"/>
  <c r="E391" i="3"/>
  <c r="E393" i="3" s="1"/>
  <c r="E394" i="3" s="1"/>
  <c r="E406" i="3"/>
  <c r="E408" i="3" s="1"/>
  <c r="E409" i="3" s="1"/>
  <c r="E396" i="3"/>
  <c r="E398" i="3" s="1"/>
  <c r="E399" i="3" s="1"/>
  <c r="M22" i="3" s="1"/>
  <c r="M99" i="3" s="1"/>
  <c r="M298" i="3" s="1"/>
  <c r="M306" i="3" s="1"/>
  <c r="V306" i="3" s="1"/>
  <c r="E358" i="3"/>
  <c r="D356" i="3" l="1"/>
  <c r="H356" i="3" s="1"/>
  <c r="A38" i="3" s="1"/>
  <c r="L18" i="3" l="1"/>
  <c r="O100" i="3" s="1"/>
  <c r="L97" i="3" s="1"/>
  <c r="M302" i="3" s="1"/>
  <c r="V302" i="3" s="1"/>
  <c r="W302" i="3" s="1"/>
  <c r="L29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47" authorId="0" shapeId="0" xr:uid="{00000000-0006-0000-0200-000001000000}">
      <text>
        <r>
          <rPr>
            <b/>
            <sz val="9"/>
            <color indexed="81"/>
            <rFont val="Tahoma"/>
            <family val="2"/>
          </rPr>
          <t>Steve Vollstedt:</t>
        </r>
        <r>
          <rPr>
            <sz val="9"/>
            <color indexed="81"/>
            <rFont val="Tahoma"/>
            <family val="2"/>
          </rPr>
          <t xml:space="preserve">
Assumes 100 points maximum for WEiR Index of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L19" authorId="0" shapeId="0" xr:uid="{00000000-0006-0000-0400-00000100000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 Vollstedt</author>
  </authors>
  <commentList>
    <comment ref="C39" authorId="0" shapeId="0" xr:uid="{00000000-0006-0000-0C00-00000100000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<sst xmlns="http://schemas.openxmlformats.org/spreadsheetml/2006/main" count="1904" uniqueCount="1329">
  <si>
    <t xml:space="preserve">Build Green NM
Certification Program Overview         </t>
  </si>
  <si>
    <t>Version Information</t>
  </si>
  <si>
    <t>B9Nm2015.05</t>
  </si>
  <si>
    <t xml:space="preserve">This is the 3rd major revision to the Build Green NM Certification Program.  In 2003 we based our program on the NAHB Model Green Home Building Guidelines.  In 2009 and 2013 we adopted and modified the editions of the ANSI approved National Green Building Standard ICC-700 (2008 and 2012 versions respectively).  </t>
  </si>
  <si>
    <t>Introduction</t>
  </si>
  <si>
    <t>This program revision raises the bar for energy and water efficiency.  It also is more user friendly and easier to show the client all the benefits of building a tight, efficient and comfortable home.  The Certificate of Certification relays an easy and powerful message to the buying public that will separate your certified home from the others that merely build to code.</t>
  </si>
  <si>
    <t>WEiR (Water Efficiency indoor Rating) Index</t>
  </si>
  <si>
    <t>Certification Levels</t>
  </si>
  <si>
    <t>Certification Level Descriptions</t>
  </si>
  <si>
    <t>Silver Level</t>
  </si>
  <si>
    <t>Gold Level</t>
  </si>
  <si>
    <t>For the Gold and Emerald levels of certification, the HERS Index is determined by the Climate Zone that the project is constructed in and ranges from a HERS 51 in the south of NM to a HERS 54 in the Albuquerque metro are, and a HERS 55 in Santa Fe.  PV may be used to further lower the HERS Index.  For water efficiency you must earn additional points in addition to meeting or beating the required WEiR Index.  Plus additional points from any category.</t>
  </si>
  <si>
    <t>Emerald Level</t>
  </si>
  <si>
    <t>Certification Requirements by Certification Level and Efficiency Categories</t>
  </si>
  <si>
    <t>Energy</t>
  </si>
  <si>
    <t>Water</t>
  </si>
  <si>
    <t>IAQ</t>
  </si>
  <si>
    <t>Sustainability</t>
  </si>
  <si>
    <r>
      <t xml:space="preserve">Additional Points from </t>
    </r>
    <r>
      <rPr>
        <b/>
        <u/>
        <sz val="14"/>
        <color theme="1"/>
        <rFont val="Calibri"/>
        <family val="2"/>
        <scheme val="minor"/>
      </rPr>
      <t>ANY</t>
    </r>
    <r>
      <rPr>
        <b/>
        <sz val="14"/>
        <color theme="1"/>
        <rFont val="Calibri"/>
        <family val="2"/>
        <scheme val="minor"/>
      </rPr>
      <t xml:space="preserve"> Category</t>
    </r>
  </si>
  <si>
    <r>
      <t xml:space="preserve">Total Points
from </t>
    </r>
    <r>
      <rPr>
        <b/>
        <u/>
        <sz val="14"/>
        <color theme="1"/>
        <rFont val="Calibri"/>
        <family val="2"/>
        <scheme val="minor"/>
      </rPr>
      <t xml:space="preserve">ALL
</t>
    </r>
    <r>
      <rPr>
        <b/>
        <sz val="14"/>
        <color theme="1"/>
        <rFont val="Calibri"/>
        <family val="2"/>
        <scheme val="minor"/>
      </rPr>
      <t>Categories</t>
    </r>
  </si>
  <si>
    <t>Mandatory Practices Required</t>
  </si>
  <si>
    <t>WEiR Index &lt;= 75</t>
  </si>
  <si>
    <t>WEiR Index &lt;=75, and 31 total points from Water Efficiency practices</t>
  </si>
  <si>
    <t>CZ 3</t>
  </si>
  <si>
    <t>WEiR Index &lt;= 75, and 40 total points from Water Efficiency practices</t>
  </si>
  <si>
    <t>Mandatory Practices Required, Plus 5 Points</t>
  </si>
  <si>
    <t>CZ 4</t>
  </si>
  <si>
    <t>CZ 5</t>
  </si>
  <si>
    <t>CZ 6</t>
  </si>
  <si>
    <t>CZ 7</t>
  </si>
  <si>
    <t>WEiR Index &lt;= 75, and 48 total points from Water Efficiency practices</t>
  </si>
  <si>
    <t>Mandatory Practices Required, Plus 10 Points</t>
  </si>
  <si>
    <t>Next proceed to '2 Project Information' tab</t>
  </si>
  <si>
    <t>PointList1</t>
  </si>
  <si>
    <t>PointList2</t>
  </si>
  <si>
    <t>PointList3</t>
  </si>
  <si>
    <t>PointList4</t>
  </si>
  <si>
    <t>PointList5</t>
  </si>
  <si>
    <t>PointList6</t>
  </si>
  <si>
    <t>PointList7</t>
  </si>
  <si>
    <t>Not Met</t>
  </si>
  <si>
    <t>Will Be Done</t>
  </si>
  <si>
    <t>Not Applicable</t>
  </si>
  <si>
    <t>M36, M38</t>
  </si>
  <si>
    <t>M39, M40, M41</t>
  </si>
  <si>
    <t>PointList8</t>
  </si>
  <si>
    <t>PointList9</t>
  </si>
  <si>
    <t>PointList10</t>
  </si>
  <si>
    <t>PointList11</t>
  </si>
  <si>
    <t>PointList12</t>
  </si>
  <si>
    <t>PointList13</t>
  </si>
  <si>
    <t>PointList14</t>
  </si>
  <si>
    <t>Verified by Verifier</t>
  </si>
  <si>
    <t>Accountability Form Verified</t>
  </si>
  <si>
    <t>N36</t>
  </si>
  <si>
    <t>N38</t>
  </si>
  <si>
    <t>PointList15</t>
  </si>
  <si>
    <t>PointList16</t>
  </si>
  <si>
    <t>PointList17</t>
  </si>
  <si>
    <t>PointList18</t>
  </si>
  <si>
    <t>PointList19</t>
  </si>
  <si>
    <t>PointList20</t>
  </si>
  <si>
    <t>PointList21</t>
  </si>
  <si>
    <t>0.5 - Builder-Certified</t>
  </si>
  <si>
    <t>Will Obtain</t>
  </si>
  <si>
    <t>Verifier Will Provide</t>
  </si>
  <si>
    <t>N39</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</si>
  <si>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</si>
  <si>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</si>
  <si>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</si>
  <si>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</si>
  <si>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</si>
  <si>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</si>
  <si>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</si>
  <si>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</si>
  <si>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</si>
  <si>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</si>
  <si>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</si>
  <si>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</si>
  <si>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</si>
  <si>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</si>
  <si>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</si>
  <si>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</si>
  <si>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</si>
  <si>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</si>
  <si>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</si>
  <si>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</si>
  <si>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</si>
  <si>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</si>
  <si>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</si>
  <si>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</si>
  <si>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</si>
  <si>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</si>
  <si>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</si>
  <si>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</si>
  <si>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</si>
  <si>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</si>
  <si>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</si>
  <si>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</si>
  <si>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</si>
  <si>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</si>
  <si>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Permit Number:</t>
  </si>
  <si>
    <t>Conditioned Floor Area:</t>
  </si>
  <si>
    <r>
      <t xml:space="preserve">Climate Zone </t>
    </r>
    <r>
      <rPr>
        <sz val="11"/>
        <rFont val="Calibri"/>
        <family val="2"/>
        <scheme val="minor"/>
      </rPr>
      <t>(see '7 NM Climate Zones')</t>
    </r>
  </si>
  <si>
    <t>Number of Bedrooms:</t>
  </si>
  <si>
    <t>Builder Information</t>
  </si>
  <si>
    <t xml:space="preserve">Complete Mailing Address </t>
  </si>
  <si>
    <t>Contact Person</t>
  </si>
  <si>
    <t>Phone Number</t>
  </si>
  <si>
    <t>Email Address</t>
  </si>
  <si>
    <t>Mailing Address for Final BGNM Certificate</t>
  </si>
  <si>
    <t>To Attention of</t>
  </si>
  <si>
    <t>Street Address 1</t>
  </si>
  <si>
    <t>Street Address 2</t>
  </si>
  <si>
    <t>City, State &amp; Postal Zip Code</t>
  </si>
  <si>
    <t>Email Address of Recipient</t>
  </si>
  <si>
    <t>Documentation and Other Requirements for Certification</t>
  </si>
  <si>
    <t xml:space="preserve">Photos described for various practices listed on tab "3 Scoring &amp; Verification".  Photos should be in PDF or JPG format and labeled to identify which practice the photos are for.  </t>
  </si>
  <si>
    <t>PDF of '2 Project Information' page</t>
  </si>
  <si>
    <t>PDF of '4b Indoor Water Testing' page sent by Green Verifier</t>
  </si>
  <si>
    <t>PDF of '4a WEiR Index' page sent by Green Verifier.</t>
  </si>
  <si>
    <t>PDF of Air Leakage Report from HERS Rater.</t>
  </si>
  <si>
    <r>
      <t>Signed HVAC Accountability Form (</t>
    </r>
    <r>
      <rPr>
        <i/>
        <sz val="11"/>
        <color theme="1"/>
        <rFont val="Calibri"/>
        <family val="2"/>
        <scheme val="minor"/>
      </rPr>
      <t>Electronic Signatures allowed</t>
    </r>
    <r>
      <rPr>
        <sz val="11"/>
        <color theme="1"/>
        <rFont val="Calibri"/>
        <family val="2"/>
        <scheme val="minor"/>
      </rPr>
      <t>)</t>
    </r>
  </si>
  <si>
    <t>BGNM Certification Fee:  Go to CertifiedGreenNM.org for current pricing and to pay for certification.</t>
  </si>
  <si>
    <t>Important Information about the Tabs in this Workbook</t>
  </si>
  <si>
    <t>1 BGNM Program Overview</t>
  </si>
  <si>
    <t>General overview of the certification program and requirements for each certification level.</t>
  </si>
  <si>
    <t>2 Project Information</t>
  </si>
  <si>
    <r>
      <t xml:space="preserve">Information required by BGNM for certification. </t>
    </r>
    <r>
      <rPr>
        <u/>
        <sz val="11"/>
        <color theme="1"/>
        <rFont val="Calibri"/>
        <family val="2"/>
        <scheme val="minor"/>
      </rPr>
      <t xml:space="preserve"> Must have</t>
    </r>
    <r>
      <rPr>
        <sz val="11"/>
        <color theme="1"/>
        <rFont val="Calibri"/>
        <family val="2"/>
        <scheme val="minor"/>
      </rPr>
      <t xml:space="preserve"> at least the '</t>
    </r>
    <r>
      <rPr>
        <b/>
        <sz val="11"/>
        <color theme="1"/>
        <rFont val="Calibri"/>
        <family val="2"/>
        <scheme val="minor"/>
      </rPr>
      <t>Conditioned Floor Area</t>
    </r>
    <r>
      <rPr>
        <sz val="11"/>
        <color theme="1"/>
        <rFont val="Calibri"/>
        <family val="2"/>
        <scheme val="minor"/>
      </rPr>
      <t>', '</t>
    </r>
    <r>
      <rPr>
        <b/>
        <sz val="11"/>
        <color theme="1"/>
        <rFont val="Calibri"/>
        <family val="2"/>
        <scheme val="minor"/>
      </rPr>
      <t>Climate Zone</t>
    </r>
    <r>
      <rPr>
        <sz val="11"/>
        <color theme="1"/>
        <rFont val="Calibri"/>
        <family val="2"/>
        <scheme val="minor"/>
      </rPr>
      <t>', and '</t>
    </r>
    <r>
      <rPr>
        <b/>
        <sz val="11"/>
        <color theme="1"/>
        <rFont val="Calibri"/>
        <family val="2"/>
        <scheme val="minor"/>
      </rPr>
      <t># of Bedrooms</t>
    </r>
    <r>
      <rPr>
        <sz val="11"/>
        <color theme="1"/>
        <rFont val="Calibri"/>
        <family val="2"/>
        <scheme val="minor"/>
      </rPr>
      <t>' filled out to start initial scoring of the project.</t>
    </r>
  </si>
  <si>
    <t>This is the main tab for 'Points Claimed' scoring by the builder and 'Points Awarded' scoring by the HERS Rater/Green Verifier.</t>
  </si>
  <si>
    <t>4a WEiR Index</t>
  </si>
  <si>
    <t>Indoor Water Efficiency Rating System (WEiR) for initial scoring by Builder and verification by Green Verifier.  Completion of this tab is required to populate the beginning of the Water Efficiency section of tab '3 Scoring &amp; Verification'.</t>
  </si>
  <si>
    <t>4b Indoor Water Testing</t>
  </si>
  <si>
    <t>The Indoor Water Testing sheet is to document manufacturer's specifications of water fixtures and appliances, field verification of flow rates, water waste while waiting for hot water, etc.</t>
  </si>
  <si>
    <t>5 HVAC Accountability Form</t>
  </si>
  <si>
    <t>Some practices require builder, subcontractor or supplier sign-off for points.  All sign-offs may be done electronically through the builder.</t>
  </si>
  <si>
    <t>6 Thermal Enclosure Checklist</t>
  </si>
  <si>
    <t>7 NM Climate Zones</t>
  </si>
  <si>
    <t>This tab provides the Climate Zones of each city.  This is the source for cell E12 of tab '2 Project Information' and is used to determine the HERS index required for certification at each certification level.</t>
  </si>
  <si>
    <t>Errata</t>
  </si>
  <si>
    <t>This tab summarizes corrections and changes to this workbook from version to version.</t>
  </si>
  <si>
    <t>Practice #</t>
  </si>
  <si>
    <t>Building Practice</t>
  </si>
  <si>
    <t>Points Available</t>
  </si>
  <si>
    <t>Points Claimed</t>
  </si>
  <si>
    <t>Notes About How Practice Is Satisfied</t>
  </si>
  <si>
    <r>
      <t xml:space="preserve">DATA INPUT
</t>
    </r>
    <r>
      <rPr>
        <sz val="12"/>
        <color theme="1"/>
        <rFont val="Calibri"/>
        <family val="2"/>
        <scheme val="minor"/>
      </rPr>
      <t xml:space="preserve">Cells with this background color &amp; </t>
    </r>
    <r>
      <rPr>
        <b/>
        <sz val="12"/>
        <color rgb="FFFF0000"/>
        <rFont val="Calibri"/>
        <family val="2"/>
        <scheme val="minor"/>
      </rPr>
      <t>red</t>
    </r>
    <r>
      <rPr>
        <sz val="12"/>
        <color theme="1"/>
        <rFont val="Calibri"/>
        <family val="2"/>
        <scheme val="minor"/>
      </rPr>
      <t xml:space="preserve"> cells are data input cells</t>
    </r>
  </si>
  <si>
    <t>Project Address:</t>
  </si>
  <si>
    <t>Significant Attributes of Project</t>
  </si>
  <si>
    <t>(from '2 Project Information' page)</t>
  </si>
  <si>
    <t>Climate Zone</t>
  </si>
  <si>
    <t>Conditioned Floor Area</t>
  </si>
  <si>
    <t>Number of Bedrooms</t>
  </si>
  <si>
    <t>1 -- ENERGY EFFICIENCY</t>
  </si>
  <si>
    <t>1.1 - HERS Index</t>
  </si>
  <si>
    <t>HERS INDEX REQUIREMENTS FOR ALL PROJECTS</t>
  </si>
  <si>
    <t>Silver</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</si>
  <si>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</si>
  <si>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</si>
  <si>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</si>
  <si>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</si>
  <si>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</si>
  <si>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</si>
  <si>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</si>
  <si>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</si>
  <si>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</si>
  <si>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Complete and submit HVAC Accountability Form at tab 5.</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</si>
  <si>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</si>
  <si>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</si>
  <si>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Signed Accountability Form Required</t>
  </si>
  <si>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</si>
  <si>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</si>
  <si>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t>(c)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</si>
  <si>
    <t>(d)  Boiler supply piping and domestic hot water supply piping located in unconditioned spaces shall be insulated to R-3 or higher</t>
  </si>
  <si>
    <t>Photo of water piping in unconditioned space.  Or, note "N/A, no piping in unconditioned space".</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</si>
  <si>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</si>
  <si>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(a)  Start-up procedure is performed in accordance with the manufacturer's instructions</t>
  </si>
  <si>
    <t>(b)  Burner is set to fire at input level listed on nameplate (combustion equipment)</t>
  </si>
  <si>
    <r>
      <rPr>
        <b/>
        <sz val="11"/>
        <color theme="1"/>
        <rFont val="Calibri"/>
        <family val="2"/>
        <scheme val="minor"/>
      </rPr>
      <t>HVAC contractor and service technician are certified.</t>
    </r>
    <r>
      <rPr>
        <sz val="11"/>
        <color theme="1"/>
        <rFont val="Calibri"/>
        <family val="2"/>
        <scheme val="minor"/>
      </rPr>
      <t xml:space="preserve">  Nationally or regionally recognized program (e.g. North American Technician Excellence, Inc. (NATE), Air Conditioning Contractors of America's Quality Assured Program (ACCA/QA), Building Performance Institute (BPI), or a manufacturer's training program is acceptable.  The Accountability Form for Certification of HVAC contractor and technician shall be provided. </t>
    </r>
  </si>
  <si>
    <t>1.3.1</t>
  </si>
  <si>
    <t>1.4.1</t>
  </si>
  <si>
    <t>Zero or 2</t>
  </si>
  <si>
    <t>Greater than 3.00 ACH50</t>
  </si>
  <si>
    <t>No Points</t>
  </si>
  <si>
    <t>Less than or equal to 3.00 ACH50</t>
  </si>
  <si>
    <t>2 Points</t>
  </si>
  <si>
    <t>1.5.1</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</si>
  <si>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</si>
  <si>
    <t>Maximum of 2</t>
  </si>
  <si>
    <t>Must provide a photo of the energy consumption control device.</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</si>
  <si>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</si>
  <si>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</si>
  <si>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</si>
  <si>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</si>
  <si>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t>Vertical Distance Between Bottom of Overhang and Top of Window Sill</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</si>
  <si>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</si>
  <si>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</si>
  <si>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</si>
  <si>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</si>
  <si>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</si>
  <si>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</si>
  <si>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</si>
  <si>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</si>
  <si>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</si>
  <si>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</si>
  <si>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</si>
  <si>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</si>
  <si>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</si>
  <si>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</si>
  <si>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</si>
  <si>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1.5.3</t>
  </si>
  <si>
    <t>(a)</t>
  </si>
  <si>
    <t>(b)</t>
  </si>
  <si>
    <t>(c)</t>
  </si>
  <si>
    <t>(e)</t>
  </si>
  <si>
    <t>2 -- WATER EFFICIENCY</t>
  </si>
  <si>
    <t>2.1 - Indoor Water Use Efficiency Practices</t>
  </si>
  <si>
    <t>2.1.1</t>
  </si>
  <si>
    <r>
      <t>WEiR index points for indoor water use.</t>
    </r>
    <r>
      <rPr>
        <sz val="11"/>
        <color theme="1"/>
        <rFont val="Calibri"/>
        <family val="2"/>
        <scheme val="minor"/>
      </rPr>
      <t xml:space="preserve">  Points awarded equal 100 less the WEiR index achieved.  WaterSense water fixtures and ENERGY STAR water appliances set the minimum WEiR Index.  Complete the WEiR Index spreadsheet to tabulate the score.</t>
    </r>
  </si>
  <si>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</si>
  <si>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</si>
  <si>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</si>
  <si>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</si>
  <si>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</si>
  <si>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</si>
  <si>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</si>
  <si>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</si>
  <si>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</si>
  <si>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(c)  Automatic sprinkler and drip irrigation controls are installed and cover 80% or more of new plants and turf (1.5 points front, 1.5 points rear, 3 point both)</t>
  </si>
  <si>
    <t>1.5, Max 3</t>
  </si>
  <si>
    <t>(d)  Rain sensor or soil moisture sensor is part of Irrigation controls</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</si>
  <si>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</si>
  <si>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</si>
  <si>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</si>
  <si>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</si>
  <si>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</si>
  <si>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</si>
  <si>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</si>
  <si>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</si>
  <si>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</si>
  <si>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</si>
  <si>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</si>
  <si>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</si>
  <si>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</si>
  <si>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</si>
  <si>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</si>
  <si>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</si>
  <si>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</si>
  <si>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</si>
  <si>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</si>
  <si>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</si>
  <si>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</si>
  <si>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</si>
  <si>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</si>
  <si>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</si>
  <si>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</si>
  <si>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</si>
  <si>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</si>
  <si>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</si>
  <si>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</si>
  <si>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</si>
  <si>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</si>
  <si>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</si>
  <si>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</si>
  <si>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</si>
  <si>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</si>
  <si>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</si>
  <si>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</si>
  <si>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(a)  Exhaust or supply only system tested and meeting ASHRAE 62.2 whole-house ventilation requirements described above.</t>
  </si>
  <si>
    <t>(b)  Balanced exhaust and supply fans tested and meeting ASHRAE 62.2 whole-house ventilation requirements described above.</t>
  </si>
  <si>
    <t>(c)  ERV or HRV system installed and tested and meeting ASHRAE 62.2 whole-house ventilation requirements described above.</t>
  </si>
  <si>
    <t>3.3 - Space Heating and Water Heating Options</t>
  </si>
  <si>
    <t>3.3.1</t>
  </si>
  <si>
    <t>3.3.2</t>
  </si>
  <si>
    <t>3.3.3</t>
  </si>
  <si>
    <t>Heating equipment is direct vent or power vent.</t>
  </si>
  <si>
    <t>3.3.4</t>
  </si>
  <si>
    <t>3.3.5</t>
  </si>
  <si>
    <t>Water heating equipment is direct vent or power vent.</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</si>
  <si>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</si>
  <si>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</si>
  <si>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</si>
  <si>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</si>
  <si>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</si>
  <si>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</si>
  <si>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</si>
  <si>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</si>
  <si>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No fireplace, wood stove, pellet stove or masonry heater is installed.</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</si>
  <si>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</si>
  <si>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</si>
  <si>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</si>
  <si>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</si>
  <si>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</si>
  <si>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</si>
  <si>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</si>
  <si>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</si>
  <si>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</si>
  <si>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</si>
  <si>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</si>
  <si>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</si>
  <si>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</si>
  <si>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Provide photos of products and specification labels or specification sheets.</t>
    </r>
  </si>
  <si>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</si>
  <si>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</si>
  <si>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</si>
  <si>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</si>
  <si>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</si>
  <si>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</si>
  <si>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</si>
  <si>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(b)  Composite wood used in wood cabinets is certified by KCMA, ESP or an equivalent program evidencing very low or no formaldehyde emissions.</t>
  </si>
  <si>
    <t>3.7.4</t>
  </si>
  <si>
    <r>
      <rPr>
        <b/>
        <sz val="11"/>
        <color theme="1"/>
        <rFont val="Calibri"/>
        <family val="2"/>
        <scheme val="minor"/>
      </rPr>
      <t>Carpets.</t>
    </r>
    <r>
      <rPr>
        <sz val="11"/>
        <color theme="1"/>
        <rFont val="Calibri"/>
        <family val="2"/>
        <scheme val="minor"/>
      </rPr>
      <t xml:space="preserve">  Carpets are in accordance with the following:</t>
    </r>
  </si>
  <si>
    <t>Provide photos of products and specification labels or specification sheets.</t>
  </si>
  <si>
    <t>(a)  Carpet is not installed in wet areas around tubs, toilets or showers</t>
  </si>
  <si>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</si>
  <si>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</si>
  <si>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</si>
  <si>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</si>
  <si>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</si>
  <si>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</si>
  <si>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</si>
  <si>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</si>
  <si>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</si>
  <si>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</si>
  <si>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</si>
  <si>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</si>
  <si>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</si>
  <si>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</si>
  <si>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</si>
  <si>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</si>
  <si>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</si>
  <si>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</si>
  <si>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</si>
  <si>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</si>
  <si>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</si>
  <si>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</si>
  <si>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r>
      <t xml:space="preserve">Number of compliant product categories </t>
    </r>
    <r>
      <rPr>
        <b/>
        <sz val="8.5"/>
        <color theme="1"/>
        <rFont val="Calibri"/>
        <family val="2"/>
      </rPr>
      <t>↓</t>
    </r>
  </si>
  <si>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</si>
  <si>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</si>
  <si>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</si>
  <si>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</si>
  <si>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</si>
  <si>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</si>
  <si>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</si>
  <si>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</si>
  <si>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</si>
  <si>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</si>
  <si>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r>
      <t>D.O.E. Benchmark Home Size Adjustment:</t>
    </r>
    <r>
      <rPr>
        <sz val="11"/>
        <color theme="1"/>
        <rFont val="Calibri"/>
        <family val="2"/>
        <scheme val="minor"/>
      </rPr>
      <t xml:space="preserve">  The DOE benchmark home size is based on the number of bedrooms as shown in the table below.  BGNM awards or penalizes building home sizes at 1 point for each 300 square feet above or below the DOE Benchmark Home Size criteria.  Points are automatically calculated in the spreadsheet.</t>
    </r>
  </si>
  <si>
    <t>Penalty of 1 point for each 300 sf above benchmark, or add 1 point for each increment below</t>
  </si>
  <si>
    <t>Number of bedrooms</t>
  </si>
  <si>
    <t>0</t>
  </si>
  <si>
    <t>1</t>
  </si>
  <si>
    <t>2</t>
  </si>
  <si>
    <t>3</t>
  </si>
  <si>
    <t>4</t>
  </si>
  <si>
    <t>5</t>
  </si>
  <si>
    <t>6</t>
  </si>
  <si>
    <t>D.O.E. Benchmark Home Size - CFA</t>
  </si>
  <si>
    <t>1000</t>
  </si>
  <si>
    <t>1600</t>
  </si>
  <si>
    <t>2200</t>
  </si>
  <si>
    <t>2800</t>
  </si>
  <si>
    <t>3400</t>
  </si>
  <si>
    <t>4000</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</si>
  <si>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</si>
  <si>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</si>
  <si>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</si>
  <si>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</si>
  <si>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</si>
  <si>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</si>
  <si>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</si>
  <si>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</si>
  <si>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</si>
  <si>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</si>
  <si>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</si>
  <si>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</si>
  <si>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</si>
  <si>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</si>
  <si>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</si>
  <si>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</si>
  <si>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</si>
  <si>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</si>
  <si>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</si>
  <si>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</si>
  <si>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 xml:space="preserve">4.4 - Recycling, Renewable and Engineered products </t>
  </si>
  <si>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</si>
  <si>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</si>
  <si>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</si>
  <si>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</si>
  <si>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</si>
  <si>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</si>
  <si>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</si>
  <si>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</si>
  <si>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</si>
  <si>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</si>
  <si>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</si>
  <si>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</si>
  <si>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</si>
  <si>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</si>
  <si>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</si>
  <si>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</si>
  <si>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</si>
  <si>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</si>
  <si>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r>
      <rPr>
        <b/>
        <sz val="11"/>
        <color theme="1"/>
        <rFont val="Calibri"/>
        <family val="2"/>
        <scheme val="minor"/>
      </rPr>
      <t>Placeholder</t>
    </r>
    <r>
      <rPr>
        <sz val="11"/>
        <color theme="1"/>
        <rFont val="Calibri"/>
        <family val="2"/>
        <scheme val="minor"/>
      </rPr>
      <t xml:space="preserve"> for Build Green NM Certificate (to be provided by BGNM) and HERS Certificate.</t>
    </r>
  </si>
  <si>
    <t>Provided By BGNM</t>
  </si>
  <si>
    <t>4.6.2</t>
  </si>
  <si>
    <r>
      <rPr>
        <b/>
        <sz val="11"/>
        <color theme="1"/>
        <rFont val="Calibri"/>
        <family val="2"/>
        <scheme val="minor"/>
      </rPr>
      <t>Label of BGNM certification for home</t>
    </r>
    <r>
      <rPr>
        <sz val="11"/>
        <color theme="1"/>
        <rFont val="Calibri"/>
        <family val="2"/>
        <scheme val="minor"/>
      </rPr>
      <t xml:space="preserve"> (provided by Build Green NM) to be installed by owner or builder.</t>
    </r>
  </si>
  <si>
    <t>4.6.3</t>
  </si>
  <si>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t>
    </r>
  </si>
  <si>
    <t>4.6.4</t>
  </si>
  <si>
    <t>4.6.5</t>
  </si>
  <si>
    <t>4.6.6</t>
  </si>
  <si>
    <t>What is this column needed for?</t>
  </si>
  <si>
    <t>Indoor Water Efficiency Rating (WEiR)</t>
  </si>
  <si>
    <t>(from '2 Project
Information Page)</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</si>
  <si>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</si>
  <si>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</si>
  <si>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</si>
  <si>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</si>
  <si>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</si>
  <si>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</si>
  <si>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</si>
  <si>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</si>
  <si>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</si>
  <si>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</si>
  <si>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</si>
  <si>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</si>
  <si>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</si>
  <si>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</si>
  <si>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</si>
  <si>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</si>
  <si>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</si>
  <si>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</si>
  <si>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</si>
  <si>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</si>
  <si>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</si>
  <si>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</si>
  <si>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</si>
  <si>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</si>
  <si>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</si>
  <si>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</si>
  <si>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</si>
  <si>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</si>
  <si>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</si>
  <si>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</si>
  <si>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</si>
  <si>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</si>
  <si>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</si>
  <si>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</si>
  <si>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</si>
  <si>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</si>
  <si>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</si>
  <si>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</si>
  <si>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</si>
  <si>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</si>
  <si>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</si>
  <si>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</si>
  <si>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</si>
  <si>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</si>
  <si>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</si>
  <si>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</si>
  <si>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</si>
  <si>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</si>
  <si>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</si>
  <si>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</si>
  <si>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</si>
  <si>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</si>
  <si>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</si>
  <si>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</si>
  <si>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</si>
  <si>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</si>
  <si>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</si>
  <si>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</si>
  <si>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</si>
  <si>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</si>
  <si>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</si>
  <si>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</si>
  <si>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</si>
  <si>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</si>
  <si>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</si>
  <si>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</si>
  <si>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</si>
  <si>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</si>
  <si>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</si>
  <si>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</si>
  <si>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</si>
  <si>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</si>
  <si>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</si>
  <si>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</si>
  <si>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</si>
  <si>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</si>
  <si>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</si>
  <si>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</si>
  <si>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</si>
  <si>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</si>
  <si>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</si>
  <si>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</si>
  <si>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</si>
  <si>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</si>
  <si>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</si>
  <si>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</si>
  <si>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</si>
  <si>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</si>
  <si>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</si>
  <si>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</si>
  <si>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</si>
  <si>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</si>
  <si>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</si>
  <si>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</si>
  <si>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</si>
  <si>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</si>
  <si>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</si>
  <si>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</si>
  <si>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</si>
  <si>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</si>
  <si>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</si>
  <si>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</si>
  <si>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</si>
  <si>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</si>
  <si>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</si>
  <si>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</si>
  <si>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</si>
  <si>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</si>
  <si>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</si>
  <si>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</si>
  <si>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</si>
  <si>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</si>
  <si>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</si>
  <si>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</si>
  <si>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</si>
  <si>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</si>
  <si>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</si>
  <si>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</si>
  <si>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</si>
  <si>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</si>
  <si>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</si>
  <si>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</si>
  <si>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</si>
  <si>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</si>
  <si>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</si>
  <si>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</si>
  <si>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</si>
  <si>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</si>
  <si>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</si>
  <si>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</si>
  <si>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</si>
  <si>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</si>
  <si>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</si>
  <si>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</si>
  <si>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</si>
  <si>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</si>
  <si>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</si>
  <si>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</si>
  <si>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</si>
  <si>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</si>
  <si>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</si>
  <si>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</si>
  <si>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</si>
  <si>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</si>
  <si>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</si>
  <si>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</si>
  <si>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</si>
  <si>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</si>
  <si>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</si>
  <si>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</si>
  <si>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</si>
  <si>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</si>
  <si>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</si>
  <si>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</si>
  <si>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</si>
  <si>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</si>
  <si>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</si>
  <si>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</si>
  <si>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</si>
  <si>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</si>
  <si>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</si>
  <si>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</si>
  <si>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</si>
  <si>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</si>
  <si>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</si>
  <si>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</si>
  <si>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</si>
  <si>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</si>
  <si>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</si>
  <si>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</si>
  <si>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</si>
  <si>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</si>
  <si>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</si>
  <si>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</si>
  <si>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</si>
  <si>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</si>
  <si>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</si>
  <si>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</si>
  <si>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</si>
  <si>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</si>
  <si>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</si>
  <si>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</si>
  <si>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Was a Water Leakage Test Performed?</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</si>
  <si>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</si>
  <si>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</si>
  <si>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</si>
  <si>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</si>
  <si>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</si>
  <si>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</si>
  <si>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</si>
  <si>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</si>
  <si>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</si>
  <si>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</si>
  <si>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</si>
  <si>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</si>
  <si>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</si>
  <si>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</si>
  <si>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</si>
  <si>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</si>
  <si>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</si>
  <si>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</si>
  <si>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</si>
  <si>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</si>
  <si>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</si>
  <si>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</si>
  <si>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</si>
  <si>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</si>
  <si>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</si>
  <si>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</si>
  <si>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</si>
  <si>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</si>
  <si>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</si>
  <si>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</si>
  <si>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</si>
  <si>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</si>
  <si>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</si>
  <si>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</si>
  <si>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</si>
  <si>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</si>
  <si>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</si>
  <si>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</si>
  <si>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</si>
  <si>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</si>
  <si>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</si>
  <si>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</si>
  <si>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</si>
  <si>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</si>
  <si>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</si>
  <si>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</si>
  <si>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</si>
  <si>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</si>
  <si>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</si>
  <si>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</si>
  <si>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</si>
  <si>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</si>
  <si>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</si>
  <si>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</si>
  <si>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</si>
  <si>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</si>
  <si>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</si>
  <si>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</si>
  <si>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</si>
  <si>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</si>
  <si>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</si>
  <si>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</si>
  <si>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</si>
  <si>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</si>
  <si>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</si>
  <si>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</si>
  <si>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</si>
  <si>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</si>
  <si>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</si>
  <si>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</si>
  <si>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</si>
  <si>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</si>
  <si>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</si>
  <si>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</si>
  <si>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</si>
  <si>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</si>
  <si>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</si>
  <si>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</si>
  <si>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</si>
  <si>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</si>
  <si>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</si>
  <si>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</si>
  <si>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</si>
  <si>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</si>
  <si>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</si>
  <si>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Duct and flue shafts</t>
  </si>
  <si>
    <t>5.1.2</t>
  </si>
  <si>
    <t>Plumbing and piping</t>
  </si>
  <si>
    <t>5.1.3</t>
  </si>
  <si>
    <t>Electrical wiring</t>
  </si>
  <si>
    <t>5.1.4</t>
  </si>
  <si>
    <t>Exhaust fans</t>
  </si>
  <si>
    <t>5.1.5</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</si>
  <si>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</si>
  <si>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</si>
  <si>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</si>
  <si>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</si>
  <si>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</si>
  <si>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</si>
  <si>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</si>
  <si>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</si>
  <si>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</si>
  <si>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</si>
  <si>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</si>
  <si>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</si>
  <si>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</si>
  <si>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</si>
  <si>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</si>
  <si>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</si>
  <si>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</si>
  <si>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</si>
  <si>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</si>
  <si>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</si>
  <si>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</si>
  <si>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</si>
  <si>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</si>
  <si>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</si>
  <si>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</si>
  <si>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</si>
  <si>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</si>
  <si>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</si>
  <si>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</si>
  <si>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</si>
  <si>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</si>
  <si>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</si>
  <si>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</si>
  <si>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</si>
  <si>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</si>
  <si>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</si>
  <si>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</si>
  <si>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</si>
  <si>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</si>
  <si>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</si>
  <si>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</si>
  <si>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</si>
  <si>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</si>
  <si>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</si>
  <si>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</si>
  <si>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</si>
  <si>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</si>
  <si>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</si>
  <si>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</si>
  <si>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</si>
  <si>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</si>
  <si>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</si>
  <si>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</si>
  <si>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</si>
  <si>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</si>
  <si>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</si>
  <si>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</si>
  <si>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</si>
  <si>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</si>
  <si>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</si>
  <si>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</si>
  <si>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</si>
  <si>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</si>
  <si>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</si>
  <si>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</si>
  <si>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</si>
  <si>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</si>
  <si>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</si>
  <si>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</si>
  <si>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</si>
  <si>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</si>
  <si>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</si>
  <si>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</si>
  <si>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</si>
  <si>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</si>
  <si>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</si>
  <si>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</si>
  <si>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</si>
  <si>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</si>
  <si>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</si>
  <si>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</si>
  <si>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</si>
  <si>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</si>
  <si>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</si>
  <si>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</si>
  <si>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</si>
  <si>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</si>
  <si>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</si>
  <si>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</si>
  <si>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</si>
  <si>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</si>
  <si>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</si>
  <si>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</si>
  <si>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</si>
  <si>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</si>
  <si>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</si>
  <si>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</si>
  <si>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</si>
  <si>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</si>
  <si>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</si>
  <si>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</si>
  <si>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</si>
  <si>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</si>
  <si>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</si>
  <si>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</si>
  <si>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</si>
  <si>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</si>
  <si>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</si>
  <si>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</si>
  <si>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</si>
  <si>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</si>
  <si>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</si>
  <si>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</si>
  <si>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</si>
  <si>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</si>
  <si>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</si>
  <si>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</si>
  <si>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</si>
  <si>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</si>
  <si>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</si>
  <si>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</si>
  <si>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</si>
  <si>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</si>
  <si>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</si>
  <si>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</si>
  <si>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</si>
  <si>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</si>
  <si>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</si>
  <si>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</si>
  <si>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</si>
  <si>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</si>
  <si>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</si>
  <si>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</si>
  <si>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</si>
  <si>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</si>
  <si>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</si>
  <si>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</si>
  <si>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</si>
  <si>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</si>
  <si>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</si>
  <si>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</si>
  <si>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</si>
  <si>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</si>
  <si>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</si>
  <si>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</si>
  <si>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</si>
  <si>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</si>
  <si>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</si>
  <si>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</si>
  <si>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</si>
  <si>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</si>
  <si>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</si>
  <si>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</si>
  <si>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</si>
  <si>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</si>
  <si>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</si>
  <si>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</si>
  <si>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</si>
  <si>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</si>
  <si>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</si>
  <si>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</si>
  <si>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</si>
  <si>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</si>
  <si>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</si>
  <si>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</si>
  <si>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</si>
  <si>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</si>
  <si>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</si>
  <si>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</si>
  <si>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</si>
  <si>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</si>
  <si>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</si>
  <si>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</si>
  <si>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</si>
  <si>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</si>
  <si>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</si>
  <si>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</si>
  <si>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</si>
  <si>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</si>
  <si>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</si>
  <si>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</si>
  <si>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</si>
  <si>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</si>
  <si>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</si>
  <si>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</si>
  <si>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</si>
  <si>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</si>
  <si>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z</t>
  </si>
  <si>
    <t>The 2014 version was based on the 2012 and 2015 IECC, ASHRAE 62.2 and the 2012 NGBS ICC-700 and extensively modified for the southwest.</t>
  </si>
  <si>
    <t>Code Plus</t>
  </si>
  <si>
    <t>Code Plus certification is a different way to certify a home above current energy codes.  It also incorporates water efficiency and puts a focus on the proper setup and operation of building ventilation systems.  Code Plus is a more expedient path for certification and is for builders that want third-party verification of compliance to the 2018 IECC.</t>
  </si>
  <si>
    <t>The Silver level of certification requires completion of all Mandatory Practices and additional points as indicated in the chart below.</t>
  </si>
  <si>
    <t>Code Plus Level</t>
  </si>
  <si>
    <t>Meet Code Plus requirements for ventilation</t>
  </si>
  <si>
    <t>HERS Index &lt;= 57 in CZ 3 &amp;  HERS index &lt;= 60 in Other CZs</t>
  </si>
  <si>
    <t>Number of Stories:</t>
  </si>
  <si>
    <t>Contact Information</t>
  </si>
  <si>
    <t>Was project built by Owner/Builder? (Yes or No):</t>
  </si>
  <si>
    <t>HERS Rater &amp; Green Rater Information</t>
  </si>
  <si>
    <t>HERS Rater/Green Verifier Name</t>
  </si>
  <si>
    <t>PDF of '6 Thermal Enclosure Checklist' page (or approved substitute) sent by Verifier.  Must be after any corrections are made and indicate who was responsible for verifying any corrections.</t>
  </si>
  <si>
    <t>PDF of 2018 IECC Energy UA Compliance report from HERS Rater.</t>
  </si>
  <si>
    <t>Thermal Bypass Checklist.  This form, or an approved substitute, must be submitted for certification.</t>
  </si>
  <si>
    <t>Measured Volume of Water Wasted Before 100° Temperature</t>
  </si>
  <si>
    <t>Verifier can perform a water leakage test to earn a point for practice 2.4.13.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the is no water leak and the home passes the water leakage test.</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</si>
  <si>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</si>
  <si>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</si>
  <si>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</si>
  <si>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</si>
  <si>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Burner is set to fire at input level listed on nameplate (combustion equipment).</t>
  </si>
  <si>
    <t>Photo provided</t>
  </si>
  <si>
    <t>No, saw photo</t>
  </si>
  <si>
    <r>
      <rPr>
        <b/>
        <sz val="12"/>
        <color rgb="FFFAAA96"/>
        <rFont val="Calibri"/>
        <family val="2"/>
        <scheme val="minor"/>
      </rPr>
      <t>2018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</si>
  <si>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Alamogordo</t>
  </si>
  <si>
    <t>HERS Index achieved &amp; applicable for BGNM certification (actual HERS Index of as-built home)</t>
  </si>
  <si>
    <t xml:space="preserve">These maximum HERS indexes are required for certification for the various certification levels and climate zones.  </t>
  </si>
  <si>
    <r>
      <t xml:space="preserve">Certification Level </t>
    </r>
    <r>
      <rPr>
        <b/>
        <sz val="11"/>
        <color theme="1"/>
        <rFont val="Calibri"/>
        <family val="2"/>
      </rPr>
      <t>↓                Climate Zone →</t>
    </r>
  </si>
  <si>
    <t>Maximum HERS Index Requirements by Certification Level and Climate Zone</t>
  </si>
  <si>
    <t>HERS_Prov1 = 58-75 - Code Plus</t>
  </si>
  <si>
    <t>HERS_Prov1 &gt; 75 - Cannot be Certified</t>
  </si>
  <si>
    <t>HERS_Prov1 = 52-57 - Silver</t>
  </si>
  <si>
    <t>HERS_Prov1 = 42-51 - Gold</t>
  </si>
  <si>
    <t>HERS_Prov1 &lt; 42 - Emerald</t>
  </si>
  <si>
    <t>CZ=3</t>
  </si>
  <si>
    <t>CZ=4</t>
  </si>
  <si>
    <t>CZ=5</t>
  </si>
  <si>
    <t>CZ=6</t>
  </si>
  <si>
    <t>CZ=7</t>
  </si>
  <si>
    <t>HERS_Prov1 = 61-75 - Code Plus</t>
  </si>
  <si>
    <t>HERS_Prov1 = 55-60 - Silver</t>
  </si>
  <si>
    <t>HERS_Prov1 = 44-54 - Gold</t>
  </si>
  <si>
    <t>HERS_Prov1 &lt; 44 - Emerald</t>
  </si>
  <si>
    <t>HERS_Prov1 = 56-60 - Silver</t>
  </si>
  <si>
    <t>HERS_Prov1 = 45-55 - Gold</t>
  </si>
  <si>
    <t>HERS_Prov1 &lt; 45 - Emerald</t>
  </si>
  <si>
    <t>HERS_Prov1 = 54-60 - Silver</t>
  </si>
  <si>
    <t>HERS_Prov1 = 43-53 - Gold</t>
  </si>
  <si>
    <t>HERS_Prov1 &lt; 43 - Emerald</t>
  </si>
  <si>
    <t>Max Cert #:</t>
  </si>
  <si>
    <t>Date Building Permit Was Issued</t>
  </si>
  <si>
    <t>Building Permit Date:</t>
  </si>
  <si>
    <t>0.5 Point/HERS Index Point Below Required Silver HERS Index, 25 Maximum</t>
  </si>
  <si>
    <r>
      <t>Additional points if HERS index is less than HERS Index required for Silver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t>
    </r>
  </si>
  <si>
    <t>CALCULATIONS FOR EXTRA POINTS FOR HERS INDEX LESS THAN SILVER LEVEL</t>
  </si>
  <si>
    <t>HERS Index Achieved</t>
  </si>
  <si>
    <t>Required HERS Index for Silver Level</t>
  </si>
  <si>
    <t>Number of HERS Index points better than Silver</t>
  </si>
  <si>
    <t>Extra Points for Better HERS Index</t>
  </si>
  <si>
    <t>1.2 - New Mexico Energy Code Requirements for Homes Certified by BGNM</t>
  </si>
  <si>
    <r>
      <t>Other New Mexico Energy Conservation Code (NM ECC) requirements</t>
    </r>
    <r>
      <rPr>
        <sz val="11"/>
        <color theme="1"/>
        <rFont val="Calibri"/>
        <family val="2"/>
        <scheme val="minor"/>
      </rPr>
      <t xml:space="preserve"> - BGNM requires that the following energy code requirements mandated by the State of New Mexico be satisfied for any BGNM certification levels.  </t>
    </r>
    <r>
      <rPr>
        <b/>
        <sz val="11"/>
        <color rgb="FFFF0000"/>
        <rFont val="Calibri"/>
        <family val="2"/>
        <scheme val="minor"/>
      </rPr>
      <t>NOTE: SV IS NOT SURE HOW TO DEAL WITH THIS.  THESE REQUIREMENTS ARE PER THE TABLE PROVIDED IN STEVE ONSTAD'S EMAIL DATED DECEMBER 26.</t>
    </r>
  </si>
  <si>
    <t>1.3 - Space Heating and Space Cooling</t>
  </si>
  <si>
    <t>1.3.2</t>
  </si>
  <si>
    <t>1.3.3</t>
  </si>
  <si>
    <t>Super-heat method</t>
  </si>
  <si>
    <t>Sub-cooling method</t>
  </si>
  <si>
    <t>PointList38</t>
  </si>
  <si>
    <t>1.3.4</t>
  </si>
  <si>
    <t>1.4 - Fenestration</t>
  </si>
  <si>
    <t>Other - See explanation in Notes</t>
  </si>
  <si>
    <t>1.5 - Air Sealing and Insulation</t>
  </si>
  <si>
    <t>1.6 - Other Energy Efficiency Practices</t>
  </si>
  <si>
    <r>
      <t>Building enclosure leakage testing.</t>
    </r>
    <r>
      <rPr>
        <sz val="11"/>
        <rFont val="Calibri"/>
        <family val="2"/>
        <scheme val="minor"/>
      </rPr>
      <t xml:space="preserve">  A blower door test is performed by a third-party in accordance with RESNET protocols.  The blower test result in air changes per hour at 50 Pascals pressure difference (ACH50) is reported and additional points awarded for superior building enclosure air-tightness in accordance with the tables below.</t>
    </r>
  </si>
  <si>
    <t>Homes Permitted BEFORE March 1, 2021:</t>
  </si>
  <si>
    <t>Homes Permitted AFTER February 28, 2021:</t>
  </si>
  <si>
    <t>Greater than 3.00 ACH50 but less than or equal to 4.00 ACH50</t>
  </si>
  <si>
    <t>Greater than 4.00 ACH50</t>
  </si>
  <si>
    <t>BGNM CANNOT CERTIFY</t>
  </si>
  <si>
    <t>Enter
Tested ACH50
Here ----------&gt;</t>
  </si>
  <si>
    <r>
      <t xml:space="preserve">Tested ACH50 </t>
    </r>
    <r>
      <rPr>
        <b/>
        <sz val="11"/>
        <color theme="1"/>
        <rFont val="Calibri"/>
        <family val="2"/>
      </rPr>
      <t>↓</t>
    </r>
  </si>
  <si>
    <t xml:space="preserve">
Verifier must submit Air Leakage Report.</t>
  </si>
  <si>
    <t>CALCULATIONS POINTS FOR BUILDING AIR LEAKAGE</t>
  </si>
  <si>
    <t>Permitted before March 1, 2021</t>
  </si>
  <si>
    <t>Tested ACH50 leakage</t>
  </si>
  <si>
    <t>Points earned</t>
  </si>
  <si>
    <t>Permitted before February 28, 2021</t>
  </si>
  <si>
    <t>1.6.1</t>
  </si>
  <si>
    <t>1.6.2</t>
  </si>
  <si>
    <t>1.3.2 (a)</t>
  </si>
  <si>
    <t>1.3.2 (b)</t>
  </si>
  <si>
    <t>1.3.2 (c)</t>
  </si>
  <si>
    <t>1.3.2 (d)</t>
  </si>
  <si>
    <t>1.3.3 (a)</t>
  </si>
  <si>
    <t>132.3 (b)</t>
  </si>
  <si>
    <t>1.3.3 (c)</t>
  </si>
  <si>
    <t>1.3.3 (d)</t>
  </si>
  <si>
    <t>1.3.3 (e)</t>
  </si>
  <si>
    <t>IEEC applicable for this project based on date the project is permitted --------------------&gt;</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</si>
  <si>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</si>
  <si>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</si>
  <si>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</si>
  <si>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</si>
  <si>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</si>
  <si>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</si>
  <si>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</si>
  <si>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R-value of insulation installed in ceilings over top plates (use worst-case if various)</t>
  </si>
  <si>
    <t>1.6.3</t>
  </si>
  <si>
    <t>(a)  At least 75% shading of east and west facing windows using physical structures or vegetation to minimize overheating in cooling season.</t>
  </si>
  <si>
    <t>(b)  South-facing glass shall be shaded in accordance with the following table that shows the required south-facing window overhang depth (to minimize overheating in cooling season):</t>
  </si>
  <si>
    <r>
      <t xml:space="preserve">Passive heating design, </t>
    </r>
    <r>
      <rPr>
        <sz val="11"/>
        <color theme="1"/>
        <rFont val="Calibri"/>
        <family val="2"/>
        <scheme val="minor"/>
      </rPr>
      <t>including at least 2 of the following practices:</t>
    </r>
  </si>
  <si>
    <t>(d)  Solar-reflective roof or radiant barrier is installed in CZ 3 and CZ 4</t>
  </si>
  <si>
    <t>Does this home meet the Overall UA requirements of the applicable energy code? -----&gt;</t>
  </si>
  <si>
    <t>Name of Builder or Owner/Builder:</t>
  </si>
  <si>
    <t>8  IECC Insulation Requirements</t>
  </si>
  <si>
    <t>Name of Permitting Authority:</t>
  </si>
  <si>
    <t>HERS Rater Information</t>
  </si>
  <si>
    <t>Green Verifier Information (if different)</t>
  </si>
  <si>
    <t>This tab may be used for projects when ONLY the Code Plus certification level is desired.  Projects for which Silver, Gold or Emerald level certification are desired should use the '3 Scoring &amp; Verification' tab.</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</si>
  <si>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</si>
  <si>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</si>
  <si>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</si>
  <si>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1.3.5</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</si>
  <si>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</si>
  <si>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</si>
  <si>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Skylights and tubular daylighting devices.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</si>
  <si>
    <t>Submit 1 photo if 1 point is claimed and 2 photos if 2 points are claimed.</t>
  </si>
  <si>
    <t>(c)  Internal exposed thermal mass of at least three inches thick for a minimum of one-third of gross finished floor area.</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</si>
  <si>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</si>
  <si>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</si>
  <si>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</si>
  <si>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</si>
  <si>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</si>
  <si>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 A framed plenum under furnace must be ducted and sealed with approved ducting material. </t>
    </r>
    <r>
      <rPr>
        <sz val="11"/>
        <color rgb="FFFF0000"/>
        <rFont val="Calibri"/>
        <family val="2"/>
        <scheme val="minor"/>
      </rPr>
      <t xml:space="preserve"> Provide photo of return air plenum, if applicable, taken at rough inspection showing sealing completed and not in bare frame enclosure.</t>
    </r>
  </si>
  <si>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</si>
  <si>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</si>
  <si>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</si>
  <si>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</si>
  <si>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</si>
  <si>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 xml:space="preserve">Describe passive heating design elements below:
</t>
  </si>
  <si>
    <t xml:space="preserve">Describe passive cooling design elements below:
</t>
  </si>
  <si>
    <t>(d)  R-5 insulation shall be provided under the full slab area of a heated slab in addition to the required slab edge insulation R-value for slabs as indicated in the table.  The slab edge insulation for heated slabs shall not be required to extend below the slab.</t>
  </si>
  <si>
    <t>(i)  Mass wall shall be in accordance with Section R402.2.5.  The second R-value applies where more than half of the insulation is on the interior of the mass wall.</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</si>
  <si>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</si>
  <si>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</si>
  <si>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</si>
  <si>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</si>
  <si>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</si>
  <si>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</si>
  <si>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</si>
  <si>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</si>
  <si>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Minimum ventilation requirement to satisfy ASHRAE 62.2 per Air Leakage Report ----------&gt;</t>
  </si>
  <si>
    <t>Is ASHRAE 62.2 minimum ventilation requirement satisfied for this project?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</si>
  <si>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</si>
  <si>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</si>
  <si>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</si>
  <si>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</si>
  <si>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</si>
  <si>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</si>
  <si>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</si>
  <si>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</si>
  <si>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</si>
  <si>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</si>
  <si>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Additional Points Required from Any Section - Highest Certification Level Achieved</t>
  </si>
  <si>
    <t xml:space="preserve">Additional points required from any certification category:  Code Plus - 0, Silver - 9, Gold - 20, or Emerald - 32. </t>
  </si>
  <si>
    <t xml:space="preserve">Total points required for each certification level:  Code Plus - 0, Silver - 40, Gold - 70, or Emerald - 100. </t>
  </si>
  <si>
    <t>Third-party Verifier's Name</t>
  </si>
  <si>
    <t>Signature of Third-party Verifier (Electronic Signature is Okay) -----------------&gt;</t>
  </si>
  <si>
    <t>Version 2021.01</t>
  </si>
  <si>
    <t>PDF of Home Energy Rating Certificate without solar photovoltaics or wind energy generation from HERS Rater.</t>
  </si>
  <si>
    <t xml:space="preserve">This tab provides the information for practice 1.4.3 on tab '3 Scoring &amp; Verification' for insulation and fenestration required by the 2018 International Energy Conservation Code (IECC). </t>
  </si>
  <si>
    <t>THIS SHEET SHALL ONLY BE USED FOR HOMES TO BE CERTIFIED TO THE 'CODE PLUS' LEVEL !!!         DO NOT USE THIS SHEET FOR HIGHER LEVELS OF CERTIFICATION !!!</t>
  </si>
  <si>
    <t>Code Plus Certification Requirements</t>
  </si>
  <si>
    <t>Documentation Required by BGNM</t>
  </si>
  <si>
    <t>PDF copies of '4a WEiR Index' tab and '4b Indoor Water Testing' tab</t>
  </si>
  <si>
    <t>HERS Index &lt;= 75</t>
  </si>
  <si>
    <t>Building Air Leakage (ACH 50) -------&gt;</t>
  </si>
  <si>
    <t>WEiR Index achieved -------&gt;</t>
  </si>
  <si>
    <t>DuctTestCond</t>
  </si>
  <si>
    <t>Duct Leakage Test Result Requirement</t>
  </si>
  <si>
    <t>PDF of Air Leakage Report</t>
  </si>
  <si>
    <t>Are ALL issues on the checklist resolved? -------&gt;</t>
  </si>
  <si>
    <t>Does home have spot ventilation fans in ALL bathrooms and laundry room with All vented to outdoors? -------&gt;</t>
  </si>
  <si>
    <t>Does home have a clothes dryer rough-in with exhaust vented to outdoors? -------&gt;</t>
  </si>
  <si>
    <t>Spot Ventilation to Outdoors Test</t>
  </si>
  <si>
    <t>Bath &amp; Laundry Fans</t>
  </si>
  <si>
    <t>Clothes Dryer Exhaust</t>
  </si>
  <si>
    <t>Tested whole building ventilation in CFM -------&gt;</t>
  </si>
  <si>
    <t>Supporting Documentation Requirements -- Are the required supporting documents included in the BGNM certification submission?</t>
  </si>
  <si>
    <t xml:space="preserve">Photos showing all sides of home. </t>
  </si>
  <si>
    <t>PDF of '2 Project Information' tab.</t>
  </si>
  <si>
    <t>PDF copy of '4a WEiR Index tab.</t>
  </si>
  <si>
    <t>PDF copy of '4b Indoor Water Testing' tab.</t>
  </si>
  <si>
    <t>PDF copy of '6 Thermal Enclosure Checklist' tab.</t>
  </si>
  <si>
    <t>PDF copy of Home Energy Rating Certificate showing HERS Index of 75, or less.</t>
  </si>
  <si>
    <t>PDF copy of Air Leakage Report.</t>
  </si>
  <si>
    <t>Third-party Verifier's Company Name</t>
  </si>
  <si>
    <t>SupDocsList</t>
  </si>
  <si>
    <t>Not Applicable, See Note Below</t>
  </si>
  <si>
    <t>PDF of 2018 IECC Building UA Compliance Report</t>
  </si>
  <si>
    <t>Does home have domestic hot water recirculation system servicing remote hot water fixtures? -------&gt;</t>
  </si>
  <si>
    <t>PDF copy of this tab '3b Code Plus Verification'</t>
  </si>
  <si>
    <t>HIDDEN CELLS BELOW ARE SOME FORMULAS FOR THIS SHEET -- MUST CHANGE FORMAT FROM RED TEXT TO RED FILL TO SEE THE INFORMATION</t>
  </si>
  <si>
    <t>Signed '3a Scoring &amp; Verification' page in PDF format signed &amp; sent by Verifier (electronic signature is okay).</t>
  </si>
  <si>
    <t>Signed '3b Code Plus Verification' page in PDF format signed &amp; sent by Verifier (electronic signature is okay).</t>
  </si>
  <si>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t>
    </r>
  </si>
  <si>
    <t>Verifier must retain photos for possible audit by BGNM.</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</si>
  <si>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</si>
  <si>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r>
      <t xml:space="preserve">(a)  Irrigation system water supply is stubbed below the frost line for </t>
    </r>
    <r>
      <rPr>
        <b/>
        <sz val="14"/>
        <color rgb="FFFF0000"/>
        <rFont val="Calibri"/>
        <family val="2"/>
        <scheme val="minor"/>
      </rPr>
      <t>front</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</si>
  <si>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r>
      <t xml:space="preserve">(b)  Irrigation system water supply is stubbed below the frost line for </t>
    </r>
    <r>
      <rPr>
        <b/>
        <sz val="14"/>
        <color rgb="FFFF0000"/>
        <rFont val="Calibri"/>
        <family val="2"/>
        <scheme val="minor"/>
      </rPr>
      <t>rear</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</si>
  <si>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t>Describe below how the home satisfied whole building  ventilation requirements of ASHRAE 62.2 and retain required photos for possible audit by BGNM.</t>
  </si>
  <si>
    <t>3a Scoring &amp; Verification</t>
  </si>
  <si>
    <t>3b Code Plus Verification</t>
  </si>
  <si>
    <t>To start scoring or verification proceed to '3a Scoring &amp; Verification' tab</t>
  </si>
  <si>
    <t>This 2021 version captures the State of NM upgrades to the 2018 IECC.  It has been 9 years since the last energy code was adopted - the 2009 IECC.  BGNM also changed the "Bronze" level of certification to "Code Plus".   This version incorporates the significant aspects of the 2018 IECC, requires specified levels of tested and measured water efficiency based on BGNM's indoor water efficiency index (WEiR Index), and requires specified building ventilation that is confirmed by testing to ensure good indoor air quality.  One significant variance from the 2018 IECC is a change for whole-building air leakage from the 2009 IECC requirement of 7 ACH 50 to a maximum building air leakage of 4 ACH 50 in accordance with the code as adopted by the State of NM.  The unaltered 2019 IECC required building air leakage to be no greater than 3 ACH 50.  It is the opinion of BGNM that forcing builders to a level of 3 ACH 50 has more potential for poor indoor air quality than the benefit from energy savings for homes with a lower air leakage.  A home at 3 ACH 50 or lower should incorporate a more sophisticated method for ventilation.</t>
  </si>
  <si>
    <t>The WEiR Index is an indoor water use index designed specifically by and for Build Green NM.  The WEiR index score shows the efficiency of indoor water use in a single number.  It works like the HERS Index in that it compares industry standard water use rates with installed fixtures and appliances.  All industry standard appliances and fixtures would have a WEiR Index of 100.  The maximum allowed WEiR Index is based on using all WaterSense fixtures, hot water waste of 0.75 gallons and an Energy Star dishwasher.  The Build Green NM required WEiR Index is 75 or lower for certification.  If a circulation system is installed for reducing hot water waste, it is required to be a demand controlled pump.  WaterSense sets the bar for flow rates, however all fixtures are not required to be WaterSense labeled as long as they meet the average WaterSense flow rates overall throughout the home.</t>
  </si>
  <si>
    <t>BGNM "Code Plus" Certification</t>
  </si>
  <si>
    <t>Higher Levels of BGNM Certification</t>
  </si>
  <si>
    <t>The three higher levels of BGNM certification -- Silver, Gold and Emerald levels of certification -- will ensure that homes are better than Code Plus by ensuring additional green and sustainable building practices are incorporated in homes and are third-pary verified.  While energy efficiency is at the forefront of a "green" home, higher levels of BGNM certification ensures better water efficiency and indoor air quality as well as requiring other sustainable building practices.  BGNM's certification program uses RESNET-certified HERS Raters that go through BGNM training to also perform verification of building practices that fall outside of the energy efficiency requirements of the BGNM certification program.  HERS Raters can provide valuable advice to builders and also test for building air leakage, leakage of air from HVAC duct systems, and quality of insulation installation.  These are tests and inspections not performed by code officials.  For these higher levels of certification, one must begin by completing the '2 Project Information' tab and then complete the '3a Scoring &amp; Verification' tab.  Links to those tabs are below.</t>
  </si>
  <si>
    <t>The Emerald certification level is for the builder and/or homeowner who wants the most green and sustainable home.  Energy efficiency as measured by the HERS index must be at least 20% better than what is required for Gold certification.  In addition, a higher level of water efficiency is required as well as an ERV or HRV whole-house ventilation system for optimal indoor air quality and there are additional point requirements from any of the sustainable building practices categories.  Recommended for Emerald level certification:  (1) a water catchment system for rain or grey water with at least 500 gallons of storage capacity, (2) 50% of any roof area from with rain water is not collected in a storage cistern should be directed to planting swales or other storage, and (3) although outdoor landscaping is not required to be complete, all turf must be in and be limited to 10% of landscape area.  Front landscaping must be complete and irrigated with all low flow (drip) irrigation in place.</t>
  </si>
  <si>
    <t>Go to '2 Project Information' tab.</t>
  </si>
  <si>
    <t>After filling in the above project information, click one of the links below to proceed with project verification:</t>
  </si>
  <si>
    <t>For Code Plus Certification --&gt;</t>
  </si>
  <si>
    <t>Go to '3b Code Plus Verification' tab.</t>
  </si>
  <si>
    <t>For Higher Levels of Certification --&gt;</t>
  </si>
  <si>
    <t>Go to '3a Scoring &amp; Verification' tab.</t>
  </si>
  <si>
    <t>Go to this tab</t>
  </si>
  <si>
    <t>Go to top</t>
  </si>
  <si>
    <t>1.1.1</t>
  </si>
  <si>
    <t>HERS Index per Home Energy Rating Certificate ----&gt;</t>
  </si>
  <si>
    <t>Verifier's Notes or Explanations ----&gt;</t>
  </si>
  <si>
    <r>
      <rPr>
        <b/>
        <sz val="12"/>
        <color theme="1"/>
        <rFont val="Calibri"/>
        <family val="2"/>
        <scheme val="minor"/>
      </rPr>
      <t>2018 IECC Overall UA of Thermal Enclosure System</t>
    </r>
    <r>
      <rPr>
        <sz val="12"/>
        <color theme="1"/>
        <rFont val="Calibri"/>
        <family val="2"/>
        <scheme val="minor"/>
      </rPr>
      <t xml:space="preserve"> - Overall UA or as-built home must be equal to or less than overall UA of reference home.</t>
    </r>
  </si>
  <si>
    <r>
      <rPr>
        <b/>
        <sz val="12"/>
        <color theme="1"/>
        <rFont val="Calibri"/>
        <family val="2"/>
        <scheme val="minor"/>
      </rPr>
      <t>HERS Index</t>
    </r>
    <r>
      <rPr>
        <sz val="12"/>
        <color theme="1"/>
        <rFont val="Calibri"/>
        <family val="2"/>
        <scheme val="minor"/>
      </rPr>
      <t xml:space="preserve"> - HERS Index must be equal to or less than 75.</t>
    </r>
  </si>
  <si>
    <t>Overall UA of as-built home ----&gt;</t>
  </si>
  <si>
    <r>
      <rPr>
        <b/>
        <sz val="12"/>
        <color theme="1"/>
        <rFont val="Calibri"/>
        <family val="2"/>
        <scheme val="minor"/>
      </rPr>
      <t xml:space="preserve">ACCA Manual J Load Report and ACCA Manual S Equipment Sizing Report </t>
    </r>
    <r>
      <rPr>
        <sz val="12"/>
        <color theme="1"/>
        <rFont val="Calibri"/>
        <family val="2"/>
        <scheme val="minor"/>
      </rPr>
      <t>- Space heating and/or cooling equipment must be based on these reports or other approved heating and cooling sizing methods.</t>
    </r>
  </si>
  <si>
    <t>Verifier must review the ACCA Manual J Load Report and the ACCA Manual S Equipment Sizing Report for reasonableness and retain copies of the reports for possible audit by BGNM.</t>
  </si>
  <si>
    <t>Was ACCA Manual J load calculation done for this home? ----&gt;</t>
  </si>
  <si>
    <t>Was heating and/or cooling equipment selected based on ACCA Manual S report? ----&gt;</t>
  </si>
  <si>
    <t>Practice Satisfied?
Yes or No</t>
  </si>
  <si>
    <t>Duct leakage testing conditions? ----&gt;</t>
  </si>
  <si>
    <t>With air handler</t>
  </si>
  <si>
    <t>Without air handler</t>
  </si>
  <si>
    <t>Duct leakage in CFM? ----&gt;</t>
  </si>
  <si>
    <t>Verifier's Notes ----&gt;</t>
  </si>
  <si>
    <r>
      <t>Duct leakage in CFM per 100 ft</t>
    </r>
    <r>
      <rPr>
        <b/>
        <vertAlign val="superscript"/>
        <sz val="12"/>
        <color theme="1"/>
        <rFont val="Calibri"/>
        <family val="2"/>
        <scheme val="minor"/>
      </rPr>
      <t>2</t>
    </r>
    <r>
      <rPr>
        <b/>
        <sz val="12"/>
        <color theme="1"/>
        <rFont val="Calibri"/>
        <family val="2"/>
        <scheme val="minor"/>
      </rPr>
      <t xml:space="preserve"> of CFA? ----&gt;</t>
    </r>
  </si>
  <si>
    <t>NA - See Note</t>
  </si>
  <si>
    <r>
      <rPr>
        <b/>
        <sz val="12"/>
        <color theme="1"/>
        <rFont val="Calibri"/>
        <family val="2"/>
        <scheme val="minor"/>
      </rPr>
      <t xml:space="preserve">HVAC Duct Leakage Test </t>
    </r>
    <r>
      <rPr>
        <sz val="12"/>
        <color theme="1"/>
        <rFont val="Calibri"/>
        <family val="2"/>
        <scheme val="minor"/>
      </rPr>
      <t>- Duct leakage to outside tested at 25 Pascals pressure must be equal to or less than 4 CFM per 100 ft</t>
    </r>
    <r>
      <rPr>
        <vertAlign val="superscript"/>
        <sz val="12"/>
        <color theme="1"/>
        <rFont val="Calibri"/>
        <family val="2"/>
        <scheme val="minor"/>
      </rPr>
      <t>2</t>
    </r>
    <r>
      <rPr>
        <sz val="12"/>
        <color theme="1"/>
        <rFont val="Calibri"/>
        <family val="2"/>
        <scheme val="minor"/>
      </rPr>
      <t xml:space="preserve"> of CFA if measured with air handler, or equal to or less than 3 CFM per 100 ft</t>
    </r>
    <r>
      <rPr>
        <vertAlign val="superscript"/>
        <sz val="12"/>
        <color theme="1"/>
        <rFont val="Calibri"/>
        <family val="2"/>
        <scheme val="minor"/>
      </rPr>
      <t>2</t>
    </r>
    <r>
      <rPr>
        <sz val="12"/>
        <color theme="1"/>
        <rFont val="Calibri"/>
        <family val="2"/>
        <scheme val="minor"/>
      </rPr>
      <t xml:space="preserve"> of CFA if measured without air handler.  Duct leakage test is not required if ALL ducts AND air handler are within building thermal envelope (describe in Note).</t>
    </r>
  </si>
  <si>
    <r>
      <rPr>
        <b/>
        <sz val="11"/>
        <color theme="1"/>
        <rFont val="Calibri"/>
        <family val="2"/>
        <scheme val="minor"/>
      </rPr>
      <t>Thermal Enclosure Checklist.</t>
    </r>
    <r>
      <rPr>
        <sz val="11"/>
        <color theme="1"/>
        <rFont val="Calibri"/>
        <family val="2"/>
        <scheme val="minor"/>
      </rPr>
      <t xml:space="preserve">  BGNM requires that '6 Thermal Enclosure Checklist', or a substantially similar checklist approved by BGNM, be completed.  Note that the checklist must be completed by the Verifier and submitted to both the builder and BGNM.  See '6 Thermal Enclosure Checklist' for form.</t>
    </r>
  </si>
  <si>
    <r>
      <rPr>
        <b/>
        <sz val="12"/>
        <color theme="1"/>
        <rFont val="Calibri"/>
        <family val="2"/>
        <scheme val="minor"/>
      </rPr>
      <t>Thermal Enclosure System Checklist</t>
    </r>
    <r>
      <rPr>
        <sz val="12"/>
        <color theme="1"/>
        <rFont val="Calibri"/>
        <family val="2"/>
        <scheme val="minor"/>
      </rPr>
      <t xml:space="preserve"> - The '6 Thermal Enclosure Checklist', or a substantially similar checklist approved by BGNM, must  be completed.</t>
    </r>
  </si>
  <si>
    <t>PDF copy of '6 Thermal Enclosure Checklist' evidencing no unresolved issues.  This report must also be given to the builder.</t>
  </si>
  <si>
    <r>
      <rPr>
        <b/>
        <sz val="12"/>
        <color theme="1"/>
        <rFont val="Calibri"/>
        <family val="2"/>
        <scheme val="minor"/>
      </rPr>
      <t xml:space="preserve">Building Enclosure Air Leakage Test </t>
    </r>
    <r>
      <rPr>
        <sz val="12"/>
        <color theme="1"/>
        <rFont val="Calibri"/>
        <family val="2"/>
        <scheme val="minor"/>
      </rPr>
      <t>- Building air leakage must be equal to or less than 4.0 air changes per hour tested at 50 Pascals pressure difference.</t>
    </r>
  </si>
  <si>
    <r>
      <rPr>
        <b/>
        <sz val="12"/>
        <color theme="1"/>
        <rFont val="Calibri"/>
        <family val="2"/>
        <scheme val="minor"/>
      </rPr>
      <t xml:space="preserve">Water Efficiency Index (WEiR Index) </t>
    </r>
    <r>
      <rPr>
        <sz val="12"/>
        <color theme="1"/>
        <rFont val="Calibri"/>
        <family val="2"/>
        <scheme val="minor"/>
      </rPr>
      <t>- The WEiR Index which measures indoor water efficiency must be equal to or less than 75.  Tab '4a WEiR Index' must be completed first.</t>
    </r>
  </si>
  <si>
    <t>Verifier must describe the domestic hot water recirculation system in the Note, below.</t>
  </si>
  <si>
    <t>Verifier should retain copies of photos taken at rough inspection showing venting from ventilation fans to outdoors and clothes dryer rough-in with exhaust vented to outdoors for possible audit by BGNM.</t>
  </si>
  <si>
    <t>Minimum ventilation requirement to satisfy
ASHRAE 62.2 -------&gt;</t>
  </si>
  <si>
    <t>Is ASHRAE 62.2 minimum ventilation requirement
satisfied for this home? -------&gt;</t>
  </si>
  <si>
    <t>PDF copy of 2018 IECC Building UA Compliance Report.</t>
  </si>
  <si>
    <r>
      <t xml:space="preserve">Photos taken at rough inspection showing venting from clothes dryer vent to outdoors </t>
    </r>
    <r>
      <rPr>
        <sz val="12"/>
        <color rgb="FFFF0000"/>
        <rFont val="Calibri"/>
        <family val="2"/>
        <scheme val="minor"/>
      </rPr>
      <t>should be retained by Verifier for possible audit by BGNM</t>
    </r>
    <r>
      <rPr>
        <sz val="12"/>
        <color theme="1"/>
        <rFont val="Calibri"/>
        <family val="2"/>
        <scheme val="minor"/>
      </rPr>
      <t>.</t>
    </r>
  </si>
  <si>
    <t>PDF copy of receipt for payment of $100 BGNM certification fee.  Can submit fee at CertifiedGreenNM.org.</t>
  </si>
  <si>
    <t>PDF of final Home Energy Rating Certificate showing confirmed  HERS Index of 75 or lower</t>
  </si>
  <si>
    <t>Overall UA of 2018 IECC reference home ----&gt;</t>
  </si>
  <si>
    <r>
      <t xml:space="preserve">1.3.2 (d)
</t>
    </r>
    <r>
      <rPr>
        <b/>
        <sz val="11"/>
        <color rgb="FFFF0000"/>
        <rFont val="Calibri"/>
        <family val="2"/>
        <scheme val="minor"/>
      </rPr>
      <t>NOT HVAC</t>
    </r>
  </si>
  <si>
    <t>1.3.6</t>
  </si>
  <si>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</si>
  <si>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t>Practice
Number</t>
  </si>
  <si>
    <r>
      <rPr>
        <b/>
        <sz val="12"/>
        <color theme="1"/>
        <rFont val="Calibri"/>
        <family val="2"/>
        <scheme val="minor"/>
      </rPr>
      <t>Spot Ventilation Systems Vented to Outdoors</t>
    </r>
    <r>
      <rPr>
        <sz val="12"/>
        <color theme="1"/>
        <rFont val="Calibri"/>
        <family val="2"/>
        <scheme val="minor"/>
      </rPr>
      <t xml:space="preserve"> - Homes must have spot ventilation fans vented to outdoors in kitchen, all bathrooms and laundry room, and clothes dryer rough-in with exhaust vented to outdoors.</t>
    </r>
  </si>
  <si>
    <r>
      <t xml:space="preserve">Photos taken at rough inspection showing venting from kitchen, bathroom and laundry room ventilation fans to outdoors </t>
    </r>
    <r>
      <rPr>
        <sz val="12"/>
        <color rgb="FFFF0000"/>
        <rFont val="Calibri"/>
        <family val="2"/>
        <scheme val="minor"/>
      </rPr>
      <t>should be retained by Verifier for possible audit by BGNM</t>
    </r>
    <r>
      <rPr>
        <sz val="12"/>
        <color theme="1"/>
        <rFont val="Calibri"/>
        <family val="2"/>
        <scheme val="minor"/>
      </rPr>
      <t>.</t>
    </r>
  </si>
  <si>
    <r>
      <t xml:space="preserve">Must submit Tab 6, "6 Thermal Enclosure Checklist" from this workbook. </t>
    </r>
    <r>
      <rPr>
        <sz val="11"/>
        <color rgb="FFFF0000"/>
        <rFont val="Calibri"/>
        <family val="2"/>
        <scheme val="minor"/>
      </rPr>
      <t xml:space="preserve"> All corrections shall have been corrected.  </t>
    </r>
  </si>
  <si>
    <r>
      <rPr>
        <sz val="9"/>
        <color rgb="FFFF0000"/>
        <rFont val="Calibri"/>
        <family val="2"/>
        <scheme val="minor"/>
      </rPr>
      <t>Provide photos of valve manifold within irrigation boxes</t>
    </r>
    <r>
      <rPr>
        <sz val="9"/>
        <color theme="1"/>
        <rFont val="Calibri"/>
        <family val="2"/>
        <scheme val="minor"/>
      </rPr>
      <t>.  If there is a single water supply for both front and rear, describe how the water supply gets from the front to back, or vice-versa.</t>
    </r>
  </si>
  <si>
    <t>Click here to go to '3b Code Plus Verification' tab.</t>
  </si>
  <si>
    <r>
      <t xml:space="preserve">Complete and submit HVAC Accountability Form at tab 5.
</t>
    </r>
    <r>
      <rPr>
        <sz val="11"/>
        <color rgb="FFFF0000"/>
        <rFont val="Calibri"/>
        <family val="2"/>
        <scheme val="minor"/>
      </rPr>
      <t>Verifier must provide a photo of the return air path from the master bedroom.</t>
    </r>
  </si>
  <si>
    <t>Method used to verify refrigerant charge ----&gt;</t>
  </si>
  <si>
    <t>Name of certified HVAC technician ----&gt;</t>
  </si>
  <si>
    <t>Is certification program compliant with BGNM's requirements?
Describe certification program in Notes column. ----&gt;</t>
  </si>
  <si>
    <t>1.3.2 (e)</t>
  </si>
  <si>
    <r>
      <t xml:space="preserve">Complete and submit HVAC Accountability Form at tab 5.
</t>
    </r>
    <r>
      <rPr>
        <sz val="11"/>
        <color rgb="FFFF0000"/>
        <rFont val="Calibri"/>
        <family val="2"/>
        <scheme val="minor"/>
      </rPr>
      <t>Verifier shall retain copy of evidence of training program that shall include the name of the HVAC technician that performed the HVAC performance tests.</t>
    </r>
  </si>
  <si>
    <r>
      <rPr>
        <b/>
        <sz val="11"/>
        <color theme="1"/>
        <rFont val="Calibri"/>
        <family val="2"/>
        <scheme val="minor"/>
      </rPr>
      <t>HVAC Duct Leakage Test.</t>
    </r>
    <r>
      <rPr>
        <sz val="11"/>
        <color theme="1"/>
        <rFont val="Calibri"/>
        <family val="2"/>
        <scheme val="minor"/>
      </rPr>
      <t xml:space="preserve">  Duct leakage to outside tested at 25 Pascals pressure must be equal to or less than 4 cfm per 100 ft</t>
    </r>
    <r>
      <rPr>
        <vertAlign val="superscript"/>
        <sz val="11"/>
        <color theme="1"/>
        <rFont val="Calibri"/>
        <family val="2"/>
        <scheme val="minor"/>
      </rPr>
      <t>2</t>
    </r>
    <r>
      <rPr>
        <sz val="11"/>
        <color theme="1"/>
        <rFont val="Calibri"/>
        <family val="2"/>
        <scheme val="minor"/>
      </rPr>
      <t xml:space="preserve"> of CFA if measured with air handler, or equal to or less than 3 cfm per 100 ft</t>
    </r>
    <r>
      <rPr>
        <vertAlign val="superscript"/>
        <sz val="11"/>
        <color theme="1"/>
        <rFont val="Calibri"/>
        <family val="2"/>
        <scheme val="minor"/>
      </rPr>
      <t>2</t>
    </r>
    <r>
      <rPr>
        <sz val="11"/>
        <color theme="1"/>
        <rFont val="Calibri"/>
        <family val="2"/>
        <scheme val="minor"/>
      </rPr>
      <t xml:space="preserve"> of CFA if measured without air handler.  </t>
    </r>
    <r>
      <rPr>
        <sz val="11"/>
        <color rgb="FFFF0000"/>
        <rFont val="Calibri"/>
        <family val="2"/>
        <scheme val="minor"/>
      </rPr>
      <t>Duct leakage test is not required if ALL ducts AND air handler are within building thermal envelope (describe in Note).</t>
    </r>
  </si>
  <si>
    <t>If points are awarded, photos showing compliance for each practice must be submitted.</t>
  </si>
  <si>
    <r>
      <t xml:space="preserve">If a passive heating design is employed, any fenestration used for the passive heating design is exempt from any SHGC requirements of the energy codes. </t>
    </r>
    <r>
      <rPr>
        <sz val="11"/>
        <color rgb="FFFF0000"/>
        <rFont val="Calibri"/>
        <family val="2"/>
        <scheme val="minor"/>
      </rPr>
      <t xml:space="preserve"> If points are awarded, photos showing compliance for each practice must be submitted.</t>
    </r>
  </si>
  <si>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</si>
  <si>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</si>
  <si>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</si>
  <si>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</si>
  <si>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Hands free faucets installed in kitchen and lavatories.  </t>
    </r>
    <r>
      <rPr>
        <sz val="11"/>
        <color rgb="FFFF0000"/>
        <rFont val="Calibri"/>
        <family val="2"/>
        <scheme val="minor"/>
      </rPr>
      <t>Photos must be provided.</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</si>
  <si>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</si>
  <si>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</si>
  <si>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</si>
  <si>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</si>
  <si>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</si>
  <si>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r>
      <t xml:space="preserve">Water leakage testing completed </t>
    </r>
    <r>
      <rPr>
        <sz val="11"/>
        <color theme="1"/>
        <rFont val="Calibri"/>
        <family val="2"/>
        <scheme val="minor"/>
      </rPr>
      <t xml:space="preserve">and results available for builder or homeowner.  (For data collection purposes)  </t>
    </r>
    <r>
      <rPr>
        <sz val="11"/>
        <color rgb="FFFF0000"/>
        <rFont val="Calibri"/>
        <family val="2"/>
        <scheme val="minor"/>
      </rPr>
      <t>Must provide photo of pressure gauge and description of test.</t>
    </r>
  </si>
  <si>
    <r>
      <t xml:space="preserve">(a)  Clothes dryers are vented to the outdoors.  </t>
    </r>
    <r>
      <rPr>
        <sz val="11"/>
        <color rgb="FFFF0000"/>
        <rFont val="Calibri"/>
        <family val="2"/>
        <scheme val="minor"/>
      </rPr>
      <t>Verifier should retain copies of photos taken at rough inspection showing venting from clothes dryer vent to outdoors for possible audit by BGNM.</t>
    </r>
  </si>
  <si>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</si>
  <si>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rPr>
        <b/>
        <sz val="11"/>
        <color theme="1"/>
        <rFont val="Calibri"/>
        <family val="2"/>
        <scheme val="minor"/>
      </rPr>
      <t>Whole building ventilation</t>
    </r>
    <r>
      <rPr>
        <sz val="11"/>
        <color theme="1"/>
        <rFont val="Calibri"/>
        <family val="2"/>
        <scheme val="minor"/>
      </rPr>
      <t xml:space="preserve"> is implemented in accordance with ASHRAE 62.2.  </t>
    </r>
    <r>
      <rPr>
        <sz val="11"/>
        <color rgb="FFFF0000"/>
        <rFont val="Calibri"/>
        <family val="2"/>
        <scheme val="minor"/>
      </rPr>
      <t>Verifier should retain copies of photos taken at rough inspection showing venting from ventilation fans to outdoors for possible audit by BGNM.</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</si>
  <si>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</si>
  <si>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</si>
  <si>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Gas fired fireplaces and direct heating equipment are vented to the outdoors. </t>
    </r>
    <r>
      <rPr>
        <sz val="11"/>
        <color rgb="FFFF0000"/>
        <rFont val="Calibri"/>
        <family val="2"/>
        <scheme val="minor"/>
      </rPr>
      <t xml:space="preserve"> Provide photo of specification label.</t>
    </r>
  </si>
  <si>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  </t>
    </r>
    <r>
      <rPr>
        <sz val="11"/>
        <color rgb="FFFF0000"/>
        <rFont val="Calibri"/>
        <family val="2"/>
        <scheme val="minor"/>
      </rPr>
      <t>Provide photo of specification label.</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</si>
  <si>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  </t>
    </r>
    <r>
      <rPr>
        <sz val="11"/>
        <color rgb="FFFF0000"/>
        <rFont val="Calibri"/>
        <family val="2"/>
        <scheme val="minor"/>
      </rPr>
      <t>Provide photo of specification label.</t>
    </r>
  </si>
  <si>
    <r>
      <rPr>
        <b/>
        <sz val="11"/>
        <color theme="1"/>
        <rFont val="Calibri"/>
        <family val="2"/>
        <scheme val="minor"/>
      </rPr>
      <t>A 100 cfm or greater exhaust fan is installed and vented to the outdoors</t>
    </r>
    <r>
      <rPr>
        <sz val="11"/>
        <color theme="1"/>
        <rFont val="Calibri"/>
        <family val="2"/>
        <scheme val="minor"/>
      </rPr>
      <t xml:space="preserve">, and is designed for continuous operation or has controls to activate and run for 1 hour each time the garage door is operated.  </t>
    </r>
    <r>
      <rPr>
        <sz val="11"/>
        <color rgb="FFFF0000"/>
        <rFont val="Calibri"/>
        <family val="2"/>
        <scheme val="minor"/>
      </rPr>
      <t>Provide photo and describe how system operates.</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</si>
  <si>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</si>
  <si>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r>
      <rPr>
        <b/>
        <sz val="11"/>
        <color theme="1"/>
        <rFont val="Calibri"/>
        <family val="2"/>
        <scheme val="minor"/>
      </rPr>
      <t>For Radon Zone 1,</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</si>
  <si>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For Radon Zones 2 and 3</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</si>
  <si>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 </t>
    </r>
    <r>
      <rPr>
        <sz val="11"/>
        <color rgb="FFFF0000"/>
        <rFont val="Calibri"/>
        <family val="2"/>
        <scheme val="minor"/>
      </rPr>
      <t xml:space="preserve"> Provide photo of stamped label on sheathing at rough inspection or specification sheet.</t>
    </r>
  </si>
  <si>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label or describe how cabinetry complies with requirements of this practice.</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</si>
  <si>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</si>
  <si>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</si>
  <si>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</si>
  <si>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</si>
  <si>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</si>
  <si>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</si>
  <si>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</si>
  <si>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</si>
  <si>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</si>
  <si>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</si>
  <si>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</si>
  <si>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</si>
  <si>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Density</t>
    </r>
    <r>
      <rPr>
        <sz val="11"/>
        <color theme="1"/>
        <rFont val="Calibri"/>
        <family val="2"/>
        <scheme val="minor"/>
      </rPr>
      <t xml:space="preserve"> of seven dwelling units per acre or greater (1 point),  15 or greater (2 pts), or &gt;20 DU per acre (3 pts).  </t>
    </r>
    <r>
      <rPr>
        <sz val="11"/>
        <color rgb="FFFF0000"/>
        <rFont val="Calibri"/>
        <family val="2"/>
        <scheme val="minor"/>
      </rPr>
      <t>Show math.</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</si>
  <si>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</si>
  <si>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 xml:space="preserve">Wildlife habitat: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</si>
  <si>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t xml:space="preserve">Location for sorting of scrap and recycling of materials is provided.  </t>
    </r>
    <r>
      <rPr>
        <sz val="11"/>
        <color rgb="FFFF0000"/>
        <rFont val="Calibri"/>
        <family val="2"/>
        <scheme val="minor"/>
      </rPr>
      <t>Provide photos at rough inspection of any recycling efforts for points, photos of trusses, etc.</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</si>
  <si>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</si>
  <si>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rPr>
        <b/>
        <sz val="11"/>
        <color theme="1"/>
        <rFont val="Calibri"/>
        <family val="2"/>
        <scheme val="minor"/>
      </rPr>
      <t>No step entrance</t>
    </r>
    <r>
      <rPr>
        <sz val="11"/>
        <color theme="1"/>
        <rFont val="Calibri"/>
        <family val="2"/>
        <scheme val="minor"/>
      </rPr>
      <t xml:space="preserve"> with minimum 32 inch wide clearance.  </t>
    </r>
    <r>
      <rPr>
        <sz val="11"/>
        <color rgb="FFFF0000"/>
        <rFont val="Calibri"/>
        <family val="2"/>
        <scheme val="minor"/>
      </rPr>
      <t>A photo must show no-step entrance.</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</si>
  <si>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</si>
  <si>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</si>
  <si>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at rough inspection.</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</si>
  <si>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document or photo to evidence compliance.</t>
    </r>
  </si>
  <si>
    <r>
      <t xml:space="preserve">Maintenance checklist. </t>
    </r>
    <r>
      <rPr>
        <sz val="11"/>
        <color rgb="FFFF0000"/>
        <rFont val="Calibri"/>
        <family val="2"/>
        <scheme val="minor"/>
      </rPr>
      <t xml:space="preserve"> Provide copy of document or photo to evidence compliance.</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</si>
  <si>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</si>
  <si>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t>2021.01</t>
  </si>
  <si>
    <r>
      <rPr>
        <b/>
        <sz val="11"/>
        <rFont val="Calibri"/>
        <family val="2"/>
        <scheme val="minor"/>
      </rPr>
      <t>Space Heat and Water Heating locations.</t>
    </r>
    <r>
      <rPr>
        <sz val="11"/>
        <rFont val="Calibri"/>
        <family val="2"/>
        <scheme val="minor"/>
      </rPr>
      <t xml:space="preserve">  Natural draft furnaces, boilers and water heaters located in conditioned space are in a sealed mechanical room that has an outdoor air source, sealed and insulated from the conditioned space</t>
    </r>
    <r>
      <rPr>
        <sz val="11"/>
        <color theme="1"/>
        <rFont val="Calibri"/>
        <family val="2"/>
        <scheme val="minor"/>
      </rPr>
      <t xml:space="preserve">.  </t>
    </r>
    <r>
      <rPr>
        <sz val="11"/>
        <color rgb="FFFF0000"/>
        <rFont val="Calibri"/>
        <family val="2"/>
        <scheme val="minor"/>
      </rPr>
      <t>Provide photo showing location of air handler (whether inside or outside of conditioned space).</t>
    </r>
  </si>
  <si>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</si>
  <si>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r>
      <rPr>
        <sz val="11"/>
        <color rgb="FFFF0000"/>
        <rFont val="Calibri"/>
        <family val="2"/>
        <scheme val="minor"/>
      </rPr>
      <t>Verifier must provide lists of predominant regionally-appropriate plants used in the landscape in the Notes below if points are taken for this practice.  Include landscaping in photos of home.  List 5 most dominant plants in the landscape (turf &amp; trees at the top)</t>
    </r>
    <r>
      <rPr>
        <sz val="11"/>
        <color theme="1"/>
        <rFont val="Calibri"/>
        <family val="2"/>
        <scheme val="minor"/>
      </rPr>
      <t xml:space="preserve">.  Compliant plants can be found at http://wuc.ose.state.nm.us/Plants/.  </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</si>
  <si>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</si>
  <si>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</si>
  <si>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t>(b)  "Smart" service hot water circulation systems with aquastats that automatically turns the recirculation pump off when warm water is detected.  (0 points)</t>
  </si>
  <si>
    <t>If there is a recirc system, is it demand-controlled AND have an aquastat to turn pump off when water is warm? -------&gt;</t>
  </si>
  <si>
    <r>
      <t xml:space="preserve">Has the </t>
    </r>
    <r>
      <rPr>
        <b/>
        <sz val="14"/>
        <color theme="1"/>
        <rFont val="Calibri"/>
        <family val="2"/>
        <scheme val="minor"/>
      </rPr>
      <t>building leakage requirement</t>
    </r>
    <r>
      <rPr>
        <sz val="14"/>
        <color theme="1"/>
        <rFont val="Calibri"/>
        <family val="2"/>
        <scheme val="minor"/>
      </rPr>
      <t xml:space="preserve"> been satisfied? (See Practice 1.5.2,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</si>
  <si>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1.3.6, above)</t>
    </r>
  </si>
  <si>
    <r>
      <t xml:space="preserve">There is </t>
    </r>
    <r>
      <rPr>
        <b/>
        <sz val="14"/>
        <color theme="1"/>
        <rFont val="Calibri"/>
        <family val="2"/>
        <scheme val="minor"/>
      </rPr>
      <t>no minimum points earned requirement</t>
    </r>
    <r>
      <rPr>
        <sz val="14"/>
        <color theme="1"/>
        <rFont val="Calibri"/>
        <family val="2"/>
        <scheme val="minor"/>
      </rPr>
      <t xml:space="preserve"> for any level of certification in the energy efficiency section.</t>
    </r>
  </si>
  <si>
    <r>
      <t xml:space="preserve">Have all other required </t>
    </r>
    <r>
      <rPr>
        <b/>
        <sz val="14"/>
        <color theme="1"/>
        <rFont val="Calibri"/>
        <family val="2"/>
        <scheme val="minor"/>
      </rPr>
      <t>mandatory requirements</t>
    </r>
    <r>
      <rPr>
        <sz val="14"/>
        <color theme="1"/>
        <rFont val="Calibri"/>
        <family val="2"/>
        <scheme val="minor"/>
      </rPr>
      <t xml:space="preserve"> been satisfied? (Required for Silver, Gold or Emerald levels of certification.  See practices indicated as Mandatory, above.)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</si>
  <si>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</si>
  <si>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Code Plus 25 (with points for WEiR Index), Silver 31, Gold 40 and Emerald 48.</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</si>
  <si>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</si>
  <si>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</si>
  <si>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3.2.1, above)</t>
    </r>
  </si>
  <si>
    <r>
      <t xml:space="preserve">There are no </t>
    </r>
    <r>
      <rPr>
        <b/>
        <sz val="14"/>
        <color theme="1"/>
        <rFont val="Calibri"/>
        <family val="2"/>
        <scheme val="minor"/>
      </rPr>
      <t>mandatory requirements</t>
    </r>
    <r>
      <rPr>
        <sz val="14"/>
        <color theme="1"/>
        <rFont val="Calibri"/>
        <family val="2"/>
        <scheme val="minor"/>
      </rPr>
      <t xml:space="preserve"> in the other sustainability ability practices section.</t>
    </r>
  </si>
  <si>
    <r>
      <t>Based solely on other sustainable building practice</t>
    </r>
    <r>
      <rPr>
        <b/>
        <sz val="14"/>
        <color theme="1"/>
        <rFont val="Calibri"/>
        <family val="2"/>
        <scheme val="minor"/>
      </rPr>
      <t xml:space="preserve"> points</t>
    </r>
    <r>
      <rPr>
        <sz val="14"/>
        <color theme="1"/>
        <rFont val="Calibri"/>
        <family val="2"/>
        <scheme val="minor"/>
      </rPr>
      <t xml:space="preserve"> achieved, the highest certification level that can be achieved in the other sustainable building practices section is shown.  Other sustainable building practices points required for the various levels of certification are:  Code Plus 0, Silver 0, Gold 5, and Emerald 10.</t>
    </r>
  </si>
  <si>
    <t>Signature of Third-party Verifier (Electronic Signature is Okay) ----&gt;</t>
  </si>
  <si>
    <t>Mandatory Requirements for Certification Levels Above Code Plus</t>
  </si>
  <si>
    <t>Homes certified by BGNM to the Code Plus level exceed most requirements of the 2018 International Energy Conservation Code (2018 IECC) and satisfy all requirement of the New Mexico Energy Conservation Code (NM ECC).  The NM ECC does not require a few items that are mandatory under the 2018 IECC.  In addition to the NM ECC requirements, projects certified to BGNM's Code Plus level must satisfy certain water efficiency and indoor air quality  practices mandated by BGNM as well.
Some of the information on this Code Plus verification sheet will 'auto fill' from the '2 Project Information' tab and the '4a WEiR Index' tab.  PDF copies of this tab ('3b Code Plus Verification'), PDF copies of the reports listed in the 'Documentation Required by BGNM' column below, and PDF copies of documents listed in the 'Supporting Documentation Requirements' section below are all required for BGNM Code Plus certification.  There is a reduced certification fee of $100 for Code Plus certifications.  The fee must be paid at CertifiedGreenNM.org before submitting the project for certification .</t>
  </si>
  <si>
    <r>
      <rPr>
        <b/>
        <sz val="12"/>
        <color theme="1"/>
        <rFont val="Calibri"/>
        <family val="2"/>
        <scheme val="minor"/>
      </rPr>
      <t xml:space="preserve">Whole Building Ventilation Requirement of ASHRAE 62.2 </t>
    </r>
    <r>
      <rPr>
        <sz val="12"/>
        <color theme="1"/>
        <rFont val="Calibri"/>
        <family val="2"/>
        <scheme val="minor"/>
      </rPr>
      <t>- To ensure adequate indoor air quality, homes must meet the whole building ventilation requirement of ASHRAE 62.2.  Controls for whole-building ventilation shall be clearly labels to show their purpose.</t>
    </r>
  </si>
  <si>
    <t>If so, what is the highest MERV rating that the HVAC system is 
designed for without causing HVAC performance issues? ----&gt;</t>
  </si>
  <si>
    <t>IECC Insulation
Requirements</t>
  </si>
  <si>
    <t>The Code Plus level of BGNM certification ensures third-party verification of important features in an energy efficient home.  In addition, this certification ensures better indoor water efficiency and requires certain building ventilation practices for better indoor air quality.  The ventilation practices include requirements for spot ventilation in bathrooms, laundry rooms and kitchen as well as whole-house ventilation requirements for adequate volume, labeling and function of ventilation systems.  Though simpler than the three higher levels of BGNM certification, Code Plus certification sets a firm foundation for energy and water efficiency as well as better indoor air quality.  For Code Plus certification, one must begin by completing the '2 Project Information' tab and then complete the '3b Code Plus Verification' tab.  Links to those tabs are below.</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</si>
  <si>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</si>
  <si>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PDF of final confirmed Home Energy Rating Certificate from HERS Rater.</t>
  </si>
  <si>
    <r>
      <t xml:space="preserve">Certification fee is due </t>
    </r>
    <r>
      <rPr>
        <b/>
        <u/>
        <sz val="12"/>
        <color theme="1"/>
        <rFont val="Calibri"/>
        <family val="2"/>
        <scheme val="minor"/>
      </rPr>
      <t>before</t>
    </r>
    <r>
      <rPr>
        <sz val="11"/>
        <color theme="1"/>
        <rFont val="Calibri"/>
        <family val="2"/>
        <scheme val="minor"/>
      </rPr>
      <t xml:space="preserve"> submission of documents.  Receipt from BGNM evidencing certification fee was paid can be submitted in PDF form to prevent delay in processing the certification.</t>
    </r>
  </si>
  <si>
    <t>PointList44</t>
  </si>
  <si>
    <t>Verifier Will Do</t>
  </si>
  <si>
    <t>Done</t>
  </si>
  <si>
    <t xml:space="preserve">
Must provide Home Energy Rating Certificate for all rated features of the as-built home.  This is the RESNET-archived Home Energy Rating Certificate.</t>
  </si>
  <si>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Contact BGNM for information about how to score.  </t>
    </r>
    <r>
      <rPr>
        <sz val="11"/>
        <color rgb="FFFF0000"/>
        <rFont val="Calibri"/>
        <family val="2"/>
        <scheme val="minor"/>
      </rPr>
      <t>Must provide photos of devices and certification labels.</t>
    </r>
  </si>
  <si>
    <t>PointList45</t>
  </si>
  <si>
    <r>
      <t>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t>
    </r>
    <r>
      <rPr>
        <sz val="11"/>
        <color theme="1"/>
        <rFont val="Calibri"/>
        <family val="2"/>
        <scheme val="minor"/>
      </rPr>
      <t xml:space="preserve">  </t>
    </r>
    <r>
      <rPr>
        <b/>
        <sz val="11"/>
        <color theme="1"/>
        <rFont val="Calibri"/>
        <family val="2"/>
        <scheme val="minor"/>
      </rPr>
      <t>MANDATORY</t>
    </r>
  </si>
  <si>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</si>
  <si>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</si>
  <si>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</si>
  <si>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t>1.2.3</t>
  </si>
  <si>
    <t>Not required for certification by BGNM but required by NM ECC.</t>
  </si>
  <si>
    <t>1.2.3 (a)</t>
  </si>
  <si>
    <t>1.2.3 (b)</t>
  </si>
  <si>
    <t>1.2.3 (c)</t>
  </si>
  <si>
    <r>
      <t>Time switches for pools and permanent spas -</t>
    </r>
    <r>
      <rPr>
        <sz val="11"/>
        <color theme="1"/>
        <rFont val="Calibri"/>
        <family val="2"/>
        <scheme val="minor"/>
      </rPr>
      <t xml:space="preserve"> Time switches or other control methods that can automatically turn off and on according to a preset schedule shall be installed for heaters and pump motors.</t>
    </r>
  </si>
  <si>
    <t>1.2.3 (d)</t>
  </si>
  <si>
    <r>
      <t xml:space="preserve">Covers for pools and permanent spas - </t>
    </r>
    <r>
      <rPr>
        <sz val="11"/>
        <color theme="1"/>
        <rFont val="Calibri"/>
        <family val="2"/>
        <scheme val="minor"/>
      </rPr>
      <t>Outdoor heated pools and outdoor permanent spas shall be provided with a vapor-retardant cover or other approved vapor-retardant means.</t>
    </r>
  </si>
  <si>
    <t>1.2.3 (e)</t>
  </si>
  <si>
    <r>
      <t xml:space="preserve">Portable spas - </t>
    </r>
    <r>
      <rPr>
        <sz val="11"/>
        <color theme="1"/>
        <rFont val="Calibri"/>
        <family val="2"/>
        <scheme val="minor"/>
      </rPr>
      <t>The energy consumption of electric-powered portable spas shall be controlled by the requirements of APSP 14.</t>
    </r>
  </si>
  <si>
    <r>
      <t xml:space="preserve">Gas lighting equipment - </t>
    </r>
    <r>
      <rPr>
        <sz val="11"/>
        <color theme="1"/>
        <rFont val="Calibri"/>
        <family val="2"/>
        <scheme val="minor"/>
      </rPr>
      <t>Fuel gas lighting systems shall not have continuously burning pilot lights.</t>
    </r>
  </si>
  <si>
    <t>(d)  Trees with a caliper of 1-1/2 inches or greater and selected for the appropriate region and water use of medium or lower qualify for 1 point/tree (3 points maximum).  Fruit trees are exempt from the water use requirement but must have a caliper of 2 inches or greater also qualify for these points.  Qualifying tree species and caliper sizes must be included in Notes for points.</t>
  </si>
  <si>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</si>
  <si>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</si>
  <si>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b/>
        <sz val="12"/>
        <color theme="1"/>
        <rFont val="Calibri"/>
        <family val="2"/>
        <scheme val="minor"/>
      </rPr>
      <t>Domestic Hot Water Recirculation System</t>
    </r>
    <r>
      <rPr>
        <sz val="12"/>
        <color theme="1"/>
        <rFont val="Calibri"/>
        <family val="2"/>
        <scheme val="minor"/>
      </rPr>
      <t xml:space="preserve"> -</t>
    </r>
    <r>
      <rPr>
        <b/>
        <u/>
        <sz val="12"/>
        <color theme="1"/>
        <rFont val="Calibri"/>
        <family val="2"/>
        <scheme val="minor"/>
      </rPr>
      <t xml:space="preserve"> IF</t>
    </r>
    <r>
      <rPr>
        <b/>
        <sz val="12"/>
        <color theme="1"/>
        <rFont val="Calibri"/>
        <family val="2"/>
        <scheme val="minor"/>
      </rPr>
      <t xml:space="preserve"> </t>
    </r>
    <r>
      <rPr>
        <sz val="12"/>
        <color theme="1"/>
        <rFont val="Calibri"/>
        <family val="2"/>
        <scheme val="minor"/>
      </rPr>
      <t>the home has a hot water recirculation system to service remote fixtures, it must be push button or motion sensor demand-controlled and equipped with an aquastat to turn recirculation pump off when warm water is detected.</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</si>
  <si>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</si>
  <si>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</si>
  <si>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</si>
  <si>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r>
      <t xml:space="preserve">Complete and submit HVAC Accountability Form at tab 5.  </t>
    </r>
    <r>
      <rPr>
        <sz val="11"/>
        <color rgb="FFFF0000"/>
        <rFont val="Calibri"/>
        <family val="2"/>
        <scheme val="minor"/>
      </rPr>
      <t>Green Verifier shall retain the ACCA Manual J &amp; S documents for possible audit by BGNM.</t>
    </r>
  </si>
  <si>
    <t>Green Verifier has obtained copies of ACCA Manual J load report
and ACCA Manual S equipment sizing report (or equivalent reports)?</t>
  </si>
  <si>
    <t>SHOULDN'T WE ADD SOMETHING FOR PRACTICE 1.3.2 TO ENSURE HEATING/COOLING DISTRIBUTION SYSTEM IS DESIGNED PROPERLY WITH ACCA MANUAL D, OR EQUIVALENT?</t>
  </si>
  <si>
    <t>1.  Overall UA of Thermal Enclosure Systems</t>
  </si>
  <si>
    <t>Thermal enclosure system of home (floors, walls, ceilings, fenestration, etc.) satisfies the Overall UA requirement of the 2018 IECC if permitted after Feb 28, 2021, or the 2015 IECC if permitted before Mar 1, 2021.</t>
  </si>
  <si>
    <r>
      <t xml:space="preserve">(z)  </t>
    </r>
    <r>
      <rPr>
        <sz val="11"/>
        <color theme="1"/>
        <rFont val="Calibri"/>
        <family val="2"/>
        <scheme val="minor"/>
      </rPr>
      <t>Where R-38 insulation would be required in the ceiling, installing R-30 over 100 percent of the ceiling area requiring insulation shall be deemed to satisfy the requirement for R-38 wherever the full height of uncompressed R-30 insulation extends over the wall top plates at the eaves.  Similarly, where R-49 insulation would be required in the ceiling, installing R-38 over 100 percent of the ceiling area requiring insulation shall be deemed to satisfy the requirement for R-49 insulation wherever the full height of uncompressed R-38 insulation extends over the wall top plates at the eaves.  This reduction shall not apply to the U-factor alternative approach in Section R402.1.4 and the total UA alternative in Section R402.1.5.  NOTE: THIS REDUCTION IN REQUIRED CEILING INSULATION COULD APPLY FOR HOMES WITH RAISED HEEL TRUSSES OR HOMES WITH FLAT ROOFS THAT ALLOW THE INSULATION DEPTH FOR THE REQUIRED R-VALUE OVER THE TOP PLATES OF EXTERIOR WALLS.</t>
    </r>
  </si>
  <si>
    <t>HVAC contractor shall provide Verifier with report evidencing the MERV filtration rating limit for which the HVAC system is designed</t>
  </si>
  <si>
    <r>
      <t xml:space="preserve">PDF copy of ACCA Manual S Equipment Sizing Report.  </t>
    </r>
    <r>
      <rPr>
        <sz val="12"/>
        <color rgb="FFFF0000"/>
        <rFont val="Calibri"/>
        <family val="2"/>
        <scheme val="minor"/>
      </rPr>
      <t>Green Verifier should retain a copy of the report for possible audit by BGNM.</t>
    </r>
  </si>
  <si>
    <t>(c)  Refrigerant charge is verified by super-heat and/or sub-cooling method.</t>
  </si>
  <si>
    <r>
      <t xml:space="preserve">PDF copy of ACCA Manual J Load Report.  </t>
    </r>
    <r>
      <rPr>
        <sz val="12"/>
        <color rgb="FFFF0000"/>
        <rFont val="Calibri"/>
        <family val="2"/>
        <scheme val="minor"/>
      </rPr>
      <t>Green Verifier should retain a copy of the report for possible audit by BGNM.</t>
    </r>
  </si>
  <si>
    <t>Go to '3b Code Plus Verification'!A1</t>
  </si>
  <si>
    <t>Go to '3a Scoring &amp; Verification'!J9</t>
  </si>
  <si>
    <t>CALCULATIONS FOR ENERGY CERTIFICATION LEVEL</t>
  </si>
  <si>
    <t>Certification Level:</t>
  </si>
  <si>
    <r>
      <rPr>
        <b/>
        <sz val="11"/>
        <color theme="1"/>
        <rFont val="Calibri"/>
        <family val="2"/>
        <scheme val="minor"/>
      </rPr>
      <t>HERS Index</t>
    </r>
    <r>
      <rPr>
        <sz val="11"/>
        <color theme="1"/>
        <rFont val="Calibri"/>
        <family val="2"/>
        <scheme val="minor"/>
      </rPr>
      <t xml:space="preserve"> - Final confirmed HERS Index
</t>
    </r>
  </si>
  <si>
    <t>Was this HERS Index based on hourly or seasonal simulation?</t>
  </si>
  <si>
    <t>HourlySeasonal</t>
  </si>
  <si>
    <t>Hourly</t>
  </si>
  <si>
    <t>Seasonal</t>
  </si>
  <si>
    <r>
      <t xml:space="preserve">For projects permitted after 2020, the HERS Index based on hourly energy simulation shall be used for BGNM certification purposes.
</t>
    </r>
    <r>
      <rPr>
        <sz val="10"/>
        <color rgb="FFFF0000"/>
        <rFont val="Calibri"/>
        <family val="2"/>
        <scheme val="minor"/>
      </rPr>
      <t>All Mandatory Practices must also be satisfied for Silver, Gold or Emerald levels certification.</t>
    </r>
  </si>
  <si>
    <t>Overall UA of applicable IECC Reference Home --------------------&gt;</t>
  </si>
  <si>
    <t>Overall UA of this As-Built Home --------------------&gt;</t>
  </si>
  <si>
    <t>This requirement is to ensure that all certified homes have a good thermal enclosure system even though some homes can get lower (better) HERS Indexes by having on-site energy production systems such as solar PV.  Verifier must provide a copy of the 2009 IECC Building UA Compliance Report if the building permit for the home is dated before March 1, 2021, or the 2018 IECC Building UA Compliance Report if the building permit for the home is dated after February 28, 2021.</t>
  </si>
  <si>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energy code requirements to be certified. </t>
    </r>
  </si>
  <si>
    <r>
      <t>Lighting equipment</t>
    </r>
    <r>
      <rPr>
        <sz val="11"/>
        <color theme="1"/>
        <rFont val="Calibri"/>
        <family val="2"/>
        <scheme val="minor"/>
      </rPr>
      <t xml:space="preserve"> - Not less than 90% of permanently installed lighting fixtures shall contain only high-efficacy lamps.</t>
    </r>
  </si>
  <si>
    <r>
      <t xml:space="preserve">Snow melt and ice system controls - </t>
    </r>
    <r>
      <rPr>
        <sz val="11"/>
        <color theme="1"/>
        <rFont val="Calibri"/>
        <family val="2"/>
        <scheme val="minor"/>
      </rPr>
      <t>Snow- and ice-melting systems supplied through energy service to the building, shall include automatic controls capable of shutting off the system when the pavement temperature is greater than 50 degrees Fahrenheit (10 degrees Celsius) and precipitation is not falling, and an automatic or manual control that will allow shutoff when the outdoor temperature is greater than 40 degrees Fahrenheit (4.8 degrees Celsius).</t>
    </r>
  </si>
  <si>
    <r>
      <t xml:space="preserve">Heaters for pools and permanent spas - </t>
    </r>
    <r>
      <rPr>
        <sz val="11"/>
        <color theme="1"/>
        <rFont val="Calibri"/>
        <family val="2"/>
        <scheme val="minor"/>
      </rPr>
      <t>The electrical power to heaters shall be controlled by a readily-accessible on-off switch that is an integral part of the heater.  Gas-fired heaters shall not be equipped with continuously burning ignition pilots.</t>
    </r>
  </si>
  <si>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</si>
  <si>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</si>
  <si>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(c)  Service hot water recirculation systems with timers and which do not have aquastats to turn off the pump when warm water is detected, or recirculation systems that are constantly on (i.e. no demand controls, timers or aquastats), thermosiphon systems, gravity systems, or similar, cannot be certified by BGNM.  </t>
    </r>
    <r>
      <rPr>
        <sz val="11"/>
        <color rgb="FFFF0000"/>
        <rFont val="Calibri"/>
        <family val="2"/>
        <scheme val="minor"/>
      </rPr>
      <t>Cannot be certified by BGNM.</t>
    </r>
  </si>
  <si>
    <r>
      <t xml:space="preserve">Air purification system.  </t>
    </r>
    <r>
      <rPr>
        <sz val="11"/>
        <color theme="1"/>
        <rFont val="Calibri"/>
        <family val="2"/>
        <scheme val="minor"/>
      </rPr>
      <t xml:space="preserve">Air purification equipment with specifications to kill at least 90%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</si>
  <si>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3.2.1 (c), above)</t>
    </r>
  </si>
  <si>
    <t>Maximum BGNM certification level achievable based solely on HERS Index
based solely on confirmed HERS Index.</t>
  </si>
  <si>
    <t>Other New Mexico Energy Conservation Code (NM ECC) requirements</t>
  </si>
  <si>
    <t>NONE OF THE 1.2.3 PRACTICES ARE REQUIRED FOR CERTIFICATION BY BGNM.  THESE PRACTICES ARE NOT VERIFIED BY BGNM VERIFIERS.
ALTHOUGH NOT REQUIRED FOR BGNM CERTIFICATION, THESE PRACTICES ARE REQUIRED TO BE SATISFIED BY THE NM ECC AND MUST BE INSPECTED BY CODE OFFICIALS IN THE APPLICABLE JURISDICTION.</t>
  </si>
  <si>
    <r>
      <t xml:space="preserve">Complete and submit HVAC Accountability Form at tab 5.  </t>
    </r>
    <r>
      <rPr>
        <sz val="11"/>
        <color rgb="FFFF0000"/>
        <rFont val="Calibri"/>
        <family val="2"/>
        <scheme val="minor"/>
      </rPr>
      <t>Verifier must provide photo of air return plenum.</t>
    </r>
  </si>
  <si>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the full 'claimed' r-value depth of the insulation, ensuring that the full r-value extens over the top plates of all exterior walls.  Flat roofs that accomodate the full r-value over the top plates of all exterior walls also qualify.</t>
    </r>
  </si>
  <si>
    <t>Verifier must submit test reports evidencing compliance.</t>
  </si>
  <si>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</si>
  <si>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</si>
  <si>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</si>
  <si>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</si>
  <si>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</si>
  <si>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</si>
  <si>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</si>
  <si>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</si>
  <si>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</si>
  <si>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Describe hot water recirculation system below.  If the demand hot water recirculation is controlled by a button switch inside a cabinet (or similar), it must be labeled to identify it as a switch to control the demand hot water recirculation system.</t>
  </si>
  <si>
    <r>
      <t xml:space="preserve">(a)  On-demand hot water circulation systems (with button or motion sensor) serving remote hot water fixtures AND with an aquastat to turn the pump off when warm water is detected.  (2 points)  </t>
    </r>
    <r>
      <rPr>
        <sz val="11"/>
        <color rgb="FFFF0000"/>
        <rFont val="Calibri"/>
        <family val="2"/>
        <scheme val="minor"/>
      </rPr>
      <t>If a push button control is located inside a cabinet (or similar), the button switch must be labeled to identify it as controlling the demand water recirc system.</t>
    </r>
  </si>
  <si>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</si>
  <si>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</si>
  <si>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</si>
  <si>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</si>
  <si>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</si>
  <si>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</si>
  <si>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</si>
  <si>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</si>
  <si>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(a) HVAC System Design</t>
    </r>
    <r>
      <rPr>
        <sz val="11"/>
        <color theme="1"/>
        <rFont val="Calibri"/>
        <family val="2"/>
        <scheme val="minor"/>
      </rPr>
      <t xml:space="preserve"> - HVAC Accountability Report confirms that the design of the HVAC system takes into account increased duct pressure drops and reduced air flows with MERV filter ratings of at least MERV 8?</t>
    </r>
  </si>
  <si>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</si>
  <si>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</si>
  <si>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r>
      <rPr>
        <b/>
        <sz val="11"/>
        <color theme="1"/>
        <rFont val="Calibri"/>
        <family val="2"/>
        <scheme val="minor"/>
      </rPr>
      <t>(c) Maximum MERV Filter Rating System Is Designed For</t>
    </r>
    <r>
      <rPr>
        <sz val="11"/>
        <color theme="1"/>
        <rFont val="Calibri"/>
        <family val="2"/>
        <scheme val="minor"/>
      </rPr>
      <t xml:space="preserve"> - From HVAC Accountability Report and from label installed by HVAC contractor (see (b), above)?</t>
    </r>
  </si>
  <si>
    <r>
      <rPr>
        <b/>
        <sz val="11"/>
        <color theme="1"/>
        <rFont val="Calibri"/>
        <family val="2"/>
        <scheme val="minor"/>
      </rPr>
      <t>(d) MERV Filter Rating of INSTALLED Filter(s)</t>
    </r>
    <r>
      <rPr>
        <sz val="11"/>
        <color theme="1"/>
        <rFont val="Calibri"/>
        <family val="2"/>
        <scheme val="minor"/>
      </rPr>
      <t xml:space="preserve"> - Select MERV rating determined by examining the filter(s) installed in the home.  Can earn 1 point if the MERV rating installed filter(s) is at least MERV 8, MERV rating of installed filter(s) is not greater than the maximum MERV rating for which the system is designed for, and the required labeling (see (b), above) is present.</t>
    </r>
  </si>
  <si>
    <t>Mandatory plus ERV / HRV Ventilation required with minimum of 15 points in category</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</si>
  <si>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Code Plus 0, Silver 5, Gold 10, and Emerald 15.</t>
    </r>
  </si>
  <si>
    <t>This is the new version of the BGNM Certification Tool workbook to be used for the BGNM certification program.  This version is being sent to Green Verifiers for further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</si>
</sst>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mmmm\ d\,\ yyyy;@"/>
    <numFmt numFmtId="165" formatCode="0.0"/>
    <numFmt numFmtId="166" formatCode="0.0%"/>
    <numFmt numFmtId="167" formatCode="[$-409]d\-mmm\-yy;@"/>
    <numFmt numFmtId="168" formatCode="[$-409]d\-mmm\-yyyy;@"/>
    <numFmt numFmtId="169" formatCode="#,##0.0000"/>
    <numFmt numFmtId="170" formatCode="#,##0.0"/>
  </numFmts>
  <fonts count="113"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5"/>
      <color theme="1"/>
      <name val="Calibri"/>
      <family val="2"/>
      <scheme val="minor"/>
    </font>
    <font>
      <sz val="8"/>
      <color theme="1"/>
      <name val="Calibri"/>
      <family val="2"/>
      <scheme val="minor"/>
    </font>
    <font>
      <b/>
      <sz val="14"/>
      <color theme="1"/>
      <name val="Calibri"/>
      <family val="2"/>
      <scheme val="minor"/>
    </font>
    <font>
      <sz val="14"/>
      <color theme="0"/>
      <name val="Calibri"/>
      <family val="2"/>
      <scheme val="minor"/>
    </font>
    <font>
      <sz val="5"/>
      <color rgb="FF0000FF"/>
      <name val="Calibri"/>
      <family val="2"/>
      <scheme val="minor"/>
    </font>
    <font>
      <sz val="14"/>
      <color theme="1"/>
      <name val="Calibri"/>
      <family val="2"/>
      <scheme val="minor"/>
    </font>
    <font>
      <sz val="14"/>
      <color rgb="FFFF0000"/>
      <name val="Calibri"/>
      <family val="2"/>
      <scheme val="minor"/>
    </font>
    <font>
      <b/>
      <u/>
      <sz val="14"/>
      <color theme="1"/>
      <name val="Calibri"/>
      <family val="2"/>
      <scheme val="minor"/>
    </font>
    <font>
      <sz val="14"/>
      <name val="Calibri"/>
      <family val="2"/>
      <scheme val="minor"/>
    </font>
    <font>
      <sz val="16"/>
      <color theme="0"/>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8"/>
      <color theme="0"/>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b/>
      <u/>
      <sz val="11"/>
      <color rgb="FFFF0000"/>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8.5"/>
      <color theme="1"/>
      <name val="Calibri"/>
      <family val="2"/>
      <scheme val="minor"/>
    </font>
    <font>
      <b/>
      <sz val="8.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sz val="8"/>
      <color rgb="FFFF0000"/>
      <name val="Calibri"/>
      <family val="2"/>
      <scheme val="minor"/>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name val="Calibri"/>
      <family val="2"/>
      <scheme val="minor"/>
    </font>
    <font>
      <sz val="12"/>
      <color rgb="FFFF0000"/>
      <name val="Calibri"/>
      <family val="2"/>
      <scheme val="minor"/>
    </font>
    <font>
      <b/>
      <sz val="20"/>
      <color theme="9" tint="-0.24994659260841701"/>
      <name val="Calibri"/>
      <family val="2"/>
      <scheme val="minor"/>
    </font>
    <font>
      <b/>
      <sz val="20"/>
      <color theme="0"/>
      <name val="Calibri"/>
      <family val="2"/>
      <scheme val="minor"/>
    </font>
    <font>
      <b/>
      <sz val="24"/>
      <color theme="0"/>
      <name val="Calibri"/>
      <family val="2"/>
      <scheme val="minor"/>
    </font>
    <font>
      <b/>
      <sz val="15"/>
      <color theme="1"/>
      <name val="Calibri"/>
      <family val="2"/>
      <scheme val="minor"/>
    </font>
    <font>
      <i/>
      <sz val="16"/>
      <color theme="1"/>
      <name val="Calibri"/>
      <family val="2"/>
      <scheme val="minor"/>
    </font>
    <font>
      <vertAlign val="superscript"/>
      <sz val="12"/>
      <color theme="1"/>
      <name val="Calibri"/>
      <family val="2"/>
      <scheme val="minor"/>
    </font>
    <font>
      <b/>
      <vertAlign val="superscript"/>
      <sz val="12"/>
      <color theme="1"/>
      <name val="Calibri"/>
      <family val="2"/>
      <scheme val="minor"/>
    </font>
    <font>
      <sz val="18"/>
      <color theme="1"/>
      <name val="Calibri"/>
      <family val="2"/>
      <scheme val="minor"/>
    </font>
    <font>
      <vertAlign val="superscript"/>
      <sz val="11"/>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u/>
      <sz val="11"/>
      <color rgb="FFFF0000"/>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DCFFCD"/>
        <bgColor indexed="64"/>
      </patternFill>
    </fill>
    <fill>
      <patternFill patternType="solid">
        <fgColor theme="8" tint="0.79998168889431442"/>
        <bgColor indexed="64"/>
      </patternFill>
    </fill>
  </fills>
  <borders count="15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auto="1"/>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right style="thin">
        <color rgb="FF000000"/>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ck">
        <color auto="1"/>
      </top>
      <bottom style="medium">
        <color auto="1"/>
      </bottom>
      <diagonal/>
    </border>
    <border>
      <left/>
      <right style="medium">
        <color auto="1"/>
      </right>
      <top style="thick">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hair">
        <color auto="1"/>
      </right>
      <top/>
      <bottom/>
      <diagonal/>
    </border>
  </borders>
  <cellStyleXfs count="3">
    <xf numFmtId="0" fontId="0" fillId="0" borderId="0"/>
    <xf numFmtId="0" fontId="32" fillId="0" borderId="0" applyNumberFormat="0" applyFill="0" applyBorder="0" applyAlignment="0" applyProtection="0"/>
    <xf numFmtId="0" fontId="69" fillId="0" borderId="0"/>
  </cellStyleXfs>
  <cellXfs count="2333">
    <xf numFmtId="0" fontId="0" fillId="0" borderId="0" xfId="0"/>
    <xf numFmtId="0" fontId="0" fillId="0" borderId="1" xfId="0" applyBorder="1" applyProtection="1"/>
    <xf numFmtId="0" fontId="0" fillId="0" borderId="2" xfId="0" applyBorder="1" applyProtection="1"/>
    <xf numFmtId="0" fontId="15" fillId="0" borderId="0" xfId="0" applyFont="1" applyProtection="1"/>
    <xf numFmtId="0" fontId="0" fillId="0" borderId="0" xfId="0" applyFont="1" applyProtection="1"/>
    <xf numFmtId="0" fontId="0" fillId="0" borderId="0" xfId="0" applyProtection="1"/>
    <xf numFmtId="0" fontId="0" fillId="0" borderId="4" xfId="0" applyBorder="1" applyProtection="1"/>
    <xf numFmtId="0" fontId="0" fillId="0" borderId="0" xfId="0" applyBorder="1" applyProtection="1"/>
    <xf numFmtId="0" fontId="16" fillId="0" borderId="0" xfId="0" applyFont="1" applyProtection="1"/>
    <xf numFmtId="0" fontId="17" fillId="0" borderId="0" xfId="0" applyFont="1" applyFill="1" applyBorder="1" applyAlignment="1" applyProtection="1">
      <alignment vertical="center" wrapText="1"/>
    </xf>
    <xf numFmtId="0" fontId="18" fillId="2" borderId="9" xfId="0" applyNumberFormat="1" applyFont="1" applyFill="1" applyBorder="1" applyAlignment="1" applyProtection="1"/>
    <xf numFmtId="0" fontId="19" fillId="2" borderId="10" xfId="0" applyNumberFormat="1" applyFont="1" applyFill="1" applyBorder="1" applyAlignment="1" applyProtection="1"/>
    <xf numFmtId="0" fontId="20" fillId="0" borderId="0" xfId="0" applyFont="1" applyProtection="1"/>
    <xf numFmtId="0" fontId="20" fillId="0" borderId="0" xfId="0" applyFont="1" applyAlignment="1" applyProtection="1">
      <alignment horizontal="left" vertical="top"/>
    </xf>
    <xf numFmtId="0" fontId="20" fillId="0" borderId="0" xfId="0" applyFont="1" applyAlignment="1" applyProtection="1">
      <alignment vertical="center"/>
    </xf>
    <xf numFmtId="0" fontId="20" fillId="0" borderId="0" xfId="0" applyFont="1" applyAlignment="1" applyProtection="1">
      <alignment vertical="center" wrapText="1"/>
    </xf>
    <xf numFmtId="0" fontId="20" fillId="0" borderId="26" xfId="0" applyNumberFormat="1" applyFont="1" applyBorder="1" applyAlignment="1" applyProtection="1">
      <alignment vertical="top" wrapText="1"/>
    </xf>
    <xf numFmtId="0" fontId="23" fillId="0" borderId="28" xfId="0" applyNumberFormat="1" applyFont="1" applyBorder="1" applyAlignment="1" applyProtection="1">
      <alignment horizontal="center" vertical="top" textRotation="90" wrapText="1"/>
    </xf>
    <xf numFmtId="0" fontId="20" fillId="0" borderId="29" xfId="0" applyNumberFormat="1" applyFont="1" applyBorder="1" applyAlignment="1" applyProtection="1">
      <alignment vertical="top" wrapText="1"/>
    </xf>
    <xf numFmtId="0" fontId="23" fillId="0" borderId="31" xfId="0" applyNumberFormat="1" applyFont="1" applyBorder="1" applyAlignment="1" applyProtection="1">
      <alignment horizontal="center" vertical="top" textRotation="90" wrapText="1"/>
    </xf>
    <xf numFmtId="0" fontId="20" fillId="0" borderId="32" xfId="0" applyNumberFormat="1" applyFont="1" applyBorder="1" applyAlignment="1" applyProtection="1">
      <alignment vertical="top" wrapText="1"/>
    </xf>
    <xf numFmtId="0" fontId="23" fillId="0" borderId="34" xfId="0" applyNumberFormat="1" applyFont="1" applyBorder="1" applyAlignment="1" applyProtection="1">
      <alignment horizontal="center" vertical="top" textRotation="90" wrapText="1"/>
    </xf>
    <xf numFmtId="0" fontId="20" fillId="0" borderId="13" xfId="0" applyNumberFormat="1" applyFont="1" applyBorder="1" applyAlignment="1" applyProtection="1">
      <alignment horizontal="center" vertical="center"/>
    </xf>
    <xf numFmtId="0" fontId="20" fillId="0" borderId="16" xfId="0" applyNumberFormat="1" applyFont="1" applyBorder="1" applyAlignment="1" applyProtection="1">
      <alignment horizontal="center" vertical="center"/>
    </xf>
    <xf numFmtId="0" fontId="20" fillId="0" borderId="19" xfId="0" applyNumberFormat="1" applyFont="1" applyBorder="1" applyAlignment="1" applyProtection="1">
      <alignment horizontal="center" vertical="center"/>
    </xf>
    <xf numFmtId="0" fontId="0" fillId="0" borderId="0" xfId="0" applyAlignment="1" applyProtection="1">
      <alignment vertical="center"/>
    </xf>
    <xf numFmtId="0" fontId="12" fillId="7" borderId="38" xfId="0" applyFont="1" applyFill="1" applyBorder="1" applyAlignment="1"/>
    <xf numFmtId="0" fontId="0" fillId="0" borderId="39" xfId="0" applyBorder="1" applyAlignment="1">
      <alignment horizontal="left"/>
    </xf>
    <xf numFmtId="0" fontId="0" fillId="0" borderId="1" xfId="0" applyBorder="1" applyAlignment="1">
      <alignment horizontal="left"/>
    </xf>
    <xf numFmtId="0" fontId="0" fillId="0" borderId="40" xfId="0" applyBorder="1" applyAlignment="1">
      <alignment horizontal="left"/>
    </xf>
    <xf numFmtId="0" fontId="0" fillId="0" borderId="41" xfId="0" applyBorder="1" applyAlignment="1">
      <alignment horizontal="left"/>
    </xf>
    <xf numFmtId="0" fontId="0" fillId="0" borderId="4" xfId="0" applyBorder="1" applyAlignment="1">
      <alignment horizontal="left"/>
    </xf>
    <xf numFmtId="0" fontId="25" fillId="0" borderId="0" xfId="0" applyFont="1"/>
    <xf numFmtId="0" fontId="0" fillId="0" borderId="23" xfId="0" applyBorder="1" applyAlignment="1">
      <alignment horizontal="left"/>
    </xf>
    <xf numFmtId="0" fontId="0" fillId="0" borderId="0" xfId="0" applyAlignment="1">
      <alignment horizontal="left"/>
    </xf>
    <xf numFmtId="0" fontId="0" fillId="0" borderId="0" xfId="0" applyBorder="1" applyAlignment="1">
      <alignment horizontal="left"/>
    </xf>
    <xf numFmtId="0" fontId="0" fillId="0" borderId="39" xfId="0" applyBorder="1"/>
    <xf numFmtId="0" fontId="0" fillId="0" borderId="40" xfId="0" applyFill="1" applyBorder="1" applyAlignment="1">
      <alignment horizontal="left"/>
    </xf>
    <xf numFmtId="0" fontId="12" fillId="7" borderId="20" xfId="0" applyFont="1" applyFill="1" applyBorder="1" applyAlignment="1"/>
    <xf numFmtId="0" fontId="0" fillId="0" borderId="41" xfId="0" applyBorder="1"/>
    <xf numFmtId="0" fontId="0" fillId="0" borderId="41" xfId="0" applyFill="1" applyBorder="1"/>
    <xf numFmtId="0" fontId="0" fillId="0" borderId="40" xfId="0" applyFill="1" applyBorder="1"/>
    <xf numFmtId="0" fontId="0" fillId="0" borderId="1" xfId="0" applyBorder="1"/>
    <xf numFmtId="0" fontId="0" fillId="0" borderId="4" xfId="0" applyBorder="1"/>
    <xf numFmtId="37" fontId="0" fillId="0" borderId="41" xfId="0" applyNumberFormat="1" applyBorder="1" applyAlignment="1" applyProtection="1">
      <alignment horizontal="left" vertical="center"/>
    </xf>
    <xf numFmtId="0" fontId="0" fillId="0" borderId="40" xfId="0" applyBorder="1"/>
    <xf numFmtId="0" fontId="0" fillId="0" borderId="23" xfId="0" applyFill="1" applyBorder="1"/>
    <xf numFmtId="0" fontId="10" fillId="9" borderId="51" xfId="0" applyNumberFormat="1" applyFont="1" applyFill="1" applyBorder="1" applyAlignment="1" applyProtection="1">
      <alignment horizontal="center" shrinkToFit="1"/>
    </xf>
    <xf numFmtId="0" fontId="0" fillId="0" borderId="0" xfId="0" applyNumberFormat="1" applyFont="1" applyBorder="1" applyAlignment="1" applyProtection="1">
      <alignment vertical="center"/>
    </xf>
    <xf numFmtId="0" fontId="0" fillId="0" borderId="5" xfId="0" applyNumberFormat="1" applyFont="1" applyBorder="1" applyAlignment="1" applyProtection="1">
      <alignment vertical="center"/>
    </xf>
    <xf numFmtId="0" fontId="12" fillId="4" borderId="38" xfId="0" applyNumberFormat="1" applyFont="1" applyFill="1" applyBorder="1" applyAlignment="1" applyProtection="1">
      <alignment horizontal="center"/>
    </xf>
    <xf numFmtId="0" fontId="10" fillId="11" borderId="0" xfId="0" applyNumberFormat="1" applyFont="1" applyFill="1" applyBorder="1" applyAlignment="1" applyProtection="1"/>
    <xf numFmtId="0" fontId="10" fillId="11" borderId="3" xfId="0" applyNumberFormat="1" applyFont="1" applyFill="1" applyBorder="1" applyAlignment="1" applyProtection="1"/>
    <xf numFmtId="0" fontId="10" fillId="11" borderId="5" xfId="0" applyNumberFormat="1" applyFont="1" applyFill="1" applyBorder="1" applyAlignment="1" applyProtection="1"/>
    <xf numFmtId="0" fontId="12" fillId="0" borderId="41" xfId="0" applyFont="1" applyFill="1" applyBorder="1" applyAlignment="1" applyProtection="1">
      <alignment horizontal="center" vertical="center" wrapText="1"/>
    </xf>
    <xf numFmtId="0" fontId="10" fillId="11" borderId="20" xfId="0" applyNumberFormat="1" applyFont="1" applyFill="1" applyBorder="1" applyAlignment="1" applyProtection="1">
      <alignment horizontal="center" vertical="top"/>
    </xf>
    <xf numFmtId="0" fontId="10" fillId="11" borderId="22" xfId="0" applyNumberFormat="1" applyFont="1" applyFill="1" applyBorder="1" applyAlignment="1" applyProtection="1"/>
    <xf numFmtId="0" fontId="12" fillId="0" borderId="38" xfId="0" applyNumberFormat="1" applyFont="1" applyBorder="1" applyAlignment="1" applyProtection="1">
      <alignment horizontal="center" vertical="center"/>
    </xf>
    <xf numFmtId="38" fontId="12" fillId="8" borderId="38" xfId="0" applyNumberFormat="1" applyFont="1" applyFill="1" applyBorder="1" applyAlignment="1" applyProtection="1">
      <alignment horizontal="center" vertical="center" wrapText="1"/>
      <protection locked="0"/>
    </xf>
    <xf numFmtId="0" fontId="16" fillId="0" borderId="0" xfId="0" applyNumberFormat="1" applyFont="1" applyBorder="1" applyAlignment="1" applyProtection="1">
      <alignment vertical="center"/>
    </xf>
    <xf numFmtId="0" fontId="12" fillId="0" borderId="56" xfId="0" applyNumberFormat="1" applyFont="1" applyBorder="1" applyAlignment="1" applyProtection="1">
      <alignment horizontal="center" vertical="center" wrapText="1"/>
    </xf>
    <xf numFmtId="0" fontId="12" fillId="8" borderId="56" xfId="0" applyNumberFormat="1" applyFont="1" applyFill="1" applyBorder="1" applyAlignment="1" applyProtection="1">
      <alignment horizontal="center" vertical="center" wrapText="1"/>
      <protection locked="0"/>
    </xf>
    <xf numFmtId="0" fontId="27" fillId="0" borderId="0" xfId="0" applyNumberFormat="1" applyFont="1" applyBorder="1" applyAlignment="1" applyProtection="1">
      <alignment vertical="center"/>
    </xf>
    <xf numFmtId="49" fontId="0" fillId="0" borderId="38" xfId="0" applyNumberFormat="1" applyFont="1" applyBorder="1" applyAlignment="1" applyProtection="1">
      <alignment vertical="top" wrapText="1"/>
    </xf>
    <xf numFmtId="0" fontId="12" fillId="8" borderId="38" xfId="0" applyNumberFormat="1" applyFont="1" applyFill="1" applyBorder="1" applyAlignment="1" applyProtection="1">
      <alignment horizontal="center" vertical="center"/>
      <protection locked="0"/>
    </xf>
    <xf numFmtId="0" fontId="0" fillId="0" borderId="38" xfId="0" applyNumberFormat="1" applyFont="1" applyBorder="1" applyAlignment="1" applyProtection="1">
      <alignment horizontal="center" vertical="center" wrapText="1"/>
    </xf>
    <xf numFmtId="0" fontId="48" fillId="11" borderId="20" xfId="0" applyNumberFormat="1" applyFont="1" applyFill="1" applyBorder="1" applyAlignment="1" applyProtection="1">
      <alignment horizontal="center" vertical="top"/>
    </xf>
    <xf numFmtId="0" fontId="48" fillId="11" borderId="22" xfId="0" applyNumberFormat="1" applyFont="1" applyFill="1" applyBorder="1" applyAlignment="1" applyProtection="1"/>
    <xf numFmtId="0" fontId="48" fillId="11" borderId="3" xfId="0" applyNumberFormat="1" applyFont="1" applyFill="1" applyBorder="1" applyAlignment="1" applyProtection="1">
      <alignment vertical="top"/>
    </xf>
    <xf numFmtId="0" fontId="12" fillId="0" borderId="64" xfId="0" applyNumberFormat="1" applyFont="1" applyFill="1" applyBorder="1" applyAlignment="1" applyProtection="1">
      <alignment horizontal="center" vertical="center" wrapText="1"/>
    </xf>
    <xf numFmtId="0" fontId="48" fillId="11" borderId="5" xfId="0" applyNumberFormat="1" applyFont="1" applyFill="1" applyBorder="1" applyAlignment="1" applyProtection="1">
      <alignment vertical="top"/>
    </xf>
    <xf numFmtId="0" fontId="10" fillId="11" borderId="22" xfId="0" applyNumberFormat="1" applyFont="1" applyFill="1" applyBorder="1" applyProtection="1"/>
    <xf numFmtId="0" fontId="12" fillId="8" borderId="20" xfId="0" applyNumberFormat="1" applyFont="1" applyFill="1" applyBorder="1" applyAlignment="1" applyProtection="1">
      <alignment horizontal="center" vertical="center"/>
      <protection locked="0"/>
    </xf>
    <xf numFmtId="0" fontId="10" fillId="11" borderId="3" xfId="0" applyNumberFormat="1" applyFont="1" applyFill="1" applyBorder="1" applyProtection="1"/>
    <xf numFmtId="0" fontId="10" fillId="11" borderId="5" xfId="0" applyNumberFormat="1" applyFont="1" applyFill="1" applyBorder="1" applyProtection="1"/>
    <xf numFmtId="0" fontId="12" fillId="4" borderId="38" xfId="0" applyNumberFormat="1" applyFont="1" applyFill="1" applyBorder="1" applyAlignment="1" applyProtection="1">
      <alignment horizontal="left" vertical="top" wrapText="1" indent="2"/>
    </xf>
    <xf numFmtId="0" fontId="0" fillId="0" borderId="38" xfId="0" applyNumberFormat="1" applyBorder="1" applyAlignment="1" applyProtection="1">
      <alignment horizontal="center" vertical="center" wrapText="1"/>
    </xf>
    <xf numFmtId="0" fontId="0" fillId="0" borderId="0" xfId="0" applyFont="1" applyBorder="1" applyAlignment="1" applyProtection="1">
      <alignment wrapText="1"/>
    </xf>
    <xf numFmtId="0" fontId="0" fillId="0" borderId="5" xfId="0" applyFont="1" applyBorder="1" applyAlignment="1" applyProtection="1">
      <alignment wrapText="1"/>
    </xf>
    <xf numFmtId="0" fontId="0" fillId="0" borderId="5" xfId="0" applyFont="1" applyBorder="1" applyProtection="1"/>
    <xf numFmtId="0" fontId="10" fillId="6" borderId="23" xfId="0" applyFont="1" applyFill="1" applyBorder="1" applyAlignment="1" applyProtection="1">
      <alignment horizontal="center" vertical="top" wrapText="1"/>
    </xf>
    <xf numFmtId="0" fontId="10" fillId="6" borderId="25" xfId="0" applyNumberFormat="1" applyFont="1" applyFill="1" applyBorder="1" applyAlignment="1" applyProtection="1"/>
    <xf numFmtId="0" fontId="12" fillId="0" borderId="40" xfId="0" applyNumberFormat="1" applyFont="1" applyFill="1" applyBorder="1" applyAlignment="1" applyProtection="1">
      <alignment horizontal="center" vertical="center"/>
    </xf>
    <xf numFmtId="0" fontId="10" fillId="6" borderId="3" xfId="0" applyNumberFormat="1" applyFont="1" applyFill="1" applyBorder="1" applyAlignment="1" applyProtection="1"/>
    <xf numFmtId="0" fontId="38" fillId="0" borderId="0" xfId="0" applyFont="1" applyAlignment="1" applyProtection="1">
      <alignment horizontal="center" wrapText="1"/>
    </xf>
    <xf numFmtId="0" fontId="10" fillId="6" borderId="5" xfId="0" applyNumberFormat="1" applyFont="1" applyFill="1" applyBorder="1" applyAlignment="1" applyProtection="1"/>
    <xf numFmtId="0" fontId="10" fillId="6" borderId="3" xfId="0" applyFont="1" applyFill="1" applyBorder="1" applyProtection="1"/>
    <xf numFmtId="0" fontId="12" fillId="0" borderId="64" xfId="0" applyNumberFormat="1" applyFont="1" applyFill="1" applyBorder="1" applyAlignment="1" applyProtection="1">
      <alignment horizontal="center" vertical="center"/>
    </xf>
    <xf numFmtId="0" fontId="10" fillId="6" borderId="5" xfId="0" applyFont="1" applyFill="1" applyBorder="1" applyAlignment="1" applyProtection="1">
      <alignment wrapText="1"/>
    </xf>
    <xf numFmtId="0" fontId="10" fillId="6" borderId="25" xfId="0" applyFont="1" applyFill="1" applyBorder="1" applyAlignment="1" applyProtection="1">
      <alignment wrapText="1"/>
    </xf>
    <xf numFmtId="0" fontId="12" fillId="8" borderId="58" xfId="0" applyNumberFormat="1" applyFont="1" applyFill="1" applyBorder="1" applyAlignment="1" applyProtection="1">
      <alignment horizontal="center" vertical="center" wrapText="1"/>
      <protection locked="0"/>
    </xf>
    <xf numFmtId="0" fontId="10" fillId="6" borderId="3" xfId="0" applyFont="1" applyFill="1" applyBorder="1" applyAlignment="1" applyProtection="1">
      <alignment wrapText="1"/>
    </xf>
    <xf numFmtId="0" fontId="12" fillId="0" borderId="64" xfId="0" applyNumberFormat="1" applyFont="1" applyBorder="1" applyAlignment="1" applyProtection="1">
      <alignment horizontal="center" vertical="center" wrapText="1"/>
    </xf>
    <xf numFmtId="0" fontId="12" fillId="0" borderId="56" xfId="0" applyNumberFormat="1" applyFont="1" applyBorder="1" applyAlignment="1" applyProtection="1">
      <alignment horizontal="center" vertical="center"/>
    </xf>
    <xf numFmtId="0" fontId="10" fillId="6" borderId="5" xfId="0" applyFont="1" applyFill="1" applyBorder="1" applyProtection="1"/>
    <xf numFmtId="16" fontId="12" fillId="0" borderId="56" xfId="0" applyNumberFormat="1" applyFont="1" applyBorder="1" applyAlignment="1" applyProtection="1">
      <alignment horizontal="center" vertical="center"/>
    </xf>
    <xf numFmtId="0" fontId="12" fillId="8" borderId="56" xfId="0" applyNumberFormat="1" applyFont="1" applyFill="1" applyBorder="1" applyAlignment="1" applyProtection="1">
      <alignment horizontal="center" vertical="center"/>
      <protection locked="0"/>
    </xf>
    <xf numFmtId="0" fontId="10" fillId="6" borderId="25" xfId="0" applyFont="1" applyFill="1" applyBorder="1" applyProtection="1"/>
    <xf numFmtId="0" fontId="12" fillId="0" borderId="58" xfId="0" applyNumberFormat="1" applyFont="1" applyBorder="1" applyAlignment="1" applyProtection="1">
      <alignment horizontal="center" vertical="center"/>
    </xf>
    <xf numFmtId="0" fontId="12" fillId="8" borderId="58" xfId="0" applyNumberFormat="1" applyFont="1" applyFill="1" applyBorder="1" applyAlignment="1" applyProtection="1">
      <alignment horizontal="center" vertical="center"/>
      <protection locked="0"/>
    </xf>
    <xf numFmtId="0" fontId="12" fillId="0" borderId="64" xfId="0" applyFont="1" applyBorder="1" applyAlignment="1" applyProtection="1">
      <alignment horizontal="center" vertical="center" wrapText="1"/>
    </xf>
    <xf numFmtId="0" fontId="12" fillId="0" borderId="64" xfId="0" applyFont="1" applyFill="1" applyBorder="1" applyAlignment="1" applyProtection="1">
      <alignment horizontal="center" vertical="center" wrapText="1"/>
    </xf>
    <xf numFmtId="0" fontId="12" fillId="0" borderId="56" xfId="0" applyFont="1" applyBorder="1" applyAlignment="1" applyProtection="1">
      <alignment horizontal="center" vertical="center" wrapText="1"/>
    </xf>
    <xf numFmtId="0" fontId="12" fillId="8" borderId="56"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wrapText="1"/>
    </xf>
    <xf numFmtId="0" fontId="12" fillId="8" borderId="58" xfId="0" applyFont="1" applyFill="1" applyBorder="1" applyAlignment="1" applyProtection="1">
      <alignment horizontal="center" vertical="center" wrapText="1"/>
      <protection locked="0"/>
    </xf>
    <xf numFmtId="165" fontId="12" fillId="0" borderId="64" xfId="0" applyNumberFormat="1" applyFont="1" applyBorder="1" applyAlignment="1" applyProtection="1">
      <alignment horizontal="center" vertical="center" wrapText="1"/>
    </xf>
    <xf numFmtId="165" fontId="12" fillId="0" borderId="64" xfId="0" applyNumberFormat="1" applyFont="1" applyFill="1" applyBorder="1" applyAlignment="1" applyProtection="1">
      <alignment horizontal="center" vertical="center" wrapText="1"/>
    </xf>
    <xf numFmtId="0" fontId="10" fillId="6" borderId="4" xfId="0" applyFont="1" applyFill="1" applyBorder="1" applyAlignment="1" applyProtection="1">
      <alignment horizontal="center" vertical="top"/>
    </xf>
    <xf numFmtId="0" fontId="10" fillId="6" borderId="23" xfId="0" applyFont="1" applyFill="1" applyBorder="1" applyAlignment="1" applyProtection="1">
      <alignment horizontal="center" vertical="top"/>
    </xf>
    <xf numFmtId="0" fontId="10" fillId="6" borderId="20" xfId="0" applyFont="1" applyFill="1" applyBorder="1" applyAlignment="1" applyProtection="1">
      <alignment horizontal="center" vertical="top"/>
    </xf>
    <xf numFmtId="0" fontId="10" fillId="6" borderId="22" xfId="0" applyFont="1" applyFill="1" applyBorder="1" applyAlignment="1" applyProtection="1">
      <alignment wrapText="1"/>
    </xf>
    <xf numFmtId="0" fontId="12" fillId="0" borderId="38" xfId="0" applyFont="1" applyFill="1" applyBorder="1" applyAlignment="1" applyProtection="1">
      <alignment horizontal="center" vertical="center" wrapText="1"/>
    </xf>
    <xf numFmtId="38" fontId="12" fillId="8" borderId="20" xfId="0" applyNumberFormat="1" applyFont="1" applyFill="1" applyBorder="1" applyAlignment="1" applyProtection="1">
      <alignment horizontal="center" vertical="center"/>
      <protection locked="0"/>
    </xf>
    <xf numFmtId="0" fontId="12" fillId="0" borderId="38" xfId="0" applyFont="1" applyBorder="1" applyAlignment="1" applyProtection="1">
      <alignment horizontal="center" vertical="center" wrapText="1"/>
    </xf>
    <xf numFmtId="0" fontId="10" fillId="15" borderId="3" xfId="0" applyFont="1" applyFill="1" applyBorder="1" applyAlignment="1" applyProtection="1">
      <alignment wrapText="1"/>
    </xf>
    <xf numFmtId="0" fontId="10" fillId="15" borderId="5" xfId="0" applyFont="1" applyFill="1" applyBorder="1" applyAlignment="1" applyProtection="1">
      <alignment wrapText="1"/>
    </xf>
    <xf numFmtId="0" fontId="12" fillId="0" borderId="57" xfId="0" applyFont="1" applyBorder="1" applyAlignment="1" applyProtection="1">
      <alignment horizontal="center" vertical="center"/>
    </xf>
    <xf numFmtId="38" fontId="12" fillId="8" borderId="57" xfId="0" applyNumberFormat="1" applyFont="1" applyFill="1" applyBorder="1" applyAlignment="1" applyProtection="1">
      <alignment horizontal="center" vertical="center" wrapText="1"/>
      <protection locked="0"/>
    </xf>
    <xf numFmtId="0" fontId="12" fillId="0" borderId="56" xfId="0" applyFont="1" applyBorder="1" applyAlignment="1" applyProtection="1">
      <alignment horizontal="center" vertical="center"/>
    </xf>
    <xf numFmtId="38" fontId="12" fillId="8" borderId="56" xfId="0" applyNumberFormat="1" applyFont="1" applyFill="1" applyBorder="1" applyAlignment="1" applyProtection="1">
      <alignment horizontal="center" vertical="center" wrapText="1"/>
      <protection locked="0"/>
    </xf>
    <xf numFmtId="0" fontId="0" fillId="0" borderId="56" xfId="0" applyBorder="1" applyAlignment="1" applyProtection="1">
      <alignment horizontal="center" vertical="center" wrapText="1"/>
    </xf>
    <xf numFmtId="0" fontId="12" fillId="8" borderId="57" xfId="0" applyFont="1" applyFill="1" applyBorder="1" applyAlignment="1" applyProtection="1">
      <alignment horizontal="center" vertical="center"/>
      <protection locked="0"/>
    </xf>
    <xf numFmtId="0" fontId="12" fillId="8" borderId="56" xfId="0" applyFont="1" applyFill="1" applyBorder="1" applyAlignment="1" applyProtection="1">
      <alignment horizontal="center" vertical="center"/>
      <protection locked="0"/>
    </xf>
    <xf numFmtId="0" fontId="10" fillId="15" borderId="25" xfId="0" applyFont="1" applyFill="1" applyBorder="1" applyAlignment="1" applyProtection="1">
      <alignment wrapText="1"/>
    </xf>
    <xf numFmtId="0" fontId="12" fillId="0" borderId="58" xfId="0" applyFont="1" applyBorder="1" applyAlignment="1" applyProtection="1">
      <alignment horizontal="center" vertical="center"/>
    </xf>
    <xf numFmtId="0" fontId="12" fillId="8" borderId="58" xfId="0" applyFont="1" applyFill="1" applyBorder="1" applyAlignment="1" applyProtection="1">
      <alignment horizontal="center" vertical="center"/>
      <protection locked="0"/>
    </xf>
    <xf numFmtId="0" fontId="0" fillId="0" borderId="64" xfId="0" applyFill="1" applyBorder="1" applyAlignment="1" applyProtection="1">
      <alignment horizontal="center" vertical="center" wrapText="1"/>
    </xf>
    <xf numFmtId="0" fontId="10" fillId="15" borderId="20" xfId="0" applyFont="1" applyFill="1" applyBorder="1" applyAlignment="1" applyProtection="1">
      <alignment horizontal="center" vertical="top" wrapText="1"/>
    </xf>
    <xf numFmtId="0" fontId="10" fillId="15" borderId="22" xfId="0" applyFont="1" applyFill="1" applyBorder="1" applyAlignment="1" applyProtection="1">
      <alignment wrapText="1"/>
    </xf>
    <xf numFmtId="0" fontId="12" fillId="0" borderId="40" xfId="0" applyFont="1" applyBorder="1" applyAlignment="1" applyProtection="1">
      <alignment horizontal="center" vertical="center"/>
    </xf>
    <xf numFmtId="0" fontId="12" fillId="8" borderId="38" xfId="0" applyFont="1" applyFill="1" applyBorder="1" applyAlignment="1" applyProtection="1">
      <alignment horizontal="center" vertical="center" wrapText="1"/>
      <protection locked="0"/>
    </xf>
    <xf numFmtId="0" fontId="12" fillId="8" borderId="38" xfId="0" applyFont="1" applyFill="1" applyBorder="1" applyAlignment="1" applyProtection="1">
      <alignment horizontal="center" vertical="center"/>
      <protection locked="0"/>
    </xf>
    <xf numFmtId="0" fontId="10" fillId="15" borderId="21" xfId="0" applyFont="1" applyFill="1" applyBorder="1" applyAlignment="1" applyProtection="1">
      <alignment wrapText="1"/>
    </xf>
    <xf numFmtId="0" fontId="11" fillId="0" borderId="39" xfId="0" applyFont="1" applyFill="1" applyBorder="1" applyAlignment="1" applyProtection="1">
      <alignment horizontal="center" vertical="center" wrapText="1"/>
    </xf>
    <xf numFmtId="0" fontId="10" fillId="15" borderId="4" xfId="0" applyNumberFormat="1" applyFont="1" applyFill="1" applyBorder="1" applyAlignment="1" applyProtection="1">
      <alignment horizontal="center" vertical="top" wrapText="1"/>
    </xf>
    <xf numFmtId="0" fontId="10" fillId="15" borderId="5" xfId="0" applyNumberFormat="1" applyFont="1" applyFill="1" applyBorder="1" applyAlignment="1" applyProtection="1"/>
    <xf numFmtId="0" fontId="12" fillId="0" borderId="56" xfId="0" applyFont="1" applyFill="1" applyBorder="1" applyAlignment="1" applyProtection="1">
      <alignment horizontal="center" vertical="center" wrapText="1"/>
    </xf>
    <xf numFmtId="0" fontId="10" fillId="15" borderId="23" xfId="0" applyNumberFormat="1" applyFont="1" applyFill="1" applyBorder="1" applyAlignment="1" applyProtection="1">
      <alignment horizontal="center" vertical="top" wrapText="1"/>
    </xf>
    <xf numFmtId="0" fontId="10" fillId="15" borderId="25" xfId="0" applyNumberFormat="1" applyFont="1" applyFill="1" applyBorder="1" applyAlignment="1" applyProtection="1"/>
    <xf numFmtId="0" fontId="10" fillId="15" borderId="3" xfId="0" applyNumberFormat="1" applyFont="1" applyFill="1" applyBorder="1" applyAlignment="1" applyProtection="1"/>
    <xf numFmtId="0" fontId="12" fillId="0" borderId="64" xfId="0" applyFont="1" applyBorder="1" applyAlignment="1" applyProtection="1">
      <alignment horizontal="center" vertical="center"/>
    </xf>
    <xf numFmtId="0" fontId="12" fillId="0" borderId="58" xfId="0" applyFont="1" applyFill="1" applyBorder="1" applyAlignment="1" applyProtection="1">
      <alignment horizontal="center" vertical="center" wrapText="1"/>
    </xf>
    <xf numFmtId="0" fontId="10" fillId="15" borderId="0" xfId="0" applyFont="1" applyFill="1" applyBorder="1" applyAlignment="1" applyProtection="1">
      <alignment horizontal="center" vertical="center" wrapText="1"/>
    </xf>
    <xf numFmtId="0" fontId="42" fillId="15" borderId="0" xfId="0" applyFont="1" applyFill="1" applyBorder="1" applyAlignment="1" applyProtection="1">
      <alignment wrapText="1"/>
    </xf>
    <xf numFmtId="0" fontId="12" fillId="8" borderId="41" xfId="0" applyFont="1" applyFill="1" applyBorder="1" applyAlignment="1" applyProtection="1">
      <alignment horizontal="center" vertical="center"/>
      <protection locked="0"/>
    </xf>
    <xf numFmtId="0" fontId="0" fillId="4" borderId="38" xfId="0" applyNumberFormat="1" applyFont="1" applyFill="1" applyBorder="1" applyAlignment="1" applyProtection="1">
      <alignment horizontal="center" vertical="center" shrinkToFit="1"/>
    </xf>
    <xf numFmtId="0" fontId="0" fillId="4" borderId="38" xfId="0" applyNumberFormat="1" applyFont="1" applyFill="1" applyBorder="1" applyAlignment="1" applyProtection="1">
      <alignment horizontal="center" vertical="center" wrapText="1"/>
    </xf>
    <xf numFmtId="0" fontId="0" fillId="0" borderId="38" xfId="0" applyNumberFormat="1" applyFont="1" applyBorder="1" applyAlignment="1" applyProtection="1">
      <alignment horizontal="center" vertical="center" shrinkToFit="1"/>
    </xf>
    <xf numFmtId="0" fontId="10" fillId="17" borderId="2" xfId="0" applyNumberFormat="1" applyFont="1" applyFill="1" applyBorder="1" applyAlignment="1" applyProtection="1"/>
    <xf numFmtId="0" fontId="10" fillId="17" borderId="22" xfId="0" applyNumberFormat="1" applyFont="1" applyFill="1" applyBorder="1" applyAlignment="1" applyProtection="1"/>
    <xf numFmtId="0" fontId="10" fillId="17" borderId="20" xfId="0" applyNumberFormat="1" applyFont="1" applyFill="1" applyBorder="1" applyAlignment="1" applyProtection="1">
      <alignment horizontal="center" vertical="top"/>
    </xf>
    <xf numFmtId="0" fontId="10" fillId="17" borderId="25" xfId="0" applyNumberFormat="1" applyFont="1" applyFill="1" applyBorder="1" applyAlignment="1" applyProtection="1"/>
    <xf numFmtId="0" fontId="10" fillId="17" borderId="20" xfId="0" applyFont="1" applyFill="1" applyBorder="1" applyAlignment="1" applyProtection="1">
      <alignment horizontal="center" vertical="center"/>
    </xf>
    <xf numFmtId="0" fontId="10" fillId="17" borderId="22" xfId="0" applyFont="1" applyFill="1" applyBorder="1" applyProtection="1"/>
    <xf numFmtId="0" fontId="0" fillId="0" borderId="39" xfId="0" applyBorder="1" applyAlignment="1" applyProtection="1">
      <alignment horizontal="center" vertical="center"/>
    </xf>
    <xf numFmtId="0" fontId="10" fillId="19" borderId="41" xfId="0" applyNumberFormat="1" applyFont="1" applyFill="1" applyBorder="1" applyAlignment="1" applyProtection="1">
      <alignment horizontal="center" vertical="center" wrapText="1"/>
    </xf>
    <xf numFmtId="0" fontId="70" fillId="19" borderId="38" xfId="2" applyNumberFormat="1" applyFont="1" applyFill="1" applyBorder="1" applyAlignment="1" applyProtection="1">
      <alignment horizontal="center" wrapText="1"/>
    </xf>
    <xf numFmtId="0" fontId="0" fillId="0" borderId="0" xfId="0" applyAlignment="1" applyProtection="1">
      <alignment vertical="center" wrapText="1"/>
    </xf>
    <xf numFmtId="165" fontId="47" fillId="0" borderId="0" xfId="0" applyNumberFormat="1" applyFont="1" applyFill="1" applyAlignment="1" applyProtection="1">
      <alignment horizontal="center" wrapText="1"/>
    </xf>
    <xf numFmtId="0" fontId="47" fillId="0" borderId="0" xfId="0" applyFont="1" applyAlignment="1" applyProtection="1">
      <alignment horizontal="center" wrapText="1"/>
    </xf>
    <xf numFmtId="0" fontId="47" fillId="0" borderId="38" xfId="0" applyFont="1" applyBorder="1" applyAlignment="1" applyProtection="1">
      <alignment horizontal="center" vertical="top"/>
    </xf>
    <xf numFmtId="0" fontId="27" fillId="0" borderId="38" xfId="0" applyFont="1" applyBorder="1" applyAlignment="1" applyProtection="1">
      <alignment horizontal="left" vertical="top" wrapText="1"/>
    </xf>
    <xf numFmtId="0" fontId="27" fillId="0" borderId="38" xfId="0" applyNumberFormat="1" applyFont="1" applyBorder="1" applyAlignment="1" applyProtection="1">
      <alignment horizontal="center" vertical="top" wrapText="1"/>
    </xf>
    <xf numFmtId="2" fontId="70" fillId="20" borderId="38" xfId="2" applyNumberFormat="1" applyFont="1" applyFill="1" applyBorder="1" applyAlignment="1" applyProtection="1">
      <alignment horizontal="center" vertical="center"/>
    </xf>
    <xf numFmtId="2" fontId="62" fillId="8" borderId="38" xfId="0" applyNumberFormat="1" applyFont="1" applyFill="1" applyBorder="1" applyAlignment="1" applyProtection="1">
      <alignment horizontal="center" vertical="center"/>
      <protection locked="0"/>
    </xf>
    <xf numFmtId="2" fontId="16" fillId="8" borderId="20" xfId="0" applyNumberFormat="1" applyFont="1" applyFill="1" applyBorder="1" applyAlignment="1" applyProtection="1">
      <alignment horizontal="center" vertical="center"/>
      <protection locked="0"/>
    </xf>
    <xf numFmtId="0" fontId="62" fillId="20" borderId="38" xfId="0" applyNumberFormat="1" applyFont="1" applyFill="1" applyBorder="1" applyAlignment="1" applyProtection="1">
      <alignment horizontal="center" vertical="center"/>
    </xf>
    <xf numFmtId="0" fontId="64" fillId="19" borderId="22" xfId="0" applyFont="1" applyFill="1" applyBorder="1" applyAlignment="1" applyProtection="1">
      <alignment horizontal="center" vertical="center"/>
    </xf>
    <xf numFmtId="0" fontId="64" fillId="19" borderId="38" xfId="0" applyFont="1" applyFill="1" applyBorder="1" applyAlignment="1" applyProtection="1">
      <alignment horizontal="center" vertical="center"/>
    </xf>
    <xf numFmtId="1" fontId="70" fillId="19" borderId="38" xfId="2" applyNumberFormat="1" applyFont="1" applyFill="1" applyBorder="1" applyAlignment="1" applyProtection="1">
      <alignment horizontal="center" vertical="center"/>
    </xf>
    <xf numFmtId="2" fontId="70" fillId="19" borderId="38" xfId="2" applyNumberFormat="1" applyFont="1" applyFill="1" applyBorder="1" applyAlignment="1" applyProtection="1">
      <alignment horizontal="center" vertical="center"/>
    </xf>
    <xf numFmtId="2" fontId="64" fillId="19" borderId="38" xfId="0" applyNumberFormat="1" applyFont="1" applyFill="1" applyBorder="1" applyAlignment="1" applyProtection="1">
      <alignment vertical="center"/>
    </xf>
    <xf numFmtId="2" fontId="64" fillId="20" borderId="38" xfId="0" applyNumberFormat="1" applyFont="1" applyFill="1" applyBorder="1" applyAlignment="1" applyProtection="1">
      <alignment horizontal="center" vertical="center"/>
    </xf>
    <xf numFmtId="10" fontId="10" fillId="20" borderId="38" xfId="0" applyNumberFormat="1" applyFont="1" applyFill="1" applyBorder="1" applyAlignment="1" applyProtection="1">
      <alignment horizontal="center" vertical="center"/>
    </xf>
    <xf numFmtId="166" fontId="72" fillId="19" borderId="38" xfId="2" applyNumberFormat="1" applyFont="1" applyFill="1" applyBorder="1" applyAlignment="1" applyProtection="1">
      <alignment horizontal="center" vertical="center"/>
    </xf>
    <xf numFmtId="10" fontId="10" fillId="19" borderId="38" xfId="0" applyNumberFormat="1" applyFont="1" applyFill="1" applyBorder="1" applyAlignment="1" applyProtection="1">
      <alignment vertical="center"/>
    </xf>
    <xf numFmtId="2" fontId="16" fillId="8" borderId="38" xfId="0" applyNumberFormat="1" applyFont="1" applyFill="1" applyBorder="1" applyAlignment="1" applyProtection="1">
      <alignment horizontal="center" vertical="center"/>
      <protection locked="0"/>
    </xf>
    <xf numFmtId="0" fontId="62" fillId="8" borderId="38" xfId="0" applyFont="1" applyFill="1" applyBorder="1" applyAlignment="1" applyProtection="1">
      <alignment horizontal="left" vertical="top" wrapText="1"/>
      <protection locked="0"/>
    </xf>
    <xf numFmtId="1" fontId="62" fillId="8" borderId="38" xfId="0" applyNumberFormat="1" applyFont="1" applyFill="1" applyBorder="1" applyAlignment="1" applyProtection="1">
      <alignment horizontal="center" vertical="center"/>
      <protection locked="0"/>
    </xf>
    <xf numFmtId="0" fontId="64" fillId="20" borderId="22" xfId="0" applyFont="1" applyFill="1" applyBorder="1" applyAlignment="1" applyProtection="1">
      <alignment horizontal="center" vertical="center"/>
    </xf>
    <xf numFmtId="0" fontId="64" fillId="20" borderId="38" xfId="0" applyFont="1" applyFill="1" applyBorder="1" applyAlignment="1" applyProtection="1">
      <alignment horizontal="center" vertical="center"/>
    </xf>
    <xf numFmtId="1" fontId="70" fillId="20" borderId="38" xfId="2" applyNumberFormat="1" applyFont="1" applyFill="1" applyBorder="1" applyAlignment="1" applyProtection="1">
      <alignment horizontal="center" vertical="center"/>
    </xf>
    <xf numFmtId="2" fontId="64" fillId="20" borderId="38" xfId="0" applyNumberFormat="1" applyFont="1" applyFill="1" applyBorder="1" applyAlignment="1" applyProtection="1">
      <alignment vertical="center"/>
    </xf>
    <xf numFmtId="2" fontId="16" fillId="20" borderId="38" xfId="0" applyNumberFormat="1" applyFont="1" applyFill="1" applyBorder="1" applyAlignment="1" applyProtection="1">
      <alignment horizontal="center" vertical="center"/>
    </xf>
    <xf numFmtId="0" fontId="62" fillId="20" borderId="38" xfId="0" applyFont="1" applyFill="1" applyBorder="1" applyAlignment="1" applyProtection="1">
      <alignment horizontal="left" vertical="top" wrapText="1"/>
    </xf>
    <xf numFmtId="0" fontId="64" fillId="21" borderId="38" xfId="0" applyFont="1" applyFill="1" applyBorder="1" applyAlignment="1" applyProtection="1">
      <alignment horizontal="center" vertical="center"/>
    </xf>
    <xf numFmtId="165" fontId="70" fillId="19" borderId="38" xfId="2" applyNumberFormat="1" applyFont="1" applyFill="1" applyBorder="1" applyAlignment="1" applyProtection="1">
      <alignment horizontal="center" vertical="center"/>
    </xf>
    <xf numFmtId="2" fontId="74" fillId="20" borderId="38" xfId="2" applyNumberFormat="1" applyFont="1" applyFill="1" applyBorder="1" applyAlignment="1" applyProtection="1">
      <alignment horizontal="center" vertical="center"/>
    </xf>
    <xf numFmtId="165" fontId="70" fillId="20" borderId="20" xfId="2" applyNumberFormat="1" applyFont="1" applyFill="1" applyBorder="1" applyAlignment="1" applyProtection="1">
      <alignment horizontal="center" vertical="center"/>
    </xf>
    <xf numFmtId="165" fontId="70" fillId="20" borderId="22" xfId="2" applyNumberFormat="1" applyFont="1" applyFill="1" applyBorder="1" applyAlignment="1" applyProtection="1">
      <alignment horizontal="center" vertical="center"/>
    </xf>
    <xf numFmtId="165" fontId="75" fillId="21" borderId="38" xfId="2" applyNumberFormat="1" applyFont="1" applyFill="1" applyBorder="1" applyAlignment="1" applyProtection="1">
      <alignment horizontal="center" vertical="center" wrapText="1"/>
    </xf>
    <xf numFmtId="1" fontId="75" fillId="19" borderId="38" xfId="2" applyNumberFormat="1" applyFont="1" applyFill="1" applyBorder="1" applyAlignment="1" applyProtection="1">
      <alignment horizontal="center" vertical="center"/>
    </xf>
    <xf numFmtId="165" fontId="76" fillId="19" borderId="38" xfId="2" applyNumberFormat="1" applyFont="1" applyFill="1" applyBorder="1" applyAlignment="1" applyProtection="1">
      <alignment horizontal="center" vertical="center" wrapText="1"/>
    </xf>
    <xf numFmtId="165" fontId="70" fillId="22" borderId="38" xfId="2" applyNumberFormat="1" applyFont="1" applyFill="1" applyBorder="1" applyAlignment="1" applyProtection="1">
      <alignment horizontal="center" vertical="center"/>
    </xf>
    <xf numFmtId="2" fontId="64" fillId="22" borderId="38" xfId="0" applyNumberFormat="1" applyFont="1" applyFill="1" applyBorder="1" applyAlignment="1" applyProtection="1">
      <alignment vertical="center"/>
    </xf>
    <xf numFmtId="166" fontId="72" fillId="22" borderId="38" xfId="2" applyNumberFormat="1" applyFont="1" applyFill="1" applyBorder="1" applyAlignment="1" applyProtection="1">
      <alignment horizontal="center" vertical="center"/>
    </xf>
    <xf numFmtId="0" fontId="47" fillId="0" borderId="39" xfId="0" applyFont="1" applyBorder="1" applyAlignment="1" applyProtection="1">
      <alignment horizontal="center" vertical="top"/>
    </xf>
    <xf numFmtId="0" fontId="27" fillId="0" borderId="39" xfId="0" applyFont="1" applyBorder="1" applyAlignment="1" applyProtection="1">
      <alignment horizontal="left" vertical="top" wrapText="1"/>
    </xf>
    <xf numFmtId="0" fontId="62" fillId="0" borderId="39" xfId="0" applyFont="1" applyBorder="1" applyAlignment="1" applyProtection="1">
      <alignment horizontal="center" vertical="top" wrapText="1"/>
    </xf>
    <xf numFmtId="3" fontId="70" fillId="20" borderId="39" xfId="2" applyNumberFormat="1" applyFont="1" applyFill="1" applyBorder="1" applyAlignment="1" applyProtection="1">
      <alignment horizontal="center" vertical="center"/>
    </xf>
    <xf numFmtId="3" fontId="74" fillId="20" borderId="39" xfId="2" applyNumberFormat="1" applyFont="1" applyFill="1" applyBorder="1" applyAlignment="1" applyProtection="1">
      <alignment horizontal="center" vertical="center"/>
    </xf>
    <xf numFmtId="3" fontId="62" fillId="8" borderId="39" xfId="0" applyNumberFormat="1" applyFont="1" applyFill="1" applyBorder="1" applyAlignment="1" applyProtection="1">
      <alignment horizontal="center" vertical="center"/>
      <protection locked="0"/>
    </xf>
    <xf numFmtId="2" fontId="16" fillId="8" borderId="1" xfId="0" applyNumberFormat="1" applyFont="1" applyFill="1" applyBorder="1" applyAlignment="1" applyProtection="1">
      <alignment horizontal="center" vertical="center"/>
      <protection locked="0"/>
    </xf>
    <xf numFmtId="0" fontId="62" fillId="20" borderId="39" xfId="0" applyNumberFormat="1" applyFont="1" applyFill="1" applyBorder="1" applyAlignment="1" applyProtection="1">
      <alignment horizontal="center" vertical="center"/>
    </xf>
    <xf numFmtId="0" fontId="64" fillId="19" borderId="3" xfId="0" applyFont="1" applyFill="1" applyBorder="1" applyAlignment="1" applyProtection="1">
      <alignment horizontal="center" vertical="center"/>
    </xf>
    <xf numFmtId="0" fontId="64" fillId="19" borderId="39" xfId="0" applyFont="1" applyFill="1" applyBorder="1" applyAlignment="1" applyProtection="1">
      <alignment horizontal="center" vertical="center"/>
    </xf>
    <xf numFmtId="1" fontId="70" fillId="19" borderId="39" xfId="2" applyNumberFormat="1" applyFont="1" applyFill="1" applyBorder="1" applyAlignment="1" applyProtection="1">
      <alignment horizontal="center" vertical="center"/>
    </xf>
    <xf numFmtId="165" fontId="70" fillId="19" borderId="39" xfId="2" applyNumberFormat="1" applyFont="1" applyFill="1" applyBorder="1" applyAlignment="1" applyProtection="1">
      <alignment horizontal="center" vertical="center"/>
    </xf>
    <xf numFmtId="2" fontId="70" fillId="19" borderId="39" xfId="2" applyNumberFormat="1" applyFont="1" applyFill="1" applyBorder="1" applyAlignment="1" applyProtection="1">
      <alignment horizontal="center" vertical="center"/>
    </xf>
    <xf numFmtId="2" fontId="64" fillId="19" borderId="39" xfId="0" applyNumberFormat="1" applyFont="1" applyFill="1" applyBorder="1" applyAlignment="1" applyProtection="1">
      <alignment vertical="center"/>
    </xf>
    <xf numFmtId="2" fontId="64" fillId="20" borderId="39" xfId="0" applyNumberFormat="1" applyFont="1" applyFill="1" applyBorder="1" applyAlignment="1" applyProtection="1">
      <alignment horizontal="center" vertical="center"/>
    </xf>
    <xf numFmtId="10" fontId="10" fillId="20" borderId="39" xfId="0" applyNumberFormat="1" applyFont="1" applyFill="1" applyBorder="1" applyAlignment="1" applyProtection="1">
      <alignment horizontal="center" vertical="center"/>
    </xf>
    <xf numFmtId="166" fontId="72" fillId="19" borderId="39" xfId="2" applyNumberFormat="1" applyFont="1" applyFill="1" applyBorder="1" applyAlignment="1" applyProtection="1">
      <alignment horizontal="center" vertical="center"/>
    </xf>
    <xf numFmtId="10" fontId="10" fillId="19" borderId="39" xfId="0" applyNumberFormat="1" applyFont="1" applyFill="1" applyBorder="1" applyAlignment="1" applyProtection="1">
      <alignment vertical="center"/>
    </xf>
    <xf numFmtId="2" fontId="16" fillId="8" borderId="39" xfId="0" applyNumberFormat="1" applyFont="1" applyFill="1" applyBorder="1" applyAlignment="1" applyProtection="1">
      <alignment horizontal="center" vertical="center"/>
      <protection locked="0"/>
    </xf>
    <xf numFmtId="0" fontId="62" fillId="8" borderId="39" xfId="0" applyFont="1" applyFill="1" applyBorder="1" applyAlignment="1" applyProtection="1">
      <alignment horizontal="left" vertical="top" wrapText="1"/>
      <protection locked="0"/>
    </xf>
    <xf numFmtId="0" fontId="0" fillId="0" borderId="0" xfId="0" applyFill="1" applyBorder="1" applyProtection="1"/>
    <xf numFmtId="2" fontId="77" fillId="20" borderId="21" xfId="0" applyNumberFormat="1" applyFont="1" applyFill="1" applyBorder="1" applyAlignment="1" applyProtection="1">
      <alignment vertical="center"/>
    </xf>
    <xf numFmtId="0" fontId="0" fillId="0" borderId="0" xfId="0" applyFont="1" applyBorder="1" applyAlignment="1" applyProtection="1">
      <alignment vertical="center"/>
    </xf>
    <xf numFmtId="0" fontId="0" fillId="0" borderId="4" xfId="0" applyBorder="1" applyAlignment="1" applyProtection="1">
      <alignment vertical="center"/>
    </xf>
    <xf numFmtId="0" fontId="78" fillId="0" borderId="0" xfId="0" applyFont="1" applyBorder="1" applyAlignment="1" applyProtection="1">
      <alignment horizontal="center" vertical="center" wrapText="1"/>
    </xf>
    <xf numFmtId="0" fontId="62" fillId="0" borderId="0" xfId="0" applyFont="1" applyBorder="1" applyAlignment="1" applyProtection="1">
      <alignment horizontal="center" vertical="center"/>
    </xf>
    <xf numFmtId="0" fontId="62" fillId="0" borderId="5" xfId="0" applyFont="1" applyBorder="1" applyAlignment="1" applyProtection="1">
      <alignment horizontal="center" vertical="center"/>
    </xf>
    <xf numFmtId="0" fontId="79" fillId="9" borderId="4" xfId="0" applyFont="1" applyFill="1" applyBorder="1" applyAlignment="1" applyProtection="1">
      <alignment vertical="center"/>
    </xf>
    <xf numFmtId="3" fontId="79" fillId="9" borderId="0" xfId="0" applyNumberFormat="1" applyFont="1" applyFill="1" applyBorder="1" applyAlignment="1" applyProtection="1">
      <alignment horizontal="center" vertical="center"/>
    </xf>
    <xf numFmtId="0" fontId="79" fillId="9" borderId="0" xfId="0" applyFont="1" applyFill="1" applyBorder="1" applyAlignment="1" applyProtection="1">
      <alignment horizontal="center" vertical="center"/>
    </xf>
    <xf numFmtId="0" fontId="79" fillId="9" borderId="23" xfId="0" applyFont="1" applyFill="1" applyBorder="1" applyAlignment="1" applyProtection="1">
      <alignment vertical="center"/>
    </xf>
    <xf numFmtId="3" fontId="79" fillId="9" borderId="24" xfId="0" applyNumberFormat="1" applyFont="1" applyFill="1" applyBorder="1" applyAlignment="1" applyProtection="1">
      <alignment horizontal="center" vertical="center"/>
    </xf>
    <xf numFmtId="0" fontId="79" fillId="9" borderId="24" xfId="0" applyFont="1" applyFill="1" applyBorder="1" applyAlignment="1" applyProtection="1">
      <alignment vertical="center"/>
    </xf>
    <xf numFmtId="0" fontId="58" fillId="0" borderId="0" xfId="0" applyFont="1" applyAlignment="1" applyProtection="1">
      <alignment vertical="center"/>
    </xf>
    <xf numFmtId="0" fontId="0" fillId="0" borderId="0" xfId="0" applyFill="1" applyBorder="1" applyAlignment="1" applyProtection="1">
      <alignment vertical="center"/>
    </xf>
    <xf numFmtId="0" fontId="0" fillId="0" borderId="77" xfId="0" applyNumberFormat="1" applyFont="1" applyBorder="1" applyAlignment="1" applyProtection="1">
      <alignment horizontal="center" vertical="top"/>
    </xf>
    <xf numFmtId="0" fontId="0" fillId="0" borderId="14" xfId="0" applyNumberFormat="1" applyFont="1" applyBorder="1" applyAlignment="1" applyProtection="1">
      <alignment horizontal="center" vertical="top"/>
    </xf>
    <xf numFmtId="0" fontId="0" fillId="0" borderId="14" xfId="0" applyNumberFormat="1" applyFont="1" applyFill="1" applyBorder="1" applyAlignment="1" applyProtection="1">
      <alignment horizontal="center" vertical="top"/>
    </xf>
    <xf numFmtId="49" fontId="0" fillId="0" borderId="15" xfId="0" applyNumberFormat="1" applyFont="1" applyBorder="1" applyAlignment="1" applyProtection="1">
      <alignment horizontal="center" vertical="top"/>
    </xf>
    <xf numFmtId="0" fontId="12" fillId="23" borderId="38" xfId="0" applyFont="1" applyFill="1" applyBorder="1"/>
    <xf numFmtId="0" fontId="0" fillId="0" borderId="38" xfId="0" applyBorder="1"/>
    <xf numFmtId="0" fontId="0" fillId="0" borderId="38" xfId="0" applyBorder="1" applyAlignment="1">
      <alignment vertical="center"/>
    </xf>
    <xf numFmtId="0" fontId="12" fillId="0" borderId="38" xfId="0" applyFont="1" applyBorder="1" applyAlignment="1">
      <alignment vertical="center" wrapText="1"/>
    </xf>
    <xf numFmtId="0" fontId="12" fillId="0" borderId="38" xfId="0" applyFont="1" applyFill="1" applyBorder="1" applyAlignment="1">
      <alignment vertical="center" wrapText="1"/>
    </xf>
    <xf numFmtId="0" fontId="12" fillId="0" borderId="38" xfId="0" applyFont="1" applyBorder="1"/>
    <xf numFmtId="0" fontId="84" fillId="3" borderId="38" xfId="2" applyFont="1" applyFill="1" applyBorder="1" applyAlignment="1">
      <alignment horizontal="center" wrapText="1"/>
    </xf>
    <xf numFmtId="0" fontId="84" fillId="10" borderId="38" xfId="2" applyFont="1" applyFill="1" applyBorder="1" applyAlignment="1">
      <alignment horizontal="center" wrapText="1"/>
    </xf>
    <xf numFmtId="0" fontId="12" fillId="10" borderId="38" xfId="0" applyFont="1" applyFill="1" applyBorder="1" applyAlignment="1">
      <alignment horizontal="center"/>
    </xf>
    <xf numFmtId="0" fontId="0" fillId="0" borderId="38" xfId="0" applyBorder="1" applyAlignment="1">
      <alignment vertical="center" wrapText="1"/>
    </xf>
    <xf numFmtId="0" fontId="0" fillId="0" borderId="38" xfId="0" applyFill="1" applyBorder="1" applyAlignment="1">
      <alignment vertical="center" wrapText="1"/>
    </xf>
    <xf numFmtId="0" fontId="0" fillId="0" borderId="38" xfId="0" applyFill="1" applyBorder="1" applyAlignment="1">
      <alignment vertical="center"/>
    </xf>
    <xf numFmtId="0" fontId="69" fillId="3" borderId="38" xfId="2" applyFill="1" applyBorder="1" applyAlignment="1">
      <alignment horizontal="left"/>
    </xf>
    <xf numFmtId="2" fontId="69" fillId="3" borderId="38" xfId="2" applyNumberFormat="1" applyFill="1" applyBorder="1" applyAlignment="1">
      <alignment horizontal="center"/>
    </xf>
    <xf numFmtId="0" fontId="69" fillId="10" borderId="38" xfId="2" applyFill="1" applyBorder="1" applyAlignment="1">
      <alignment horizontal="center"/>
    </xf>
    <xf numFmtId="0" fontId="69" fillId="10" borderId="38" xfId="2" applyFont="1" applyFill="1" applyBorder="1" applyAlignment="1">
      <alignment horizontal="center"/>
    </xf>
    <xf numFmtId="0" fontId="0" fillId="10" borderId="38" xfId="0" applyFill="1" applyBorder="1"/>
    <xf numFmtId="0" fontId="0" fillId="0" borderId="38" xfId="0" applyFill="1" applyBorder="1"/>
    <xf numFmtId="49" fontId="11" fillId="0" borderId="39" xfId="0" applyNumberFormat="1" applyFont="1" applyFill="1" applyBorder="1" applyAlignment="1">
      <alignment vertical="top" wrapText="1"/>
    </xf>
    <xf numFmtId="2" fontId="85" fillId="3" borderId="38" xfId="2" applyNumberFormat="1" applyFont="1" applyFill="1" applyBorder="1" applyAlignment="1">
      <alignment horizontal="center" vertical="center"/>
    </xf>
    <xf numFmtId="1" fontId="0" fillId="10" borderId="38" xfId="0" applyNumberFormat="1" applyFill="1" applyBorder="1" applyAlignment="1">
      <alignment horizontal="center"/>
    </xf>
    <xf numFmtId="49" fontId="11" fillId="5" borderId="40" xfId="0" applyNumberFormat="1" applyFont="1" applyFill="1" applyBorder="1" applyAlignment="1">
      <alignment vertical="top" wrapText="1"/>
    </xf>
    <xf numFmtId="0" fontId="11" fillId="5" borderId="38" xfId="0" applyFont="1" applyFill="1" applyBorder="1" applyAlignment="1">
      <alignment horizontal="left" vertical="top" wrapText="1"/>
    </xf>
    <xf numFmtId="0" fontId="69" fillId="9" borderId="38" xfId="2" applyFill="1" applyBorder="1" applyAlignment="1">
      <alignment horizontal="center"/>
    </xf>
    <xf numFmtId="0" fontId="69" fillId="9" borderId="38" xfId="2" applyFont="1" applyFill="1" applyBorder="1" applyAlignment="1">
      <alignment horizontal="center"/>
    </xf>
    <xf numFmtId="0" fontId="69" fillId="3" borderId="38" xfId="2" applyFill="1" applyBorder="1" applyAlignment="1">
      <alignment horizontal="left" wrapText="1"/>
    </xf>
    <xf numFmtId="2" fontId="86" fillId="3" borderId="38" xfId="2" applyNumberFormat="1" applyFont="1" applyFill="1" applyBorder="1" applyAlignment="1">
      <alignment horizontal="center" vertical="center"/>
    </xf>
    <xf numFmtId="0" fontId="87" fillId="9" borderId="38" xfId="2" applyFont="1" applyFill="1" applyBorder="1" applyAlignment="1">
      <alignment horizontal="center"/>
    </xf>
    <xf numFmtId="2" fontId="88" fillId="3" borderId="38" xfId="2" applyNumberFormat="1" applyFont="1" applyFill="1" applyBorder="1" applyAlignment="1">
      <alignment horizontal="center" vertical="center"/>
    </xf>
    <xf numFmtId="0" fontId="84" fillId="24" borderId="38" xfId="2" applyFont="1" applyFill="1" applyBorder="1" applyAlignment="1">
      <alignment horizontal="center" wrapText="1"/>
    </xf>
    <xf numFmtId="0" fontId="69" fillId="24" borderId="38" xfId="2" applyFill="1" applyBorder="1" applyAlignment="1">
      <alignment horizontal="left"/>
    </xf>
    <xf numFmtId="166" fontId="69" fillId="24" borderId="38" xfId="2" applyNumberFormat="1" applyFill="1" applyBorder="1" applyAlignment="1">
      <alignment horizontal="center"/>
    </xf>
    <xf numFmtId="0" fontId="69" fillId="24" borderId="38" xfId="2" applyFill="1" applyBorder="1" applyAlignment="1">
      <alignment horizontal="center"/>
    </xf>
    <xf numFmtId="0" fontId="69" fillId="24" borderId="38" xfId="2" applyFont="1" applyFill="1" applyBorder="1" applyAlignment="1">
      <alignment horizontal="center"/>
    </xf>
    <xf numFmtId="166" fontId="0" fillId="0" borderId="38" xfId="0" applyNumberFormat="1" applyBorder="1" applyAlignment="1">
      <alignment horizontal="center" vertical="center"/>
    </xf>
    <xf numFmtId="0" fontId="0" fillId="0" borderId="87" xfId="0" applyBorder="1" applyProtection="1"/>
    <xf numFmtId="0" fontId="0" fillId="0" borderId="73" xfId="0" applyBorder="1" applyProtection="1"/>
    <xf numFmtId="0" fontId="0" fillId="8" borderId="96" xfId="0" applyFill="1" applyBorder="1" applyAlignment="1" applyProtection="1">
      <alignment horizontal="left" vertical="center" indent="1"/>
      <protection locked="0"/>
    </xf>
    <xf numFmtId="2" fontId="0" fillId="0" borderId="98" xfId="0" applyNumberFormat="1" applyFill="1" applyBorder="1" applyAlignment="1" applyProtection="1">
      <alignment horizontal="center" vertical="center"/>
    </xf>
    <xf numFmtId="0" fontId="92" fillId="0" borderId="101" xfId="0" applyFont="1" applyFill="1" applyBorder="1" applyAlignment="1" applyProtection="1">
      <alignment horizontal="center" wrapText="1"/>
    </xf>
    <xf numFmtId="0" fontId="92" fillId="0" borderId="38" xfId="0" applyFont="1" applyFill="1" applyBorder="1" applyAlignment="1" applyProtection="1">
      <alignment horizontal="center" wrapText="1"/>
    </xf>
    <xf numFmtId="0" fontId="0" fillId="8" borderId="98" xfId="0" applyFill="1" applyBorder="1" applyAlignment="1" applyProtection="1">
      <alignment horizontal="center" vertical="top"/>
      <protection locked="0"/>
    </xf>
    <xf numFmtId="0" fontId="0" fillId="0" borderId="38" xfId="0" applyFont="1" applyFill="1" applyBorder="1" applyAlignment="1" applyProtection="1">
      <alignment vertical="top" wrapText="1"/>
    </xf>
    <xf numFmtId="1" fontId="0" fillId="8" borderId="101" xfId="0" applyNumberFormat="1" applyFont="1" applyFill="1" applyBorder="1" applyAlignment="1" applyProtection="1">
      <alignment horizontal="center"/>
      <protection locked="0"/>
    </xf>
    <xf numFmtId="2" fontId="0" fillId="0" borderId="38" xfId="0" applyNumberFormat="1" applyFont="1" applyFill="1" applyBorder="1" applyAlignment="1" applyProtection="1">
      <alignment horizontal="center"/>
    </xf>
    <xf numFmtId="0" fontId="0" fillId="8" borderId="38" xfId="0" applyFill="1" applyBorder="1" applyAlignment="1" applyProtection="1">
      <alignment vertical="top" wrapText="1"/>
      <protection locked="0"/>
    </xf>
    <xf numFmtId="0" fontId="13" fillId="12" borderId="94" xfId="0" applyFont="1" applyFill="1" applyBorder="1" applyAlignment="1" applyProtection="1">
      <alignment horizontal="center" vertical="center"/>
    </xf>
    <xf numFmtId="2" fontId="0" fillId="0" borderId="38" xfId="0" applyNumberFormat="1" applyFill="1" applyBorder="1" applyAlignment="1" applyProtection="1">
      <alignment horizontal="center" vertical="center"/>
    </xf>
    <xf numFmtId="0" fontId="0" fillId="8" borderId="104" xfId="0" applyFill="1" applyBorder="1" applyAlignment="1" applyProtection="1">
      <alignment horizontal="center" vertical="top"/>
      <protection locked="0"/>
    </xf>
    <xf numFmtId="0" fontId="0" fillId="8" borderId="105" xfId="0" applyFill="1" applyBorder="1" applyAlignment="1" applyProtection="1">
      <alignment vertical="top" wrapText="1"/>
      <protection locked="0"/>
    </xf>
    <xf numFmtId="2" fontId="0" fillId="8" borderId="105" xfId="0" applyNumberFormat="1" applyFill="1" applyBorder="1" applyAlignment="1" applyProtection="1">
      <alignment horizontal="center"/>
      <protection locked="0"/>
    </xf>
    <xf numFmtId="1" fontId="0" fillId="8" borderId="106" xfId="0" applyNumberFormat="1" applyFont="1" applyFill="1" applyBorder="1" applyAlignment="1" applyProtection="1">
      <alignment horizontal="center"/>
      <protection locked="0"/>
    </xf>
    <xf numFmtId="2" fontId="0" fillId="0" borderId="105" xfId="0" applyNumberFormat="1" applyFont="1" applyFill="1" applyBorder="1" applyAlignment="1" applyProtection="1">
      <alignment horizontal="center"/>
    </xf>
    <xf numFmtId="0" fontId="13" fillId="0" borderId="107" xfId="0" applyFont="1" applyFill="1" applyBorder="1" applyAlignment="1" applyProtection="1">
      <alignment horizontal="center" vertical="center"/>
    </xf>
    <xf numFmtId="0" fontId="0" fillId="0" borderId="108" xfId="0" applyFill="1" applyBorder="1" applyAlignment="1" applyProtection="1">
      <alignment horizontal="right" vertical="center" shrinkToFit="1"/>
    </xf>
    <xf numFmtId="2" fontId="0" fillId="0" borderId="99" xfId="0" applyNumberFormat="1" applyFill="1" applyBorder="1" applyAlignment="1" applyProtection="1">
      <alignment horizontal="center" vertical="center"/>
    </xf>
    <xf numFmtId="0" fontId="13" fillId="0" borderId="85" xfId="0" applyNumberFormat="1" applyFont="1" applyFill="1" applyBorder="1" applyAlignment="1" applyProtection="1">
      <alignment vertical="top"/>
    </xf>
    <xf numFmtId="0" fontId="13" fillId="0" borderId="86" xfId="0" applyNumberFormat="1" applyFont="1" applyFill="1" applyBorder="1" applyAlignment="1" applyProtection="1">
      <alignment vertical="top"/>
    </xf>
    <xf numFmtId="0" fontId="0" fillId="0" borderId="98" xfId="0" applyFill="1" applyBorder="1" applyAlignment="1" applyProtection="1">
      <alignment horizontal="center" wrapText="1"/>
    </xf>
    <xf numFmtId="0" fontId="0" fillId="0" borderId="38" xfId="0" applyFill="1" applyBorder="1" applyAlignment="1" applyProtection="1">
      <alignment horizontal="center"/>
    </xf>
    <xf numFmtId="0" fontId="94" fillId="0" borderId="38" xfId="0" applyFont="1" applyFill="1" applyBorder="1" applyAlignment="1" applyProtection="1">
      <alignment horizontal="center" wrapText="1"/>
    </xf>
    <xf numFmtId="0" fontId="0" fillId="8" borderId="38" xfId="0" applyFill="1" applyBorder="1" applyAlignment="1" applyProtection="1">
      <alignment vertical="top" shrinkToFit="1"/>
      <protection locked="0"/>
    </xf>
    <xf numFmtId="2" fontId="0" fillId="8" borderId="38" xfId="0" applyNumberFormat="1" applyFill="1" applyBorder="1" applyAlignment="1" applyProtection="1">
      <alignment horizontal="center" vertical="top"/>
      <protection locked="0"/>
    </xf>
    <xf numFmtId="0" fontId="13" fillId="0" borderId="94" xfId="0" applyFont="1" applyFill="1" applyBorder="1" applyAlignment="1" applyProtection="1">
      <alignment horizontal="center" vertical="center"/>
    </xf>
    <xf numFmtId="0" fontId="0" fillId="0" borderId="97" xfId="0" applyFill="1" applyBorder="1" applyAlignment="1" applyProtection="1">
      <alignment horizontal="center" wrapText="1"/>
    </xf>
    <xf numFmtId="0" fontId="0" fillId="0" borderId="40" xfId="0" applyFill="1" applyBorder="1" applyAlignment="1" applyProtection="1">
      <alignment horizontal="center"/>
    </xf>
    <xf numFmtId="0" fontId="0" fillId="0" borderId="40" xfId="0" applyFill="1" applyBorder="1" applyAlignment="1" applyProtection="1">
      <alignment horizontal="center" wrapText="1"/>
    </xf>
    <xf numFmtId="0" fontId="0" fillId="0" borderId="22" xfId="0" applyFill="1" applyBorder="1" applyAlignment="1" applyProtection="1">
      <alignment horizontal="right" vertical="center" shrinkToFit="1"/>
    </xf>
    <xf numFmtId="0" fontId="62" fillId="0" borderId="38" xfId="0" applyNumberFormat="1" applyFont="1" applyFill="1" applyBorder="1" applyAlignment="1" applyProtection="1">
      <alignment horizontal="center" wrapText="1"/>
    </xf>
    <xf numFmtId="0" fontId="0" fillId="0" borderId="38" xfId="0" applyNumberFormat="1" applyFont="1" applyFill="1" applyBorder="1" applyAlignment="1" applyProtection="1">
      <alignment horizontal="center" wrapText="1"/>
    </xf>
    <xf numFmtId="165" fontId="0" fillId="8" borderId="38" xfId="0" applyNumberFormat="1" applyFill="1" applyBorder="1" applyAlignment="1" applyProtection="1">
      <alignment horizontal="center" vertical="center"/>
      <protection locked="0"/>
    </xf>
    <xf numFmtId="165" fontId="0" fillId="0" borderId="38" xfId="0" applyNumberFormat="1" applyFill="1" applyBorder="1" applyAlignment="1" applyProtection="1">
      <alignment horizontal="center" vertical="center"/>
    </xf>
    <xf numFmtId="0" fontId="0" fillId="0" borderId="98" xfId="0" applyNumberFormat="1" applyFill="1" applyBorder="1" applyAlignment="1" applyProtection="1">
      <alignment horizontal="center" wrapText="1"/>
    </xf>
    <xf numFmtId="0" fontId="0" fillId="0" borderId="38" xfId="0" applyFill="1" applyBorder="1" applyAlignment="1" applyProtection="1">
      <alignment horizontal="center" wrapText="1"/>
    </xf>
    <xf numFmtId="0" fontId="0" fillId="0" borderId="111" xfId="0" applyFill="1" applyBorder="1" applyAlignment="1" applyProtection="1">
      <alignment horizontal="left" vertical="top"/>
    </xf>
    <xf numFmtId="0" fontId="0" fillId="0" borderId="112" xfId="0" applyFill="1" applyBorder="1" applyAlignment="1" applyProtection="1">
      <alignment horizontal="left" vertical="top"/>
    </xf>
    <xf numFmtId="0" fontId="0" fillId="0" borderId="113" xfId="0" applyFill="1" applyBorder="1" applyAlignment="1" applyProtection="1">
      <alignment horizontal="left" vertical="top"/>
    </xf>
    <xf numFmtId="0" fontId="0" fillId="8" borderId="38" xfId="0" applyNumberFormat="1" applyFont="1" applyFill="1" applyBorder="1" applyAlignment="1" applyProtection="1">
      <alignment horizontal="center" vertical="center" shrinkToFit="1"/>
      <protection locked="0"/>
    </xf>
    <xf numFmtId="0" fontId="0" fillId="0" borderId="38" xfId="0" applyNumberFormat="1" applyFont="1" applyFill="1" applyBorder="1" applyAlignment="1" applyProtection="1">
      <alignment horizontal="center" vertical="center" shrinkToFit="1"/>
    </xf>
    <xf numFmtId="0" fontId="0" fillId="0" borderId="1" xfId="0" applyNumberFormat="1" applyBorder="1" applyProtection="1"/>
    <xf numFmtId="0" fontId="0" fillId="0" borderId="2" xfId="0" applyNumberFormat="1" applyBorder="1" applyProtection="1"/>
    <xf numFmtId="0" fontId="0" fillId="0" borderId="4" xfId="0" applyNumberFormat="1" applyBorder="1" applyProtection="1"/>
    <xf numFmtId="0" fontId="0" fillId="0" borderId="0" xfId="0" applyNumberFormat="1" applyBorder="1" applyProtection="1"/>
    <xf numFmtId="0" fontId="12" fillId="4" borderId="40" xfId="0" applyNumberFormat="1" applyFont="1" applyFill="1" applyBorder="1" applyAlignment="1" applyProtection="1">
      <alignment horizontal="center" wrapText="1"/>
    </xf>
    <xf numFmtId="0" fontId="0" fillId="0" borderId="38" xfId="0" applyNumberFormat="1" applyFill="1" applyBorder="1" applyAlignment="1" applyProtection="1">
      <alignment horizontal="center" vertical="center" shrinkToFit="1"/>
    </xf>
    <xf numFmtId="2" fontId="0" fillId="0" borderId="38" xfId="0" applyNumberFormat="1" applyFill="1" applyBorder="1" applyAlignment="1" applyProtection="1">
      <alignment horizontal="center" vertical="center" shrinkToFit="1"/>
    </xf>
    <xf numFmtId="49" fontId="0" fillId="0" borderId="38" xfId="0" applyNumberFormat="1" applyFill="1" applyBorder="1" applyAlignment="1" applyProtection="1">
      <alignment horizontal="center" vertical="center" shrinkToFit="1"/>
    </xf>
    <xf numFmtId="0" fontId="0" fillId="0" borderId="5" xfId="0" applyBorder="1" applyProtection="1"/>
    <xf numFmtId="49" fontId="10" fillId="28" borderId="0" xfId="0" applyNumberFormat="1" applyFont="1" applyFill="1" applyBorder="1" applyAlignment="1" applyProtection="1">
      <alignment horizontal="center" vertical="top"/>
    </xf>
    <xf numFmtId="167" fontId="27" fillId="0" borderId="40" xfId="0" applyNumberFormat="1" applyFont="1" applyBorder="1" applyAlignment="1" applyProtection="1">
      <alignment horizontal="center" vertical="top" shrinkToFit="1"/>
    </xf>
    <xf numFmtId="49" fontId="27" fillId="0" borderId="40" xfId="0" applyNumberFormat="1" applyFont="1" applyBorder="1" applyAlignment="1" applyProtection="1">
      <alignment horizontal="center" vertical="top"/>
    </xf>
    <xf numFmtId="167" fontId="27" fillId="0" borderId="38" xfId="0" applyNumberFormat="1" applyFont="1" applyBorder="1" applyAlignment="1" applyProtection="1">
      <alignment horizontal="center" vertical="top" shrinkToFit="1"/>
    </xf>
    <xf numFmtId="49" fontId="27" fillId="0" borderId="38" xfId="0" applyNumberFormat="1" applyFont="1" applyBorder="1" applyAlignment="1" applyProtection="1">
      <alignment horizontal="center" vertical="top"/>
    </xf>
    <xf numFmtId="0" fontId="23" fillId="0" borderId="37" xfId="0" applyNumberFormat="1" applyFont="1" applyBorder="1" applyAlignment="1" applyProtection="1">
      <alignment horizontal="center" vertical="center" wrapText="1"/>
    </xf>
    <xf numFmtId="0" fontId="23" fillId="0" borderId="35" xfId="0" applyNumberFormat="1" applyFont="1" applyBorder="1" applyAlignment="1" applyProtection="1">
      <alignment horizontal="center" vertical="center" wrapText="1"/>
    </xf>
    <xf numFmtId="0" fontId="23" fillId="0" borderId="36" xfId="0" applyNumberFormat="1" applyFont="1" applyBorder="1" applyAlignment="1" applyProtection="1">
      <alignment horizontal="center" vertical="center" wrapText="1"/>
    </xf>
    <xf numFmtId="0" fontId="17" fillId="0" borderId="6" xfId="0" applyNumberFormat="1" applyFont="1" applyFill="1" applyBorder="1" applyAlignment="1" applyProtection="1">
      <alignment horizontal="center" vertical="center"/>
    </xf>
    <xf numFmtId="0" fontId="17" fillId="0" borderId="7" xfId="0" applyNumberFormat="1" applyFont="1" applyBorder="1" applyAlignment="1" applyProtection="1">
      <alignment horizontal="center" vertical="center"/>
    </xf>
    <xf numFmtId="0" fontId="23" fillId="0" borderId="43" xfId="0" applyNumberFormat="1" applyFont="1" applyBorder="1" applyAlignment="1" applyProtection="1">
      <alignment horizontal="center" vertical="center" wrapText="1"/>
    </xf>
    <xf numFmtId="0" fontId="23" fillId="0" borderId="45" xfId="0" applyNumberFormat="1" applyFont="1" applyBorder="1" applyAlignment="1" applyProtection="1">
      <alignment horizontal="center" vertical="center" wrapText="1"/>
    </xf>
    <xf numFmtId="0" fontId="23" fillId="0" borderId="47" xfId="0" applyNumberFormat="1" applyFont="1" applyBorder="1" applyAlignment="1" applyProtection="1">
      <alignment horizontal="center" vertical="center" wrapText="1"/>
    </xf>
    <xf numFmtId="0" fontId="0" fillId="8" borderId="20" xfId="0" applyNumberFormat="1" applyFill="1" applyBorder="1" applyAlignment="1" applyProtection="1">
      <alignment horizontal="left" indent="1"/>
      <protection locked="0"/>
    </xf>
    <xf numFmtId="0" fontId="0" fillId="0" borderId="0" xfId="0" applyNumberFormat="1" applyFont="1" applyFill="1" applyBorder="1" applyAlignment="1" applyProtection="1">
      <alignment vertical="top"/>
    </xf>
    <xf numFmtId="0" fontId="13" fillId="0" borderId="0" xfId="0" applyNumberFormat="1" applyFont="1" applyFill="1" applyBorder="1" applyAlignment="1" applyProtection="1">
      <alignment vertical="top" readingOrder="1"/>
    </xf>
    <xf numFmtId="0" fontId="0" fillId="0" borderId="0" xfId="0" applyNumberFormat="1" applyFont="1" applyFill="1" applyBorder="1" applyAlignment="1" applyProtection="1">
      <alignment vertical="top" readingOrder="1"/>
    </xf>
    <xf numFmtId="0" fontId="0" fillId="8" borderId="98" xfId="0" applyFill="1" applyBorder="1" applyAlignment="1" applyProtection="1">
      <alignment horizontal="center"/>
      <protection locked="0"/>
    </xf>
    <xf numFmtId="0" fontId="40" fillId="0" borderId="0" xfId="0" applyFont="1" applyAlignment="1" applyProtection="1">
      <alignment vertical="center"/>
    </xf>
    <xf numFmtId="0" fontId="44" fillId="0" borderId="0" xfId="0" applyFont="1" applyProtection="1"/>
    <xf numFmtId="0" fontId="0" fillId="0" borderId="0" xfId="0" applyAlignment="1" applyProtection="1">
      <alignment horizontal="left" indent="1"/>
    </xf>
    <xf numFmtId="0" fontId="0" fillId="0" borderId="4" xfId="0" applyNumberFormat="1" applyFont="1" applyBorder="1" applyAlignment="1" applyProtection="1"/>
    <xf numFmtId="0" fontId="0" fillId="0" borderId="0" xfId="0" applyNumberFormat="1" applyFont="1" applyBorder="1" applyAlignment="1" applyProtection="1"/>
    <xf numFmtId="49" fontId="10" fillId="0" borderId="0" xfId="0" applyNumberFormat="1" applyFont="1" applyFill="1" applyAlignment="1" applyProtection="1">
      <alignment horizontal="center" vertical="center"/>
    </xf>
    <xf numFmtId="0" fontId="10" fillId="2" borderId="127" xfId="0" applyNumberFormat="1" applyFont="1" applyFill="1" applyBorder="1" applyAlignment="1" applyProtection="1">
      <alignment horizontal="center" wrapText="1"/>
    </xf>
    <xf numFmtId="0" fontId="13" fillId="0" borderId="0" xfId="0" applyNumberFormat="1" applyFont="1" applyFill="1" applyBorder="1" applyAlignment="1" applyProtection="1">
      <alignment vertical="top"/>
    </xf>
    <xf numFmtId="0" fontId="0" fillId="7" borderId="38" xfId="0" applyNumberFormat="1" applyFont="1" applyFill="1" applyBorder="1" applyAlignment="1" applyProtection="1">
      <alignment horizontal="left" vertical="top"/>
    </xf>
    <xf numFmtId="0" fontId="31" fillId="0" borderId="0" xfId="0" applyFont="1" applyProtection="1"/>
    <xf numFmtId="0" fontId="0" fillId="0" borderId="0" xfId="0" applyFont="1" applyBorder="1" applyAlignment="1" applyProtection="1">
      <alignment vertical="top" wrapText="1"/>
    </xf>
    <xf numFmtId="0" fontId="13" fillId="12" borderId="24" xfId="0" applyNumberFormat="1" applyFont="1" applyFill="1" applyBorder="1" applyAlignment="1" applyProtection="1">
      <alignment horizontal="center"/>
    </xf>
    <xf numFmtId="0" fontId="0" fillId="12" borderId="25" xfId="0" applyNumberFormat="1" applyFont="1" applyFill="1" applyBorder="1" applyAlignment="1" applyProtection="1">
      <alignment vertical="top"/>
    </xf>
    <xf numFmtId="1" fontId="0" fillId="12" borderId="38" xfId="0" applyNumberFormat="1" applyFont="1" applyFill="1" applyBorder="1" applyAlignment="1" applyProtection="1">
      <alignment horizontal="center" vertical="center"/>
    </xf>
    <xf numFmtId="1" fontId="0" fillId="12" borderId="136" xfId="0" applyNumberFormat="1" applyFont="1" applyFill="1" applyBorder="1" applyAlignment="1" applyProtection="1">
      <alignment horizontal="center" vertical="center"/>
    </xf>
    <xf numFmtId="0" fontId="10" fillId="11" borderId="142" xfId="0" applyNumberFormat="1" applyFont="1" applyFill="1" applyBorder="1" applyAlignment="1" applyProtection="1">
      <alignment horizontal="center" vertical="center"/>
    </xf>
    <xf numFmtId="0" fontId="10" fillId="11" borderId="143" xfId="0" applyNumberFormat="1" applyFont="1" applyFill="1" applyBorder="1" applyAlignment="1" applyProtection="1">
      <alignment horizontal="center" vertical="center"/>
    </xf>
    <xf numFmtId="0" fontId="0" fillId="0" borderId="38" xfId="0" applyBorder="1" applyProtection="1"/>
    <xf numFmtId="0" fontId="71" fillId="0" borderId="0" xfId="0" applyFont="1" applyFill="1" applyBorder="1" applyAlignment="1" applyProtection="1">
      <alignment vertical="center" wrapText="1"/>
    </xf>
    <xf numFmtId="0" fontId="47" fillId="0" borderId="40" xfId="0" applyNumberFormat="1" applyFont="1" applyBorder="1" applyAlignment="1" applyProtection="1">
      <alignment horizontal="center" wrapText="1"/>
    </xf>
    <xf numFmtId="0" fontId="0" fillId="12" borderId="21" xfId="0" applyFill="1" applyBorder="1" applyAlignment="1" applyProtection="1"/>
    <xf numFmtId="0" fontId="0" fillId="12" borderId="21" xfId="0" applyNumberFormat="1" applyFont="1" applyFill="1" applyBorder="1" applyAlignment="1" applyProtection="1">
      <alignment horizontal="center" vertical="center" shrinkToFit="1"/>
    </xf>
    <xf numFmtId="49" fontId="13" fillId="12" borderId="21" xfId="0" applyNumberFormat="1" applyFont="1" applyFill="1" applyBorder="1" applyAlignment="1" applyProtection="1">
      <alignment horizontal="center" wrapText="1"/>
    </xf>
    <xf numFmtId="0" fontId="0" fillId="12" borderId="21" xfId="0" applyNumberFormat="1" applyFont="1" applyFill="1" applyBorder="1" applyAlignment="1" applyProtection="1">
      <alignment vertical="center"/>
    </xf>
    <xf numFmtId="0" fontId="0" fillId="12" borderId="21" xfId="0" applyFont="1" applyFill="1" applyBorder="1" applyProtection="1"/>
    <xf numFmtId="0" fontId="0" fillId="12" borderId="21" xfId="0" applyFill="1" applyBorder="1" applyProtection="1"/>
    <xf numFmtId="49" fontId="0" fillId="0" borderId="22" xfId="0" applyNumberFormat="1" applyFont="1" applyBorder="1" applyAlignment="1" applyProtection="1">
      <alignment vertical="top" wrapText="1"/>
    </xf>
    <xf numFmtId="0" fontId="12" fillId="0" borderId="38" xfId="0" applyNumberFormat="1" applyFont="1" applyFill="1" applyBorder="1" applyAlignment="1" applyProtection="1">
      <alignment horizontal="center" vertical="center" wrapText="1"/>
    </xf>
    <xf numFmtId="2" fontId="12" fillId="0" borderId="38" xfId="0" applyNumberFormat="1" applyFont="1" applyFill="1" applyBorder="1" applyAlignment="1" applyProtection="1">
      <alignment horizontal="center" vertical="center" wrapText="1"/>
    </xf>
    <xf numFmtId="0" fontId="47" fillId="0" borderId="38" xfId="0" applyNumberFormat="1" applyFont="1" applyBorder="1" applyAlignment="1" applyProtection="1">
      <alignment horizontal="center" vertical="center" wrapText="1"/>
    </xf>
    <xf numFmtId="0" fontId="0" fillId="8" borderId="38" xfId="0" applyNumberFormat="1" applyFill="1" applyBorder="1" applyAlignment="1" applyProtection="1">
      <alignment vertical="top" wrapText="1"/>
      <protection locked="0"/>
    </xf>
    <xf numFmtId="0" fontId="0" fillId="0" borderId="38" xfId="0" applyNumberFormat="1" applyFont="1" applyFill="1" applyBorder="1" applyAlignment="1" applyProtection="1">
      <alignment vertical="top" wrapText="1"/>
    </xf>
    <xf numFmtId="0" fontId="0" fillId="29" borderId="38" xfId="0" applyNumberFormat="1" applyFill="1" applyBorder="1" applyAlignment="1" applyProtection="1">
      <alignment vertical="top" wrapText="1"/>
    </xf>
    <xf numFmtId="0" fontId="13" fillId="9" borderId="3" xfId="0" applyFont="1" applyFill="1" applyBorder="1" applyAlignment="1" applyProtection="1">
      <alignment horizontal="right"/>
    </xf>
    <xf numFmtId="0" fontId="10" fillId="11" borderId="0" xfId="0" applyNumberFormat="1" applyFont="1" applyFill="1" applyBorder="1" applyProtection="1"/>
    <xf numFmtId="4" fontId="34" fillId="11" borderId="21" xfId="0" applyNumberFormat="1" applyFont="1" applyFill="1" applyBorder="1" applyAlignment="1" applyProtection="1">
      <alignment horizontal="center" vertical="center"/>
    </xf>
    <xf numFmtId="49" fontId="34" fillId="11" borderId="21" xfId="0" applyNumberFormat="1" applyFont="1" applyFill="1" applyBorder="1" applyAlignment="1" applyProtection="1">
      <alignment vertical="center"/>
    </xf>
    <xf numFmtId="49" fontId="34" fillId="11" borderId="22" xfId="0" applyNumberFormat="1" applyFont="1" applyFill="1" applyBorder="1" applyAlignment="1" applyProtection="1">
      <alignment vertical="center"/>
    </xf>
    <xf numFmtId="49" fontId="0" fillId="0" borderId="0" xfId="0" applyNumberFormat="1" applyBorder="1" applyAlignment="1" applyProtection="1">
      <alignment vertical="top" wrapText="1"/>
    </xf>
    <xf numFmtId="49" fontId="11" fillId="0" borderId="22" xfId="0" applyNumberFormat="1" applyFont="1" applyBorder="1" applyAlignment="1" applyProtection="1">
      <alignment vertical="top" wrapText="1"/>
    </xf>
    <xf numFmtId="0" fontId="0" fillId="0" borderId="38" xfId="0" applyNumberFormat="1" applyFill="1" applyBorder="1" applyAlignment="1" applyProtection="1">
      <alignment horizontal="center" vertical="top"/>
    </xf>
    <xf numFmtId="0" fontId="12" fillId="0" borderId="59" xfId="0" applyNumberFormat="1" applyFont="1" applyBorder="1" applyAlignment="1" applyProtection="1">
      <alignment horizontal="center" vertical="center" wrapText="1"/>
    </xf>
    <xf numFmtId="0" fontId="12" fillId="12" borderId="58" xfId="0" applyNumberFormat="1" applyFont="1" applyFill="1" applyBorder="1" applyAlignment="1" applyProtection="1">
      <alignment horizontal="center" vertical="center" wrapText="1"/>
    </xf>
    <xf numFmtId="0" fontId="0" fillId="0" borderId="0" xfId="0" applyFont="1" applyBorder="1" applyProtection="1"/>
    <xf numFmtId="0" fontId="57" fillId="14" borderId="1" xfId="0" applyNumberFormat="1" applyFont="1" applyFill="1" applyBorder="1" applyAlignment="1" applyProtection="1">
      <alignment horizontal="left" vertical="center" shrinkToFit="1"/>
    </xf>
    <xf numFmtId="0" fontId="10" fillId="6" borderId="0" xfId="0" applyFont="1" applyFill="1" applyBorder="1" applyAlignment="1" applyProtection="1">
      <alignment wrapText="1"/>
    </xf>
    <xf numFmtId="0" fontId="0" fillId="8" borderId="38" xfId="0" applyNumberFormat="1" applyFill="1" applyBorder="1" applyAlignment="1" applyProtection="1">
      <alignment vertical="top" wrapText="1"/>
    </xf>
    <xf numFmtId="0" fontId="47" fillId="0" borderId="26" xfId="0" applyFont="1" applyFill="1" applyBorder="1" applyAlignment="1" applyProtection="1">
      <alignment horizontal="center" vertical="center" wrapText="1"/>
    </xf>
    <xf numFmtId="0" fontId="47" fillId="0" borderId="20" xfId="0" applyFont="1" applyFill="1" applyBorder="1" applyAlignment="1" applyProtection="1">
      <alignment horizontal="center" vertical="center" wrapText="1"/>
    </xf>
    <xf numFmtId="0" fontId="0" fillId="0" borderId="64" xfId="0" applyBorder="1" applyProtection="1"/>
    <xf numFmtId="0" fontId="0" fillId="0" borderId="26" xfId="0" applyBorder="1" applyProtection="1"/>
    <xf numFmtId="2" fontId="12" fillId="0" borderId="56" xfId="0" applyNumberFormat="1" applyFont="1" applyFill="1" applyBorder="1" applyAlignment="1" applyProtection="1">
      <alignment horizontal="center" vertical="center" wrapText="1"/>
    </xf>
    <xf numFmtId="2" fontId="12" fillId="0" borderId="59" xfId="0" applyNumberFormat="1" applyFont="1" applyFill="1" applyBorder="1" applyAlignment="1" applyProtection="1">
      <alignment horizontal="center" vertical="center" wrapText="1"/>
    </xf>
    <xf numFmtId="2" fontId="12" fillId="0" borderId="58" xfId="0" applyNumberFormat="1" applyFont="1" applyFill="1" applyBorder="1" applyAlignment="1" applyProtection="1">
      <alignment horizontal="center" vertical="center" wrapText="1"/>
    </xf>
    <xf numFmtId="2" fontId="0" fillId="0" borderId="39" xfId="0" applyNumberFormat="1" applyBorder="1" applyAlignment="1">
      <alignment horizontal="left"/>
    </xf>
    <xf numFmtId="2" fontId="0" fillId="0" borderId="41" xfId="0" applyNumberFormat="1" applyBorder="1" applyAlignment="1">
      <alignment horizontal="left"/>
    </xf>
    <xf numFmtId="2" fontId="0" fillId="0" borderId="40" xfId="0" applyNumberFormat="1" applyBorder="1" applyAlignment="1">
      <alignment horizontal="left"/>
    </xf>
    <xf numFmtId="0" fontId="10" fillId="15" borderId="0" xfId="0" applyNumberFormat="1" applyFont="1" applyFill="1" applyBorder="1" applyProtection="1"/>
    <xf numFmtId="4" fontId="34" fillId="15" borderId="21" xfId="0" applyNumberFormat="1" applyFont="1" applyFill="1" applyBorder="1" applyAlignment="1" applyProtection="1">
      <alignment horizontal="center" vertical="center"/>
    </xf>
    <xf numFmtId="49" fontId="34" fillId="15" borderId="21" xfId="0" applyNumberFormat="1" applyFont="1" applyFill="1" applyBorder="1" applyAlignment="1" applyProtection="1">
      <alignment vertical="center"/>
    </xf>
    <xf numFmtId="49" fontId="34" fillId="15" borderId="22" xfId="0" applyNumberFormat="1" applyFont="1" applyFill="1" applyBorder="1" applyAlignment="1" applyProtection="1">
      <alignment vertical="center"/>
    </xf>
    <xf numFmtId="0" fontId="10" fillId="17" borderId="0" xfId="0" applyNumberFormat="1" applyFont="1" applyFill="1" applyBorder="1" applyProtection="1"/>
    <xf numFmtId="4" fontId="34" fillId="17" borderId="21" xfId="0" applyNumberFormat="1" applyFont="1" applyFill="1" applyBorder="1" applyAlignment="1" applyProtection="1">
      <alignment horizontal="center" vertical="center"/>
    </xf>
    <xf numFmtId="49" fontId="34" fillId="17" borderId="21" xfId="0" applyNumberFormat="1" applyFont="1" applyFill="1" applyBorder="1" applyAlignment="1" applyProtection="1">
      <alignment vertical="center"/>
    </xf>
    <xf numFmtId="49" fontId="34" fillId="17" borderId="22" xfId="0" applyNumberFormat="1" applyFont="1" applyFill="1" applyBorder="1" applyAlignment="1" applyProtection="1">
      <alignment vertical="center"/>
    </xf>
    <xf numFmtId="0" fontId="0" fillId="0" borderId="38" xfId="0" applyFill="1" applyBorder="1" applyAlignment="1" applyProtection="1">
      <alignment horizontal="center" vertical="center" wrapText="1"/>
    </xf>
    <xf numFmtId="0" fontId="12" fillId="12" borderId="38" xfId="0" applyNumberFormat="1" applyFont="1" applyFill="1" applyBorder="1" applyAlignment="1" applyProtection="1">
      <alignment horizontal="center" vertical="center"/>
    </xf>
    <xf numFmtId="0" fontId="42" fillId="12" borderId="0" xfId="0" applyFont="1" applyFill="1" applyAlignment="1" applyProtection="1">
      <alignment vertical="top" wrapText="1"/>
    </xf>
    <xf numFmtId="0" fontId="0" fillId="12" borderId="0" xfId="0" applyFont="1" applyFill="1" applyBorder="1" applyProtection="1"/>
    <xf numFmtId="0" fontId="0" fillId="12" borderId="0" xfId="0" applyFill="1" applyBorder="1" applyProtection="1"/>
    <xf numFmtId="0" fontId="0" fillId="0" borderId="38" xfId="0" applyNumberFormat="1" applyFont="1" applyFill="1" applyBorder="1" applyAlignment="1" applyProtection="1">
      <alignment horizontal="left" vertical="top" wrapText="1"/>
    </xf>
    <xf numFmtId="0" fontId="0" fillId="0" borderId="2" xfId="0" applyBorder="1" applyAlignment="1" applyProtection="1"/>
    <xf numFmtId="0" fontId="0" fillId="0" borderId="3" xfId="0" applyBorder="1" applyAlignment="1" applyProtection="1"/>
    <xf numFmtId="49" fontId="0" fillId="0" borderId="5" xfId="0" applyNumberFormat="1" applyBorder="1" applyAlignment="1" applyProtection="1">
      <alignment vertical="top" wrapText="1"/>
    </xf>
    <xf numFmtId="0" fontId="0" fillId="0" borderId="38" xfId="0" applyBorder="1" applyAlignment="1">
      <alignment wrapText="1"/>
    </xf>
    <xf numFmtId="0" fontId="0" fillId="0" borderId="38" xfId="0" applyNumberFormat="1" applyBorder="1" applyAlignment="1" applyProtection="1">
      <alignment horizontal="center" vertical="center" shrinkToFit="1"/>
    </xf>
    <xf numFmtId="0" fontId="0" fillId="0" borderId="4" xfId="0" applyNumberFormat="1" applyBorder="1" applyAlignment="1" applyProtection="1"/>
    <xf numFmtId="0" fontId="0" fillId="0" borderId="0" xfId="0" applyNumberFormat="1" applyBorder="1" applyAlignment="1" applyProtection="1"/>
    <xf numFmtId="0" fontId="0" fillId="0" borderId="22" xfId="0" applyFill="1" applyBorder="1" applyAlignment="1" applyProtection="1">
      <alignment horizontal="right" vertical="center"/>
    </xf>
    <xf numFmtId="2" fontId="0" fillId="8" borderId="38" xfId="0" applyNumberFormat="1" applyFill="1" applyBorder="1" applyAlignment="1" applyProtection="1">
      <alignment horizontal="center"/>
      <protection locked="0"/>
    </xf>
    <xf numFmtId="0" fontId="63" fillId="20" borderId="38" xfId="0" applyFont="1" applyFill="1" applyBorder="1" applyAlignment="1" applyProtection="1">
      <alignment horizontal="center" vertical="center" wrapText="1"/>
    </xf>
    <xf numFmtId="0" fontId="0" fillId="0" borderId="0" xfId="0" applyNumberFormat="1" applyBorder="1" applyAlignment="1" applyProtection="1">
      <alignment horizontal="left" vertical="top" wrapText="1"/>
    </xf>
    <xf numFmtId="0" fontId="60" fillId="0" borderId="0"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xf>
    <xf numFmtId="0" fontId="0" fillId="0" borderId="1" xfId="0" applyBorder="1" applyAlignment="1" applyProtection="1"/>
    <xf numFmtId="0" fontId="0" fillId="0" borderId="0" xfId="0" applyFont="1" applyFill="1" applyBorder="1" applyAlignment="1" applyProtection="1">
      <alignment vertical="center" wrapText="1"/>
    </xf>
    <xf numFmtId="0" fontId="45" fillId="10" borderId="0" xfId="0" applyFont="1" applyFill="1" applyProtection="1"/>
    <xf numFmtId="0" fontId="11" fillId="10" borderId="0" xfId="0" applyFont="1" applyFill="1" applyProtection="1"/>
    <xf numFmtId="2" fontId="11" fillId="10" borderId="0" xfId="0" applyNumberFormat="1" applyFont="1" applyFill="1" applyAlignment="1" applyProtection="1">
      <alignment horizontal="center" vertical="center"/>
    </xf>
    <xf numFmtId="49" fontId="42" fillId="0" borderId="22" xfId="0" applyNumberFormat="1" applyFont="1" applyFill="1" applyBorder="1" applyAlignment="1" applyProtection="1">
      <alignment vertical="top" wrapText="1"/>
    </xf>
    <xf numFmtId="0" fontId="0" fillId="0" borderId="0" xfId="0" applyAlignment="1" applyProtection="1">
      <alignment vertical="center"/>
    </xf>
    <xf numFmtId="0" fontId="34" fillId="2" borderId="8" xfId="0" applyNumberFormat="1" applyFont="1" applyFill="1" applyBorder="1" applyAlignment="1" applyProtection="1"/>
    <xf numFmtId="0" fontId="20" fillId="32" borderId="136" xfId="0" applyNumberFormat="1" applyFont="1" applyFill="1" applyBorder="1" applyAlignment="1" applyProtection="1">
      <alignment horizontal="left" vertical="top" wrapText="1"/>
    </xf>
    <xf numFmtId="0" fontId="8" fillId="0" borderId="0" xfId="0" applyFont="1" applyAlignment="1" applyProtection="1">
      <alignment vertical="center"/>
    </xf>
    <xf numFmtId="0" fontId="32" fillId="8" borderId="38" xfId="1" applyNumberFormat="1" applyFill="1" applyBorder="1" applyAlignment="1" applyProtection="1">
      <alignment horizontal="center" vertical="center" shrinkToFit="1"/>
      <protection locked="0"/>
    </xf>
    <xf numFmtId="0" fontId="32" fillId="8" borderId="38" xfId="1" applyNumberFormat="1" applyFill="1" applyBorder="1" applyAlignment="1" applyProtection="1">
      <alignment horizontal="center" vertical="center" wrapText="1"/>
      <protection locked="0"/>
    </xf>
    <xf numFmtId="0" fontId="31" fillId="8" borderId="38" xfId="1" applyNumberFormat="1" applyFont="1" applyFill="1" applyBorder="1" applyAlignment="1" applyProtection="1">
      <alignment horizontal="center" vertical="center" shrinkToFit="1"/>
      <protection locked="0"/>
    </xf>
    <xf numFmtId="0" fontId="0" fillId="0" borderId="0" xfId="0" applyBorder="1" applyAlignment="1" applyProtection="1">
      <alignment vertical="top"/>
    </xf>
    <xf numFmtId="0" fontId="0" fillId="12" borderId="0" xfId="0" applyFill="1" applyBorder="1" applyAlignment="1" applyProtection="1">
      <alignment vertical="top"/>
    </xf>
    <xf numFmtId="0" fontId="0" fillId="12" borderId="0" xfId="0" applyFont="1" applyFill="1" applyBorder="1" applyAlignment="1" applyProtection="1">
      <alignment vertical="top"/>
    </xf>
    <xf numFmtId="0" fontId="0" fillId="0" borderId="0" xfId="0" applyFill="1" applyBorder="1"/>
    <xf numFmtId="0" fontId="12" fillId="0" borderId="38" xfId="0" applyFont="1" applyBorder="1" applyAlignment="1" applyProtection="1">
      <alignment horizontal="center" vertical="top"/>
    </xf>
    <xf numFmtId="0" fontId="0" fillId="8" borderId="40" xfId="0" applyNumberFormat="1" applyFont="1" applyFill="1" applyBorder="1" applyAlignment="1" applyProtection="1">
      <alignment horizontal="left" vertical="top" wrapText="1"/>
      <protection locked="0"/>
    </xf>
    <xf numFmtId="0" fontId="17" fillId="4" borderId="151" xfId="0" applyFont="1" applyFill="1" applyBorder="1" applyAlignment="1" applyProtection="1">
      <alignment horizontal="center" vertical="center" wrapText="1"/>
    </xf>
    <xf numFmtId="0" fontId="0" fillId="0" borderId="0" xfId="0" applyFont="1" applyFill="1" applyProtection="1"/>
    <xf numFmtId="49" fontId="0" fillId="0" borderId="0" xfId="0" applyNumberFormat="1" applyFont="1" applyFill="1" applyBorder="1" applyAlignment="1" applyProtection="1"/>
    <xf numFmtId="0" fontId="0" fillId="12" borderId="38" xfId="0" applyNumberFormat="1" applyFill="1" applyBorder="1" applyAlignment="1" applyProtection="1">
      <alignment horizontal="center" vertical="center" wrapText="1"/>
    </xf>
    <xf numFmtId="0" fontId="11" fillId="12" borderId="38" xfId="0" applyFont="1" applyFill="1" applyBorder="1" applyAlignment="1" applyProtection="1">
      <alignment vertical="top" wrapText="1"/>
    </xf>
    <xf numFmtId="49" fontId="11" fillId="12" borderId="38" xfId="0" applyNumberFormat="1" applyFont="1" applyFill="1" applyBorder="1" applyAlignment="1" applyProtection="1">
      <alignment vertical="top" wrapText="1"/>
    </xf>
    <xf numFmtId="0" fontId="42" fillId="12" borderId="0" xfId="0" applyNumberFormat="1" applyFont="1" applyFill="1" applyBorder="1" applyAlignment="1" applyProtection="1">
      <alignment vertical="center"/>
    </xf>
    <xf numFmtId="49" fontId="59" fillId="12" borderId="22" xfId="0" applyNumberFormat="1" applyFont="1" applyFill="1" applyBorder="1" applyAlignment="1" applyProtection="1">
      <alignment vertical="top" wrapText="1"/>
    </xf>
    <xf numFmtId="0" fontId="42" fillId="12" borderId="22" xfId="0" applyFont="1" applyFill="1" applyBorder="1" applyAlignment="1" applyProtection="1">
      <alignment vertical="top" wrapText="1"/>
    </xf>
    <xf numFmtId="49" fontId="42" fillId="12" borderId="25" xfId="0" applyNumberFormat="1" applyFont="1" applyFill="1" applyBorder="1" applyAlignment="1" applyProtection="1">
      <alignment vertical="top" wrapText="1"/>
    </xf>
    <xf numFmtId="49" fontId="42" fillId="12" borderId="22" xfId="0" applyNumberFormat="1" applyFont="1" applyFill="1" applyBorder="1" applyAlignment="1" applyProtection="1">
      <alignment vertical="top" wrapText="1"/>
    </xf>
    <xf numFmtId="49" fontId="42" fillId="12" borderId="38" xfId="0" applyNumberFormat="1" applyFont="1" applyFill="1" applyBorder="1" applyAlignment="1" applyProtection="1">
      <alignment vertical="top" wrapText="1"/>
    </xf>
    <xf numFmtId="49" fontId="0" fillId="12" borderId="38" xfId="0" applyNumberFormat="1" applyFont="1" applyFill="1" applyBorder="1" applyAlignment="1" applyProtection="1">
      <alignment vertical="top" wrapText="1"/>
    </xf>
    <xf numFmtId="0" fontId="0" fillId="12" borderId="5" xfId="0" applyFont="1" applyFill="1" applyBorder="1" applyProtection="1"/>
    <xf numFmtId="0" fontId="0" fillId="0" borderId="0" xfId="0" applyFont="1" applyFill="1" applyBorder="1" applyProtection="1"/>
    <xf numFmtId="0" fontId="12" fillId="12" borderId="38" xfId="0" applyFont="1" applyFill="1" applyBorder="1" applyAlignment="1" applyProtection="1">
      <alignment horizontal="center" vertical="top"/>
    </xf>
    <xf numFmtId="0" fontId="12" fillId="12" borderId="38" xfId="0" applyFont="1" applyFill="1" applyBorder="1" applyAlignment="1" applyProtection="1">
      <alignment horizontal="center" vertical="top" wrapText="1"/>
    </xf>
    <xf numFmtId="49" fontId="12" fillId="12" borderId="40" xfId="0" applyNumberFormat="1" applyFont="1" applyFill="1" applyBorder="1" applyAlignment="1" applyProtection="1">
      <alignment horizontal="center" vertical="top"/>
    </xf>
    <xf numFmtId="0" fontId="0" fillId="29" borderId="38" xfId="0" applyFill="1" applyBorder="1" applyProtection="1"/>
    <xf numFmtId="0" fontId="11" fillId="0" borderId="39" xfId="0" applyNumberFormat="1" applyFont="1" applyFill="1" applyBorder="1" applyAlignment="1" applyProtection="1">
      <alignment horizontal="left" vertical="top" wrapText="1"/>
    </xf>
    <xf numFmtId="0" fontId="13" fillId="9" borderId="0" xfId="0" applyFont="1" applyFill="1" applyBorder="1" applyAlignment="1" applyProtection="1"/>
    <xf numFmtId="0" fontId="0" fillId="11" borderId="0" xfId="0" applyFill="1" applyBorder="1" applyAlignment="1" applyProtection="1"/>
    <xf numFmtId="0" fontId="0" fillId="11" borderId="5" xfId="0" applyFill="1" applyBorder="1" applyAlignment="1" applyProtection="1"/>
    <xf numFmtId="0" fontId="48" fillId="11" borderId="4" xfId="0" applyNumberFormat="1" applyFont="1" applyFill="1" applyBorder="1" applyAlignment="1" applyProtection="1">
      <alignment horizontal="center" vertical="top"/>
    </xf>
    <xf numFmtId="0" fontId="12" fillId="0" borderId="41" xfId="0" applyFont="1" applyBorder="1" applyAlignment="1" applyProtection="1">
      <alignment horizontal="center" vertical="center"/>
    </xf>
    <xf numFmtId="0" fontId="10" fillId="11" borderId="4" xfId="0" applyNumberFormat="1" applyFont="1" applyFill="1" applyBorder="1" applyAlignment="1" applyProtection="1">
      <alignment horizontal="center" vertical="top"/>
    </xf>
    <xf numFmtId="0" fontId="10" fillId="11" borderId="1" xfId="0" applyNumberFormat="1" applyFont="1" applyFill="1" applyBorder="1" applyAlignment="1" applyProtection="1">
      <alignment horizontal="center" vertical="top"/>
    </xf>
    <xf numFmtId="49" fontId="0" fillId="0" borderId="3" xfId="0" applyNumberFormat="1" applyBorder="1" applyAlignment="1" applyProtection="1">
      <alignment vertical="top" wrapText="1"/>
    </xf>
    <xf numFmtId="49" fontId="0" fillId="0" borderId="5" xfId="0" applyNumberFormat="1" applyFont="1" applyBorder="1" applyAlignment="1" applyProtection="1">
      <alignment vertical="top" wrapText="1"/>
    </xf>
    <xf numFmtId="0" fontId="12" fillId="0" borderId="38" xfId="0" applyNumberFormat="1" applyFont="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top"/>
    </xf>
    <xf numFmtId="0" fontId="12" fillId="0" borderId="39" xfId="0" applyFont="1" applyFill="1" applyBorder="1" applyAlignment="1" applyProtection="1">
      <alignment horizontal="center" vertical="center" wrapText="1"/>
    </xf>
    <xf numFmtId="0" fontId="12" fillId="8" borderId="39" xfId="0" applyFont="1" applyFill="1" applyBorder="1" applyAlignment="1" applyProtection="1">
      <alignment horizontal="center" vertical="center" wrapText="1"/>
      <protection locked="0"/>
    </xf>
    <xf numFmtId="0" fontId="12" fillId="8" borderId="40"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top" wrapText="1"/>
    </xf>
    <xf numFmtId="0" fontId="10" fillId="6" borderId="4" xfId="0" applyFont="1" applyFill="1" applyBorder="1" applyAlignment="1" applyProtection="1">
      <alignment horizontal="center" vertical="top" wrapText="1"/>
    </xf>
    <xf numFmtId="0" fontId="57" fillId="14" borderId="2" xfId="0" applyNumberFormat="1" applyFont="1" applyFill="1" applyBorder="1" applyAlignment="1" applyProtection="1">
      <alignment horizontal="left" vertical="center" shrinkToFit="1"/>
    </xf>
    <xf numFmtId="0" fontId="10" fillId="15" borderId="1" xfId="0" applyFont="1" applyFill="1" applyBorder="1" applyAlignment="1" applyProtection="1">
      <alignment horizontal="center" vertical="top" wrapText="1"/>
    </xf>
    <xf numFmtId="0" fontId="10" fillId="15" borderId="1" xfId="0" applyNumberFormat="1" applyFont="1" applyFill="1" applyBorder="1" applyAlignment="1" applyProtection="1">
      <alignment horizontal="center" vertical="top" wrapText="1"/>
    </xf>
    <xf numFmtId="0" fontId="12" fillId="8" borderId="59" xfId="0" applyFont="1" applyFill="1" applyBorder="1" applyAlignment="1" applyProtection="1">
      <alignment horizontal="center" vertical="center" wrapText="1"/>
      <protection locked="0"/>
    </xf>
    <xf numFmtId="0" fontId="10" fillId="17" borderId="1" xfId="0" applyNumberFormat="1" applyFont="1" applyFill="1" applyBorder="1" applyAlignment="1" applyProtection="1">
      <alignment horizontal="center" vertical="top"/>
    </xf>
    <xf numFmtId="0" fontId="0" fillId="15" borderId="0" xfId="0" applyFill="1" applyBorder="1" applyAlignment="1" applyProtection="1"/>
    <xf numFmtId="0" fontId="0" fillId="15" borderId="5" xfId="0" applyFill="1" applyBorder="1" applyAlignment="1" applyProtection="1"/>
    <xf numFmtId="0" fontId="0" fillId="17" borderId="0" xfId="0" applyFill="1" applyBorder="1" applyAlignment="1" applyProtection="1"/>
    <xf numFmtId="0" fontId="0" fillId="17" borderId="5" xfId="0" applyFill="1" applyBorder="1" applyAlignment="1" applyProtection="1"/>
    <xf numFmtId="0" fontId="10" fillId="17" borderId="4" xfId="0" applyNumberFormat="1" applyFont="1" applyFill="1" applyBorder="1" applyAlignment="1" applyProtection="1">
      <alignment horizontal="center" vertical="top"/>
    </xf>
    <xf numFmtId="0" fontId="10" fillId="15" borderId="4" xfId="0" applyNumberFormat="1" applyFont="1" applyFill="1" applyBorder="1" applyAlignment="1" applyProtection="1">
      <alignment horizontal="center" vertical="top"/>
    </xf>
    <xf numFmtId="0" fontId="12" fillId="0" borderId="39" xfId="0" applyFont="1" applyBorder="1" applyAlignment="1" applyProtection="1">
      <alignment horizontal="center" vertical="center"/>
    </xf>
    <xf numFmtId="0" fontId="12" fillId="0" borderId="38" xfId="0" applyFont="1" applyBorder="1" applyAlignment="1" applyProtection="1">
      <alignment horizontal="center" vertical="center"/>
    </xf>
    <xf numFmtId="0" fontId="0" fillId="12" borderId="20" xfId="0" applyFill="1" applyBorder="1" applyAlignment="1" applyProtection="1"/>
    <xf numFmtId="167" fontId="0" fillId="0" borderId="0" xfId="0" applyNumberFormat="1" applyFont="1" applyFill="1" applyProtection="1"/>
    <xf numFmtId="169" fontId="0" fillId="0" borderId="0" xfId="0" applyNumberFormat="1" applyFont="1" applyFill="1" applyProtection="1"/>
    <xf numFmtId="0" fontId="12" fillId="0" borderId="0" xfId="0" applyFont="1" applyFill="1" applyProtection="1"/>
    <xf numFmtId="1" fontId="12" fillId="0" borderId="25" xfId="0" applyNumberFormat="1" applyFont="1" applyFill="1" applyBorder="1" applyAlignment="1" applyProtection="1">
      <alignment horizontal="center" vertical="center" shrinkToFit="1"/>
    </xf>
    <xf numFmtId="2" fontId="20" fillId="0" borderId="38" xfId="0" applyNumberFormat="1" applyFont="1" applyFill="1" applyBorder="1" applyAlignment="1" applyProtection="1">
      <alignment horizontal="center" vertical="center"/>
    </xf>
    <xf numFmtId="2" fontId="20" fillId="12" borderId="38" xfId="0" applyNumberFormat="1" applyFont="1" applyFill="1" applyBorder="1" applyAlignment="1" applyProtection="1">
      <alignment horizontal="center" vertical="center"/>
    </xf>
    <xf numFmtId="2" fontId="20" fillId="0" borderId="38" xfId="0" applyNumberFormat="1" applyFont="1" applyBorder="1" applyAlignment="1" applyProtection="1">
      <alignment horizontal="centerContinuous" vertical="center"/>
    </xf>
    <xf numFmtId="2" fontId="20" fillId="0" borderId="38" xfId="0" applyNumberFormat="1" applyFont="1" applyFill="1" applyBorder="1" applyAlignment="1" applyProtection="1">
      <alignment horizontal="centerContinuous" vertical="center"/>
    </xf>
    <xf numFmtId="2" fontId="20" fillId="0" borderId="38" xfId="0" applyNumberFormat="1" applyFont="1" applyBorder="1" applyAlignment="1" applyProtection="1">
      <alignment horizontal="center" vertical="center"/>
    </xf>
    <xf numFmtId="2" fontId="17" fillId="0" borderId="38" xfId="0" applyNumberFormat="1" applyFont="1" applyFill="1" applyBorder="1" applyAlignment="1" applyProtection="1">
      <alignment horizontal="center" vertical="center"/>
    </xf>
    <xf numFmtId="2" fontId="0" fillId="8" borderId="38" xfId="0" applyNumberFormat="1" applyFill="1" applyBorder="1" applyAlignment="1" applyProtection="1">
      <alignment horizontal="center" vertical="top" wrapText="1"/>
      <protection locked="0"/>
    </xf>
    <xf numFmtId="0" fontId="0" fillId="29" borderId="39" xfId="0" applyFill="1" applyBorder="1" applyProtection="1"/>
    <xf numFmtId="37" fontId="0" fillId="4" borderId="21" xfId="0" applyNumberFormat="1" applyFill="1" applyBorder="1" applyAlignment="1" applyProtection="1">
      <alignment horizontal="left" vertical="center" indent="1" shrinkToFit="1" readingOrder="1"/>
    </xf>
    <xf numFmtId="37" fontId="0" fillId="4" borderId="22" xfId="0" applyNumberFormat="1" applyFill="1" applyBorder="1" applyAlignment="1" applyProtection="1">
      <alignment horizontal="left" vertical="center" indent="1" shrinkToFit="1" readingOrder="1"/>
    </xf>
    <xf numFmtId="0" fontId="51" fillId="8" borderId="38" xfId="0"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center" vertical="center"/>
    </xf>
    <xf numFmtId="0" fontId="12" fillId="0" borderId="39" xfId="0" applyNumberFormat="1" applyFont="1" applyFill="1" applyBorder="1" applyAlignment="1" applyProtection="1">
      <alignment vertical="center" wrapText="1"/>
    </xf>
    <xf numFmtId="0" fontId="12" fillId="0" borderId="41" xfId="0" applyNumberFormat="1" applyFont="1" applyFill="1" applyBorder="1" applyAlignment="1" applyProtection="1">
      <alignment vertical="center" wrapText="1"/>
    </xf>
    <xf numFmtId="0" fontId="12" fillId="0" borderId="40" xfId="0" applyNumberFormat="1" applyFont="1" applyFill="1" applyBorder="1" applyAlignment="1" applyProtection="1">
      <alignment vertical="center" wrapText="1"/>
    </xf>
    <xf numFmtId="0" fontId="12" fillId="0" borderId="38" xfId="0" applyFont="1" applyFill="1" applyBorder="1" applyAlignment="1" applyProtection="1">
      <alignment horizontal="center" vertical="top"/>
    </xf>
    <xf numFmtId="0" fontId="0" fillId="8" borderId="39" xfId="0" applyNumberFormat="1" applyFont="1" applyFill="1" applyBorder="1" applyAlignment="1" applyProtection="1">
      <alignment vertical="top" wrapText="1"/>
      <protection locked="0"/>
    </xf>
    <xf numFmtId="0" fontId="0" fillId="0" borderId="20" xfId="0" applyNumberFormat="1" applyFont="1" applyFill="1" applyBorder="1" applyAlignment="1" applyProtection="1">
      <alignment horizontal="center" vertical="center" wrapText="1"/>
    </xf>
    <xf numFmtId="0" fontId="0" fillId="0" borderId="21" xfId="0" applyNumberFormat="1" applyFont="1" applyFill="1" applyBorder="1" applyAlignment="1">
      <alignment horizontal="center" vertical="center" wrapText="1"/>
    </xf>
    <xf numFmtId="0" fontId="0" fillId="0" borderId="22" xfId="0" applyNumberFormat="1" applyFont="1" applyFill="1" applyBorder="1" applyAlignment="1">
      <alignment horizontal="center" vertical="center" wrapText="1"/>
    </xf>
    <xf numFmtId="0" fontId="0" fillId="0" borderId="23" xfId="0" applyBorder="1" applyProtection="1"/>
    <xf numFmtId="0" fontId="0" fillId="0" borderId="24" xfId="0" applyBorder="1" applyProtection="1"/>
    <xf numFmtId="0" fontId="0" fillId="0" borderId="0" xfId="0" applyFont="1" applyFill="1" applyBorder="1" applyAlignment="1" applyProtection="1">
      <alignment vertical="top"/>
    </xf>
    <xf numFmtId="49" fontId="12" fillId="12" borderId="41" xfId="0" applyNumberFormat="1" applyFont="1" applyFill="1" applyBorder="1" applyAlignment="1" applyProtection="1">
      <alignment horizontal="center" vertical="top"/>
    </xf>
    <xf numFmtId="49" fontId="0" fillId="0" borderId="24" xfId="0" applyNumberFormat="1" applyFont="1" applyFill="1" applyBorder="1" applyAlignment="1" applyProtection="1">
      <alignment horizontal="center" wrapText="1"/>
    </xf>
    <xf numFmtId="0" fontId="12" fillId="12" borderId="24" xfId="0" applyFont="1" applyFill="1" applyBorder="1" applyAlignment="1" applyProtection="1">
      <alignment horizontal="left" vertical="center" indent="1" shrinkToFit="1"/>
    </xf>
    <xf numFmtId="37" fontId="41" fillId="12" borderId="24" xfId="0" applyNumberFormat="1" applyFont="1" applyFill="1" applyBorder="1" applyAlignment="1" applyProtection="1">
      <alignment horizontal="center" vertical="center" shrinkToFit="1"/>
    </xf>
    <xf numFmtId="37" fontId="41" fillId="12" borderId="25" xfId="0" applyNumberFormat="1" applyFont="1" applyFill="1" applyBorder="1" applyAlignment="1" applyProtection="1">
      <alignment horizontal="center" vertical="center" shrinkToFit="1"/>
    </xf>
    <xf numFmtId="0" fontId="0" fillId="0" borderId="1" xfId="0" applyFill="1" applyBorder="1"/>
    <xf numFmtId="0" fontId="12" fillId="8" borderId="148" xfId="0" applyNumberFormat="1" applyFont="1" applyFill="1" applyBorder="1" applyAlignment="1" applyProtection="1">
      <alignment horizontal="center" vertical="center" wrapText="1" shrinkToFit="1"/>
      <protection locked="0"/>
    </xf>
    <xf numFmtId="0" fontId="12" fillId="8" borderId="38" xfId="0" applyNumberFormat="1" applyFont="1" applyFill="1" applyBorder="1" applyAlignment="1" applyProtection="1">
      <alignment horizontal="center" vertical="center" wrapText="1" shrinkToFit="1"/>
      <protection locked="0"/>
    </xf>
    <xf numFmtId="0" fontId="33" fillId="0" borderId="38" xfId="0" applyNumberFormat="1" applyFont="1" applyBorder="1" applyAlignment="1" applyProtection="1">
      <alignment horizontal="center" vertical="center" wrapText="1"/>
    </xf>
    <xf numFmtId="0" fontId="12" fillId="8" borderId="38" xfId="0" applyNumberFormat="1" applyFont="1" applyFill="1" applyBorder="1" applyAlignment="1" applyProtection="1">
      <alignment horizontal="center" vertical="top"/>
      <protection locked="0"/>
    </xf>
    <xf numFmtId="0" fontId="0" fillId="8" borderId="38" xfId="0" applyFill="1" applyBorder="1" applyAlignment="1" applyProtection="1">
      <alignment horizontal="centerContinuous" vertical="center"/>
      <protection locked="0"/>
    </xf>
    <xf numFmtId="0" fontId="12" fillId="0" borderId="38" xfId="0" applyNumberFormat="1" applyFont="1" applyFill="1" applyBorder="1" applyAlignment="1" applyProtection="1">
      <alignment horizontal="center" vertical="center" shrinkToFit="1"/>
    </xf>
    <xf numFmtId="0" fontId="12" fillId="12" borderId="38" xfId="0" applyNumberFormat="1" applyFont="1" applyFill="1" applyBorder="1" applyAlignment="1" applyProtection="1">
      <alignment horizontal="center" vertical="center" shrinkToFit="1"/>
    </xf>
    <xf numFmtId="0" fontId="11" fillId="8" borderId="38" xfId="0" applyNumberFormat="1" applyFont="1" applyFill="1" applyBorder="1" applyAlignment="1" applyProtection="1">
      <alignment horizontal="left" vertical="top" wrapText="1"/>
      <protection locked="0"/>
    </xf>
    <xf numFmtId="0" fontId="11" fillId="8" borderId="38" xfId="0" applyFont="1" applyFill="1" applyBorder="1" applyAlignment="1" applyProtection="1">
      <alignment horizontal="left" vertical="top" wrapText="1"/>
      <protection locked="0"/>
    </xf>
    <xf numFmtId="0" fontId="0" fillId="0" borderId="0" xfId="0" applyNumberFormat="1" applyAlignment="1">
      <alignment horizontal="left"/>
    </xf>
    <xf numFmtId="37" fontId="0" fillId="0" borderId="4" xfId="0" applyNumberFormat="1" applyBorder="1" applyAlignment="1" applyProtection="1">
      <alignment horizontal="left" vertical="center"/>
    </xf>
    <xf numFmtId="0" fontId="0" fillId="0" borderId="23" xfId="0" applyBorder="1"/>
    <xf numFmtId="0" fontId="0" fillId="0" borderId="39" xfId="0" applyNumberFormat="1" applyBorder="1" applyAlignment="1">
      <alignment horizontal="left"/>
    </xf>
    <xf numFmtId="49" fontId="11" fillId="10" borderId="24" xfId="0" applyNumberFormat="1" applyFont="1" applyFill="1" applyBorder="1" applyAlignment="1" applyProtection="1"/>
    <xf numFmtId="49" fontId="11" fillId="10" borderId="24" xfId="0" applyNumberFormat="1" applyFont="1" applyFill="1" applyBorder="1" applyAlignment="1" applyProtection="1">
      <alignment horizontal="right" indent="1"/>
    </xf>
    <xf numFmtId="0" fontId="11" fillId="10" borderId="24" xfId="0" applyNumberFormat="1" applyFont="1" applyFill="1" applyBorder="1" applyAlignment="1" applyProtection="1">
      <alignment horizontal="left"/>
    </xf>
    <xf numFmtId="49" fontId="11" fillId="10" borderId="0" xfId="0" applyNumberFormat="1" applyFont="1" applyFill="1" applyBorder="1" applyAlignment="1" applyProtection="1"/>
    <xf numFmtId="49" fontId="112" fillId="10" borderId="0" xfId="0" applyNumberFormat="1" applyFont="1" applyFill="1" applyAlignment="1" applyProtection="1">
      <alignment horizontal="left" indent="2"/>
    </xf>
    <xf numFmtId="0" fontId="11" fillId="10" borderId="24" xfId="0" applyFont="1" applyFill="1" applyBorder="1" applyAlignment="1" applyProtection="1">
      <alignment horizontal="center"/>
    </xf>
    <xf numFmtId="0" fontId="11" fillId="10" borderId="0" xfId="0" applyFont="1" applyFill="1" applyAlignment="1" applyProtection="1">
      <alignment horizontal="center"/>
    </xf>
    <xf numFmtId="0" fontId="11" fillId="10" borderId="0" xfId="0" applyFont="1" applyFill="1" applyBorder="1" applyProtection="1"/>
    <xf numFmtId="0" fontId="11" fillId="10" borderId="0" xfId="0" applyNumberFormat="1" applyFont="1" applyFill="1" applyProtection="1"/>
    <xf numFmtId="0" fontId="12" fillId="0" borderId="38" xfId="0" applyFont="1" applyBorder="1" applyAlignment="1" applyProtection="1">
      <alignment horizontal="center" vertical="center"/>
    </xf>
    <xf numFmtId="0" fontId="12" fillId="0" borderId="38" xfId="0" applyNumberFormat="1" applyFont="1" applyFill="1" applyBorder="1" applyAlignment="1" applyProtection="1">
      <alignment horizontal="left" vertical="top" wrapText="1"/>
    </xf>
    <xf numFmtId="170" fontId="12" fillId="8" borderId="38" xfId="0" applyNumberFormat="1" applyFont="1" applyFill="1" applyBorder="1" applyAlignment="1" applyProtection="1">
      <alignment horizontal="center" vertical="center"/>
      <protection locked="0"/>
    </xf>
    <xf numFmtId="0" fontId="10" fillId="15" borderId="4" xfId="0" applyFont="1" applyFill="1" applyBorder="1" applyAlignment="1" applyProtection="1">
      <alignment horizontal="center" vertical="top" wrapText="1"/>
    </xf>
    <xf numFmtId="1" fontId="12" fillId="0" borderId="38" xfId="0" applyNumberFormat="1" applyFont="1" applyFill="1" applyBorder="1" applyAlignment="1" applyProtection="1">
      <alignment horizontal="left" vertical="top" wrapText="1"/>
    </xf>
    <xf numFmtId="0" fontId="0" fillId="29" borderId="20" xfId="0" applyFill="1" applyBorder="1" applyAlignment="1" applyProtection="1">
      <alignment horizontal="center" vertical="center"/>
    </xf>
    <xf numFmtId="0" fontId="0" fillId="29" borderId="22" xfId="0" applyFill="1" applyBorder="1" applyAlignment="1">
      <alignment horizontal="center" vertical="center"/>
    </xf>
    <xf numFmtId="1" fontId="0" fillId="0" borderId="41" xfId="0" applyNumberFormat="1" applyBorder="1" applyAlignment="1">
      <alignment horizontal="left"/>
    </xf>
    <xf numFmtId="1" fontId="0" fillId="0" borderId="40" xfId="0" applyNumberFormat="1" applyBorder="1" applyAlignment="1">
      <alignment horizontal="left"/>
    </xf>
    <xf numFmtId="0" fontId="12" fillId="12" borderId="39" xfId="0" applyFont="1" applyFill="1" applyBorder="1" applyAlignment="1" applyProtection="1">
      <alignment horizontal="center" vertical="center"/>
    </xf>
    <xf numFmtId="0" fontId="32" fillId="32" borderId="136" xfId="1" applyNumberFormat="1" applyFill="1" applyBorder="1" applyAlignment="1" applyProtection="1">
      <alignment horizontal="center" vertical="center" shrinkToFit="1"/>
    </xf>
    <xf numFmtId="0" fontId="32" fillId="32" borderId="136" xfId="1" applyFill="1" applyBorder="1" applyAlignment="1">
      <alignment horizontal="center" vertical="center" shrinkToFit="1"/>
    </xf>
    <xf numFmtId="0" fontId="20" fillId="0" borderId="4" xfId="0" applyNumberFormat="1" applyFont="1" applyBorder="1" applyAlignment="1" applyProtection="1">
      <alignment horizontal="left" vertical="top" wrapText="1"/>
    </xf>
    <xf numFmtId="0" fontId="20" fillId="0" borderId="0" xfId="0" applyNumberFormat="1" applyFont="1" applyBorder="1" applyAlignment="1" applyProtection="1">
      <alignment horizontal="left" vertical="top" wrapText="1"/>
    </xf>
    <xf numFmtId="0" fontId="20" fillId="0" borderId="5" xfId="0" applyNumberFormat="1" applyFont="1" applyBorder="1" applyAlignment="1" applyProtection="1">
      <alignment horizontal="left" vertical="top" wrapText="1"/>
    </xf>
    <xf numFmtId="0" fontId="0" fillId="0" borderId="2"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4" fillId="0" borderId="2" xfId="0" applyFont="1" applyBorder="1" applyAlignment="1" applyProtection="1">
      <alignment horizontal="right" vertical="center" wrapText="1" indent="1"/>
    </xf>
    <xf numFmtId="0" fontId="14" fillId="0" borderId="3" xfId="0" applyFont="1" applyBorder="1" applyAlignment="1" applyProtection="1">
      <alignment horizontal="right" vertical="center" wrapText="1" indent="1"/>
    </xf>
    <xf numFmtId="0" fontId="14" fillId="0" borderId="0" xfId="0" applyFont="1" applyBorder="1" applyAlignment="1" applyProtection="1">
      <alignment horizontal="right" vertical="center" wrapText="1" indent="1"/>
    </xf>
    <xf numFmtId="0" fontId="14" fillId="0" borderId="5" xfId="0" applyFont="1" applyBorder="1" applyAlignment="1" applyProtection="1">
      <alignment horizontal="right" vertical="center" wrapText="1" indent="1"/>
    </xf>
    <xf numFmtId="0" fontId="20" fillId="0" borderId="0" xfId="0" applyFont="1" applyFill="1" applyBorder="1" applyAlignment="1" applyProtection="1">
      <alignment horizontal="right" vertical="center" wrapText="1"/>
    </xf>
    <xf numFmtId="0" fontId="20" fillId="0" borderId="5" xfId="0" applyFont="1" applyFill="1" applyBorder="1" applyAlignment="1" applyProtection="1">
      <alignment horizontal="right" vertical="center" wrapText="1"/>
    </xf>
    <xf numFmtId="0" fontId="17" fillId="0" borderId="14" xfId="0" applyNumberFormat="1" applyFont="1" applyBorder="1" applyAlignment="1" applyProtection="1">
      <alignment horizontal="left" vertical="top" wrapText="1" indent="1"/>
    </xf>
    <xf numFmtId="0" fontId="17" fillId="0" borderId="15" xfId="0" applyNumberFormat="1" applyFont="1" applyBorder="1" applyAlignment="1" applyProtection="1">
      <alignment horizontal="left" vertical="top" wrapText="1" indent="1"/>
    </xf>
    <xf numFmtId="0" fontId="23" fillId="0" borderId="15" xfId="0" applyNumberFormat="1" applyFont="1" applyBorder="1" applyAlignment="1" applyProtection="1">
      <alignment horizontal="left" vertical="top" wrapText="1"/>
    </xf>
    <xf numFmtId="0" fontId="20" fillId="0" borderId="15" xfId="0" applyNumberFormat="1" applyFont="1" applyBorder="1" applyAlignment="1" applyProtection="1">
      <alignment horizontal="left" vertical="top" wrapText="1"/>
    </xf>
    <xf numFmtId="0" fontId="20" fillId="0" borderId="16" xfId="0" applyNumberFormat="1" applyFont="1" applyBorder="1" applyAlignment="1" applyProtection="1">
      <alignment horizontal="left" vertical="top" wrapText="1"/>
    </xf>
    <xf numFmtId="0" fontId="34" fillId="2" borderId="4" xfId="0" applyNumberFormat="1" applyFont="1" applyFill="1" applyBorder="1" applyAlignment="1" applyProtection="1">
      <alignment horizontal="left"/>
    </xf>
    <xf numFmtId="0" fontId="34" fillId="2" borderId="0" xfId="0" applyNumberFormat="1" applyFont="1" applyFill="1" applyBorder="1" applyAlignment="1" applyProtection="1">
      <alignment horizontal="left"/>
    </xf>
    <xf numFmtId="0" fontId="34" fillId="2" borderId="5" xfId="0" applyNumberFormat="1" applyFont="1" applyFill="1" applyBorder="1" applyAlignment="1" applyProtection="1">
      <alignment horizontal="left"/>
    </xf>
    <xf numFmtId="0" fontId="34" fillId="2" borderId="4" xfId="0" applyNumberFormat="1" applyFont="1" applyFill="1" applyBorder="1" applyAlignment="1" applyProtection="1">
      <alignment horizontal="left" wrapText="1"/>
    </xf>
    <xf numFmtId="0" fontId="34" fillId="2" borderId="0" xfId="0" applyNumberFormat="1" applyFont="1" applyFill="1" applyBorder="1" applyAlignment="1" applyProtection="1">
      <alignment horizontal="left" wrapText="1"/>
    </xf>
    <xf numFmtId="0" fontId="34" fillId="2" borderId="5" xfId="0" applyNumberFormat="1" applyFont="1" applyFill="1" applyBorder="1" applyAlignment="1" applyProtection="1">
      <alignment horizontal="left" wrapText="1"/>
    </xf>
    <xf numFmtId="0" fontId="20" fillId="0" borderId="4" xfId="0" applyNumberFormat="1" applyFont="1" applyFill="1" applyBorder="1" applyAlignment="1" applyProtection="1">
      <alignment horizontal="left" vertical="top" wrapText="1"/>
    </xf>
    <xf numFmtId="0" fontId="20" fillId="0" borderId="0" xfId="0" applyNumberFormat="1" applyFont="1" applyFill="1" applyBorder="1" applyAlignment="1" applyProtection="1">
      <alignment horizontal="left" vertical="top" wrapText="1"/>
    </xf>
    <xf numFmtId="0" fontId="20" fillId="0" borderId="5" xfId="0" applyNumberFormat="1" applyFont="1" applyFill="1" applyBorder="1" applyAlignment="1" applyProtection="1">
      <alignment horizontal="left" vertical="top" wrapText="1"/>
    </xf>
    <xf numFmtId="0" fontId="34" fillId="2" borderId="38" xfId="0" applyNumberFormat="1" applyFont="1" applyFill="1" applyBorder="1" applyAlignment="1" applyProtection="1">
      <alignment horizontal="left"/>
    </xf>
    <xf numFmtId="0" fontId="22" fillId="3" borderId="77" xfId="0" applyNumberFormat="1" applyFont="1" applyFill="1" applyBorder="1" applyAlignment="1" applyProtection="1">
      <alignment horizontal="left" wrapText="1" indent="1"/>
    </xf>
    <xf numFmtId="0" fontId="22" fillId="3" borderId="78" xfId="0" applyNumberFormat="1" applyFont="1" applyFill="1" applyBorder="1" applyAlignment="1" applyProtection="1">
      <alignment horizontal="left" wrapText="1" indent="1"/>
    </xf>
    <xf numFmtId="0" fontId="22" fillId="3" borderId="79" xfId="0" applyNumberFormat="1" applyFont="1" applyFill="1" applyBorder="1" applyAlignment="1" applyProtection="1">
      <alignment horizontal="left" wrapText="1" indent="1"/>
    </xf>
    <xf numFmtId="0" fontId="20" fillId="0" borderId="15" xfId="0" applyNumberFormat="1" applyFont="1" applyFill="1" applyBorder="1" applyAlignment="1" applyProtection="1">
      <alignment horizontal="left" vertical="top" wrapText="1"/>
    </xf>
    <xf numFmtId="0" fontId="20" fillId="0" borderId="16" xfId="0" applyNumberFormat="1" applyFont="1" applyFill="1" applyBorder="1" applyAlignment="1" applyProtection="1">
      <alignment horizontal="left" vertical="top" wrapText="1"/>
    </xf>
    <xf numFmtId="0" fontId="17" fillId="30" borderId="38" xfId="0" applyNumberFormat="1" applyFont="1" applyFill="1" applyBorder="1" applyAlignment="1" applyProtection="1">
      <alignment horizontal="center" vertical="center" wrapText="1"/>
    </xf>
    <xf numFmtId="0" fontId="12" fillId="30" borderId="38" xfId="0" applyFont="1" applyFill="1" applyBorder="1" applyAlignment="1">
      <alignment horizontal="center" vertical="center" wrapText="1"/>
    </xf>
    <xf numFmtId="0" fontId="17" fillId="31" borderId="38" xfId="0" applyNumberFormat="1" applyFont="1" applyFill="1" applyBorder="1" applyAlignment="1" applyProtection="1">
      <alignment horizontal="center" vertical="center" wrapText="1"/>
    </xf>
    <xf numFmtId="0" fontId="12" fillId="31" borderId="38" xfId="0" applyFont="1" applyFill="1" applyBorder="1" applyAlignment="1">
      <alignment horizontal="center" vertical="center" wrapText="1"/>
    </xf>
    <xf numFmtId="0" fontId="20" fillId="0" borderId="38" xfId="0" applyNumberFormat="1" applyFont="1" applyFill="1" applyBorder="1" applyAlignment="1" applyProtection="1">
      <alignment horizontal="left" vertical="top" wrapText="1" indent="1"/>
    </xf>
    <xf numFmtId="0" fontId="0" fillId="0" borderId="38" xfId="0" applyBorder="1" applyAlignment="1">
      <alignment horizontal="left" vertical="top" wrapText="1" indent="1"/>
    </xf>
    <xf numFmtId="0" fontId="17" fillId="0" borderId="17" xfId="0" applyNumberFormat="1" applyFont="1" applyBorder="1" applyAlignment="1" applyProtection="1">
      <alignment horizontal="left" vertical="top" wrapText="1" indent="1"/>
    </xf>
    <xf numFmtId="0" fontId="17" fillId="0" borderId="18" xfId="0" applyNumberFormat="1" applyFont="1" applyBorder="1" applyAlignment="1" applyProtection="1">
      <alignment horizontal="left" vertical="top" wrapText="1" indent="1"/>
    </xf>
    <xf numFmtId="0" fontId="23" fillId="0" borderId="18" xfId="0" applyNumberFormat="1" applyFont="1" applyBorder="1" applyAlignment="1" applyProtection="1">
      <alignment horizontal="left" vertical="top" wrapText="1"/>
    </xf>
    <xf numFmtId="0" fontId="20" fillId="0" borderId="18" xfId="0" applyNumberFormat="1" applyFont="1" applyBorder="1" applyAlignment="1" applyProtection="1">
      <alignment horizontal="left" vertical="top" wrapText="1"/>
    </xf>
    <xf numFmtId="0" fontId="20" fillId="0" borderId="19" xfId="0" applyNumberFormat="1" applyFont="1" applyBorder="1" applyAlignment="1" applyProtection="1">
      <alignment horizontal="left" vertical="top" wrapText="1"/>
    </xf>
    <xf numFmtId="0" fontId="22" fillId="3" borderId="20" xfId="0" applyNumberFormat="1" applyFont="1" applyFill="1" applyBorder="1" applyAlignment="1" applyProtection="1">
      <alignment horizontal="left" wrapText="1" indent="1"/>
    </xf>
    <xf numFmtId="0" fontId="22" fillId="3" borderId="21" xfId="0" applyNumberFormat="1" applyFont="1" applyFill="1" applyBorder="1" applyAlignment="1" applyProtection="1">
      <alignment horizontal="left" wrapText="1" indent="1"/>
    </xf>
    <xf numFmtId="0" fontId="22" fillId="3" borderId="22" xfId="0" applyNumberFormat="1" applyFont="1" applyFill="1" applyBorder="1" applyAlignment="1" applyProtection="1">
      <alignment horizontal="left" wrapText="1" indent="1"/>
    </xf>
    <xf numFmtId="0" fontId="21" fillId="29" borderId="23" xfId="0" applyNumberFormat="1" applyFont="1" applyFill="1" applyBorder="1" applyAlignment="1" applyProtection="1">
      <alignment horizontal="left" vertical="top" wrapText="1" indent="1"/>
    </xf>
    <xf numFmtId="0" fontId="20" fillId="29" borderId="24" xfId="0" applyNumberFormat="1" applyFont="1" applyFill="1" applyBorder="1" applyAlignment="1" applyProtection="1">
      <alignment horizontal="left" vertical="top" wrapText="1" indent="1"/>
    </xf>
    <xf numFmtId="0" fontId="20" fillId="29" borderId="25" xfId="0" applyNumberFormat="1" applyFont="1" applyFill="1" applyBorder="1" applyAlignment="1" applyProtection="1">
      <alignment horizontal="left" vertical="top" wrapText="1" indent="1"/>
    </xf>
    <xf numFmtId="0" fontId="17" fillId="29" borderId="23" xfId="0" applyNumberFormat="1" applyFont="1" applyFill="1" applyBorder="1" applyAlignment="1" applyProtection="1">
      <alignment horizontal="center" vertical="center"/>
    </xf>
    <xf numFmtId="0" fontId="17" fillId="29" borderId="24" xfId="0" applyNumberFormat="1" applyFont="1" applyFill="1" applyBorder="1" applyAlignment="1" applyProtection="1">
      <alignment horizontal="center" vertical="center"/>
    </xf>
    <xf numFmtId="0" fontId="17" fillId="29" borderId="25" xfId="0" applyNumberFormat="1" applyFont="1" applyFill="1" applyBorder="1" applyAlignment="1" applyProtection="1">
      <alignment horizontal="center" vertical="center"/>
    </xf>
    <xf numFmtId="0" fontId="17" fillId="29" borderId="23" xfId="0" applyNumberFormat="1" applyFont="1" applyFill="1" applyBorder="1" applyAlignment="1" applyProtection="1">
      <alignment horizontal="center" vertical="center" wrapText="1"/>
    </xf>
    <xf numFmtId="0" fontId="17" fillId="29" borderId="24" xfId="0" applyNumberFormat="1" applyFont="1" applyFill="1" applyBorder="1" applyAlignment="1" applyProtection="1">
      <alignment horizontal="center" vertical="center" wrapText="1"/>
    </xf>
    <xf numFmtId="0" fontId="17" fillId="29" borderId="25" xfId="0" applyNumberFormat="1" applyFont="1" applyFill="1" applyBorder="1" applyAlignment="1" applyProtection="1">
      <alignment horizontal="center" vertical="center" wrapText="1"/>
    </xf>
    <xf numFmtId="0" fontId="17" fillId="29" borderId="20" xfId="0" applyNumberFormat="1" applyFont="1" applyFill="1" applyBorder="1" applyAlignment="1" applyProtection="1">
      <alignment horizontal="center" wrapText="1"/>
    </xf>
    <xf numFmtId="0" fontId="20" fillId="29" borderId="22" xfId="0" applyNumberFormat="1" applyFont="1" applyFill="1" applyBorder="1" applyAlignment="1" applyProtection="1">
      <alignment horizontal="center" wrapText="1"/>
    </xf>
    <xf numFmtId="0" fontId="20" fillId="4" borderId="20" xfId="0" applyNumberFormat="1" applyFont="1" applyFill="1" applyBorder="1" applyAlignment="1" applyProtection="1">
      <alignment horizontal="center" vertical="center" wrapText="1"/>
    </xf>
    <xf numFmtId="0" fontId="20" fillId="4" borderId="22" xfId="0" applyNumberFormat="1" applyFont="1" applyFill="1" applyBorder="1" applyAlignment="1" applyProtection="1">
      <alignment horizontal="center" vertical="center" wrapText="1"/>
    </xf>
    <xf numFmtId="0" fontId="17" fillId="29" borderId="20" xfId="0" applyNumberFormat="1" applyFont="1" applyFill="1" applyBorder="1" applyAlignment="1" applyProtection="1">
      <alignment horizontal="left" vertical="top" wrapText="1" indent="1"/>
    </xf>
    <xf numFmtId="0" fontId="17" fillId="29" borderId="21" xfId="0" applyNumberFormat="1" applyFont="1" applyFill="1" applyBorder="1" applyAlignment="1" applyProtection="1">
      <alignment horizontal="left" vertical="top" wrapText="1" indent="1"/>
    </xf>
    <xf numFmtId="0" fontId="20" fillId="29" borderId="21" xfId="0" applyNumberFormat="1" applyFont="1" applyFill="1" applyBorder="1" applyAlignment="1" applyProtection="1">
      <alignment horizontal="left" vertical="top" wrapText="1" indent="1"/>
    </xf>
    <xf numFmtId="0" fontId="20" fillId="29" borderId="22" xfId="0" applyNumberFormat="1" applyFont="1" applyFill="1" applyBorder="1" applyAlignment="1" applyProtection="1">
      <alignment horizontal="left" vertical="top" wrapText="1" indent="1"/>
    </xf>
    <xf numFmtId="0" fontId="23" fillId="0" borderId="20" xfId="0" applyNumberFormat="1" applyFont="1" applyBorder="1" applyAlignment="1" applyProtection="1">
      <alignment horizontal="center" vertical="top" wrapText="1"/>
    </xf>
    <xf numFmtId="0" fontId="23" fillId="0" borderId="21" xfId="0" applyNumberFormat="1" applyFont="1" applyBorder="1" applyAlignment="1" applyProtection="1">
      <alignment horizontal="center" vertical="top" wrapText="1"/>
    </xf>
    <xf numFmtId="0" fontId="23" fillId="0" borderId="22" xfId="0" applyNumberFormat="1" applyFont="1" applyBorder="1" applyAlignment="1" applyProtection="1">
      <alignment horizontal="center" vertical="top" wrapText="1"/>
    </xf>
    <xf numFmtId="0" fontId="23" fillId="0" borderId="20" xfId="0" applyNumberFormat="1" applyFont="1" applyBorder="1" applyAlignment="1" applyProtection="1">
      <alignment horizontal="center" vertical="top" shrinkToFit="1"/>
    </xf>
    <xf numFmtId="0" fontId="23" fillId="0" borderId="21" xfId="0" applyNumberFormat="1" applyFont="1" applyBorder="1" applyAlignment="1" applyProtection="1">
      <alignment horizontal="center" vertical="top" shrinkToFit="1"/>
    </xf>
    <xf numFmtId="0" fontId="23" fillId="0" borderId="22" xfId="0" applyNumberFormat="1" applyFont="1" applyBorder="1" applyAlignment="1" applyProtection="1">
      <alignment horizontal="center" vertical="top" shrinkToFit="1"/>
    </xf>
    <xf numFmtId="0" fontId="20" fillId="0" borderId="20" xfId="0" applyNumberFormat="1" applyFont="1" applyBorder="1" applyAlignment="1" applyProtection="1">
      <alignment horizontal="center" vertical="top" wrapText="1"/>
    </xf>
    <xf numFmtId="0" fontId="20" fillId="0" borderId="21" xfId="0" applyNumberFormat="1" applyFont="1" applyBorder="1" applyAlignment="1" applyProtection="1">
      <alignment horizontal="center" vertical="top" wrapText="1"/>
    </xf>
    <xf numFmtId="0" fontId="20" fillId="0" borderId="22" xfId="0" applyNumberFormat="1" applyFont="1" applyBorder="1" applyAlignment="1" applyProtection="1">
      <alignment horizontal="center" vertical="top" wrapText="1"/>
    </xf>
    <xf numFmtId="3" fontId="20" fillId="0" borderId="20" xfId="0" applyNumberFormat="1" applyFont="1" applyBorder="1" applyAlignment="1" applyProtection="1">
      <alignment horizontal="center" vertical="center" wrapText="1"/>
    </xf>
    <xf numFmtId="3" fontId="20" fillId="0" borderId="22" xfId="0" applyNumberFormat="1" applyFont="1" applyBorder="1" applyAlignment="1" applyProtection="1">
      <alignment horizontal="center" vertical="center" wrapText="1"/>
    </xf>
    <xf numFmtId="0" fontId="97" fillId="0" borderId="21" xfId="0" applyNumberFormat="1" applyFont="1" applyBorder="1" applyAlignment="1" applyProtection="1">
      <alignment horizontal="center" vertical="center" wrapText="1" shrinkToFit="1"/>
    </xf>
    <xf numFmtId="0" fontId="97" fillId="0" borderId="22" xfId="0" applyNumberFormat="1" applyFont="1" applyBorder="1" applyAlignment="1" applyProtection="1">
      <alignment horizontal="center" vertical="center" wrapText="1" shrinkToFit="1"/>
    </xf>
    <xf numFmtId="0" fontId="38" fillId="0" borderId="20" xfId="0" applyNumberFormat="1" applyFont="1" applyBorder="1" applyAlignment="1" applyProtection="1">
      <alignment horizontal="center" vertical="center" wrapText="1"/>
    </xf>
    <xf numFmtId="0" fontId="38" fillId="0" borderId="21" xfId="0" applyNumberFormat="1" applyFont="1" applyBorder="1" applyAlignment="1" applyProtection="1">
      <alignment horizontal="center" vertical="center" wrapText="1"/>
    </xf>
    <xf numFmtId="0" fontId="38" fillId="0" borderId="22" xfId="0" applyNumberFormat="1" applyFont="1" applyBorder="1" applyAlignment="1" applyProtection="1">
      <alignment horizontal="center" vertical="center" wrapText="1"/>
    </xf>
    <xf numFmtId="0" fontId="17" fillId="29" borderId="1" xfId="0" applyNumberFormat="1" applyFont="1" applyFill="1" applyBorder="1" applyAlignment="1" applyProtection="1">
      <alignment horizontal="left" vertical="top" wrapText="1" indent="1"/>
    </xf>
    <xf numFmtId="0" fontId="17" fillId="29" borderId="2" xfId="0" applyNumberFormat="1" applyFont="1" applyFill="1" applyBorder="1" applyAlignment="1" applyProtection="1">
      <alignment horizontal="left" vertical="top" wrapText="1" indent="1"/>
    </xf>
    <xf numFmtId="0" fontId="20" fillId="29" borderId="2" xfId="0" applyNumberFormat="1" applyFont="1" applyFill="1" applyBorder="1" applyAlignment="1" applyProtection="1">
      <alignment horizontal="left" vertical="top" wrapText="1" indent="1"/>
    </xf>
    <xf numFmtId="0" fontId="20" fillId="29" borderId="3" xfId="0" applyNumberFormat="1" applyFont="1" applyFill="1" applyBorder="1" applyAlignment="1" applyProtection="1">
      <alignment horizontal="left" vertical="top" wrapText="1" indent="1"/>
    </xf>
    <xf numFmtId="0" fontId="20" fillId="29" borderId="4" xfId="0" applyNumberFormat="1" applyFont="1" applyFill="1" applyBorder="1" applyAlignment="1" applyProtection="1">
      <alignment horizontal="left" vertical="top" wrapText="1" indent="1"/>
    </xf>
    <xf numFmtId="0" fontId="20" fillId="29" borderId="0" xfId="0" applyNumberFormat="1" applyFont="1" applyFill="1" applyBorder="1" applyAlignment="1" applyProtection="1">
      <alignment horizontal="left" vertical="top" wrapText="1" indent="1"/>
    </xf>
    <xf numFmtId="0" fontId="20" fillId="29" borderId="5" xfId="0" applyNumberFormat="1" applyFont="1" applyFill="1" applyBorder="1" applyAlignment="1" applyProtection="1">
      <alignment horizontal="left" vertical="top" wrapText="1" indent="1"/>
    </xf>
    <xf numFmtId="0" fontId="20" fillId="29" borderId="23" xfId="0" applyNumberFormat="1" applyFont="1" applyFill="1" applyBorder="1" applyAlignment="1" applyProtection="1">
      <alignment horizontal="left" vertical="top" wrapText="1" indent="1"/>
    </xf>
    <xf numFmtId="0" fontId="23" fillId="0" borderId="1" xfId="0" applyNumberFormat="1" applyFont="1" applyBorder="1" applyAlignment="1" applyProtection="1">
      <alignment horizontal="center" vertical="center" wrapText="1"/>
    </xf>
    <xf numFmtId="0" fontId="23" fillId="0" borderId="2" xfId="0" applyNumberFormat="1" applyFont="1" applyBorder="1" applyAlignment="1" applyProtection="1">
      <alignment horizontal="center" vertical="center" wrapText="1"/>
    </xf>
    <xf numFmtId="0" fontId="23" fillId="0" borderId="3" xfId="0" applyNumberFormat="1" applyFont="1" applyBorder="1" applyAlignment="1" applyProtection="1">
      <alignment horizontal="center" vertical="center" wrapText="1"/>
    </xf>
    <xf numFmtId="0" fontId="23" fillId="0" borderId="4" xfId="0" applyNumberFormat="1" applyFont="1" applyBorder="1" applyAlignment="1" applyProtection="1">
      <alignment horizontal="center" vertical="center" wrapText="1"/>
    </xf>
    <xf numFmtId="0" fontId="23" fillId="0" borderId="0" xfId="0" applyNumberFormat="1" applyFont="1" applyBorder="1" applyAlignment="1" applyProtection="1">
      <alignment horizontal="center" vertical="center" wrapText="1"/>
    </xf>
    <xf numFmtId="0" fontId="23" fillId="0" borderId="5" xfId="0" applyNumberFormat="1" applyFont="1" applyBorder="1" applyAlignment="1" applyProtection="1">
      <alignment horizontal="center" vertical="center" wrapText="1"/>
    </xf>
    <xf numFmtId="0" fontId="23" fillId="0" borderId="23" xfId="0" applyNumberFormat="1" applyFont="1" applyBorder="1" applyAlignment="1" applyProtection="1">
      <alignment horizontal="center" vertical="center" wrapText="1"/>
    </xf>
    <xf numFmtId="0" fontId="23" fillId="0" borderId="24" xfId="0" applyNumberFormat="1" applyFont="1" applyBorder="1" applyAlignment="1" applyProtection="1">
      <alignment horizontal="center" vertical="center" wrapText="1"/>
    </xf>
    <xf numFmtId="0" fontId="23" fillId="0" borderId="25" xfId="0" applyNumberFormat="1" applyFont="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xf>
    <xf numFmtId="0" fontId="20" fillId="0" borderId="2" xfId="0" applyNumberFormat="1" applyFont="1" applyFill="1" applyBorder="1" applyAlignment="1" applyProtection="1">
      <alignment horizontal="center" vertical="center" wrapText="1"/>
    </xf>
    <xf numFmtId="0" fontId="20" fillId="0" borderId="3" xfId="0" applyNumberFormat="1" applyFont="1" applyFill="1" applyBorder="1" applyAlignment="1" applyProtection="1">
      <alignment horizontal="center" vertical="center" wrapText="1"/>
    </xf>
    <xf numFmtId="0" fontId="20" fillId="0" borderId="4"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xf>
    <xf numFmtId="0" fontId="20" fillId="0" borderId="23" xfId="0" applyNumberFormat="1" applyFont="1" applyFill="1" applyBorder="1" applyAlignment="1" applyProtection="1">
      <alignment horizontal="center" vertical="center" wrapText="1"/>
    </xf>
    <xf numFmtId="0" fontId="20" fillId="0" borderId="24" xfId="0" applyNumberFormat="1" applyFont="1" applyFill="1" applyBorder="1" applyAlignment="1" applyProtection="1">
      <alignment horizontal="center" vertical="center" wrapText="1"/>
    </xf>
    <xf numFmtId="0" fontId="20" fillId="0" borderId="25" xfId="0" applyNumberFormat="1" applyFont="1" applyFill="1" applyBorder="1" applyAlignment="1" applyProtection="1">
      <alignment horizontal="center" vertical="center" wrapText="1"/>
    </xf>
    <xf numFmtId="3" fontId="23" fillId="0" borderId="1" xfId="0" applyNumberFormat="1" applyFont="1" applyBorder="1" applyAlignment="1" applyProtection="1">
      <alignment horizontal="center" vertical="center" wrapText="1"/>
    </xf>
    <xf numFmtId="3" fontId="20" fillId="0" borderId="3" xfId="0" applyNumberFormat="1" applyFont="1" applyBorder="1" applyAlignment="1" applyProtection="1">
      <alignment horizontal="center" vertical="center" wrapText="1"/>
    </xf>
    <xf numFmtId="3" fontId="20" fillId="0" borderId="4" xfId="0" applyNumberFormat="1" applyFont="1" applyBorder="1" applyAlignment="1" applyProtection="1">
      <alignment horizontal="center" vertical="center" wrapText="1"/>
    </xf>
    <xf numFmtId="3" fontId="20" fillId="0" borderId="5" xfId="0" applyNumberFormat="1" applyFont="1" applyBorder="1" applyAlignment="1" applyProtection="1">
      <alignment horizontal="center" vertical="center" wrapText="1"/>
    </xf>
    <xf numFmtId="3" fontId="20" fillId="0" borderId="23" xfId="0" applyNumberFormat="1" applyFont="1" applyBorder="1" applyAlignment="1" applyProtection="1">
      <alignment horizontal="center" vertical="center" wrapText="1"/>
    </xf>
    <xf numFmtId="3" fontId="20" fillId="0" borderId="25" xfId="0" applyNumberFormat="1" applyFont="1" applyBorder="1" applyAlignment="1" applyProtection="1">
      <alignment horizontal="center" vertical="center" wrapText="1"/>
    </xf>
    <xf numFmtId="0" fontId="24" fillId="6" borderId="20" xfId="0" applyNumberFormat="1" applyFont="1" applyFill="1" applyBorder="1" applyAlignment="1" applyProtection="1">
      <alignment horizontal="center" vertical="center"/>
    </xf>
    <xf numFmtId="0" fontId="0" fillId="0" borderId="21" xfId="0" applyBorder="1" applyAlignment="1">
      <alignment horizontal="center" vertical="center"/>
    </xf>
    <xf numFmtId="0" fontId="31" fillId="8" borderId="20" xfId="1" applyNumberFormat="1" applyFont="1" applyFill="1" applyBorder="1" applyAlignment="1" applyProtection="1">
      <alignment horizontal="center" vertical="center"/>
      <protection locked="0"/>
    </xf>
    <xf numFmtId="0" fontId="31" fillId="8" borderId="21" xfId="1" applyFont="1" applyFill="1" applyBorder="1" applyAlignment="1" applyProtection="1">
      <alignment horizontal="center" vertical="center"/>
      <protection locked="0"/>
    </xf>
    <xf numFmtId="0" fontId="31" fillId="8" borderId="22" xfId="1"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xf>
    <xf numFmtId="0" fontId="23" fillId="0" borderId="2" xfId="0" applyNumberFormat="1" applyFont="1" applyFill="1" applyBorder="1" applyAlignment="1" applyProtection="1">
      <alignment horizontal="center" vertical="center" wrapText="1"/>
    </xf>
    <xf numFmtId="0" fontId="23" fillId="0" borderId="3" xfId="0" applyNumberFormat="1" applyFont="1" applyFill="1" applyBorder="1" applyAlignment="1" applyProtection="1">
      <alignment horizontal="center" vertical="center" wrapText="1"/>
    </xf>
    <xf numFmtId="0" fontId="23" fillId="0" borderId="4"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xf>
    <xf numFmtId="0" fontId="23" fillId="0" borderId="25" xfId="0" applyNumberFormat="1" applyFont="1" applyFill="1" applyBorder="1" applyAlignment="1" applyProtection="1">
      <alignment horizontal="center" vertical="center" wrapText="1"/>
    </xf>
    <xf numFmtId="0" fontId="0" fillId="0" borderId="20" xfId="0" applyNumberFormat="1" applyFill="1" applyBorder="1" applyAlignment="1" applyProtection="1">
      <alignment horizontal="left" vertical="top" indent="3"/>
    </xf>
    <xf numFmtId="0" fontId="0" fillId="0" borderId="21" xfId="0" applyNumberFormat="1" applyFill="1" applyBorder="1" applyAlignment="1" applyProtection="1">
      <alignment horizontal="left" vertical="top" indent="3"/>
    </xf>
    <xf numFmtId="0" fontId="0" fillId="0" borderId="22" xfId="0" applyNumberFormat="1" applyFill="1" applyBorder="1" applyAlignment="1" applyProtection="1">
      <alignment horizontal="left" vertical="top" indent="3"/>
    </xf>
    <xf numFmtId="49" fontId="32" fillId="8" borderId="38" xfId="1" applyNumberFormat="1" applyFill="1" applyBorder="1" applyAlignment="1" applyProtection="1">
      <alignment horizontal="left" indent="1"/>
      <protection locked="0"/>
    </xf>
    <xf numFmtId="49" fontId="8" fillId="8" borderId="38" xfId="0" applyNumberFormat="1" applyFont="1" applyFill="1" applyBorder="1" applyAlignment="1" applyProtection="1">
      <alignment horizontal="left" indent="1"/>
      <protection locked="0"/>
    </xf>
    <xf numFmtId="0" fontId="0" fillId="0" borderId="38" xfId="0" applyNumberFormat="1" applyFont="1" applyFill="1" applyBorder="1" applyAlignment="1" applyProtection="1">
      <alignment horizontal="left" vertical="top" wrapText="1" indent="1"/>
    </xf>
    <xf numFmtId="0" fontId="0" fillId="0" borderId="38" xfId="0" applyNumberFormat="1" applyFont="1" applyBorder="1" applyAlignment="1" applyProtection="1">
      <alignment horizontal="left" vertical="top" wrapText="1" indent="1"/>
    </xf>
    <xf numFmtId="0" fontId="0" fillId="0" borderId="20" xfId="0" applyNumberFormat="1" applyFill="1" applyBorder="1" applyAlignment="1" applyProtection="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49" fontId="36" fillId="0" borderId="20" xfId="0" applyNumberFormat="1" applyFont="1" applyFill="1" applyBorder="1" applyAlignment="1" applyProtection="1">
      <alignment horizontal="center" vertical="center" wrapText="1"/>
    </xf>
    <xf numFmtId="49" fontId="0" fillId="0" borderId="21" xfId="0" applyNumberFormat="1" applyFill="1" applyBorder="1" applyAlignment="1" applyProtection="1">
      <alignment horizontal="center" vertical="center" wrapText="1"/>
    </xf>
    <xf numFmtId="49" fontId="0" fillId="0" borderId="22" xfId="0" applyNumberFormat="1" applyFill="1" applyBorder="1" applyAlignment="1" applyProtection="1">
      <alignment horizontal="center" vertical="center" wrapText="1"/>
    </xf>
    <xf numFmtId="0" fontId="26" fillId="5" borderId="38" xfId="0" applyNumberFormat="1" applyFont="1" applyFill="1" applyBorder="1" applyAlignment="1" applyProtection="1">
      <alignment horizontal="center" vertical="center" wrapText="1"/>
    </xf>
    <xf numFmtId="0" fontId="34" fillId="6" borderId="4" xfId="0" applyNumberFormat="1" applyFont="1" applyFill="1" applyBorder="1" applyAlignment="1" applyProtection="1">
      <alignment horizontal="left" vertical="center" wrapText="1"/>
    </xf>
    <xf numFmtId="0" fontId="20" fillId="6" borderId="0" xfId="0" applyNumberFormat="1" applyFont="1" applyFill="1" applyBorder="1" applyAlignment="1" applyProtection="1">
      <alignment horizontal="left" vertical="center" wrapText="1"/>
    </xf>
    <xf numFmtId="0" fontId="20" fillId="6" borderId="5" xfId="0" applyNumberFormat="1" applyFont="1" applyFill="1" applyBorder="1" applyAlignment="1" applyProtection="1">
      <alignment horizontal="left" vertical="center" wrapText="1"/>
    </xf>
    <xf numFmtId="0" fontId="63" fillId="6" borderId="24" xfId="0" applyFont="1" applyFill="1" applyBorder="1" applyAlignment="1" applyProtection="1">
      <alignment horizontal="right" vertical="center" indent="1" shrinkToFit="1"/>
    </xf>
    <xf numFmtId="0" fontId="63" fillId="6" borderId="24" xfId="0" applyFont="1" applyFill="1" applyBorder="1" applyAlignment="1">
      <alignment horizontal="right" vertical="center" indent="1" shrinkToFit="1"/>
    </xf>
    <xf numFmtId="0" fontId="31" fillId="8" borderId="24" xfId="1" applyFont="1" applyFill="1" applyBorder="1" applyAlignment="1" applyProtection="1">
      <alignment horizontal="center" vertical="center" shrinkToFit="1"/>
      <protection locked="0"/>
    </xf>
    <xf numFmtId="0" fontId="0" fillId="0" borderId="20" xfId="0" applyNumberFormat="1" applyFont="1" applyFill="1" applyBorder="1" applyAlignment="1" applyProtection="1">
      <alignment horizontal="left" vertical="top" wrapText="1"/>
    </xf>
    <xf numFmtId="0" fontId="12" fillId="0" borderId="38" xfId="0" applyNumberFormat="1" applyFont="1" applyFill="1" applyBorder="1" applyAlignment="1" applyProtection="1">
      <alignment horizontal="left" vertical="center" indent="1" shrinkToFit="1"/>
    </xf>
    <xf numFmtId="0" fontId="0" fillId="0" borderId="38" xfId="0" applyBorder="1" applyAlignment="1">
      <alignment horizontal="left" vertical="center" indent="1" shrinkToFit="1"/>
    </xf>
    <xf numFmtId="0" fontId="12" fillId="0" borderId="38" xfId="0" applyNumberFormat="1" applyFont="1" applyFill="1" applyBorder="1" applyAlignment="1" applyProtection="1">
      <alignment horizontal="left" vertical="center" wrapText="1" indent="1"/>
    </xf>
    <xf numFmtId="0" fontId="0" fillId="0" borderId="38" xfId="0" applyBorder="1" applyAlignment="1">
      <alignment horizontal="left" vertical="center" wrapText="1" indent="1"/>
    </xf>
    <xf numFmtId="0" fontId="0" fillId="0" borderId="38" xfId="0" applyNumberFormat="1" applyFill="1" applyBorder="1" applyAlignment="1" applyProtection="1">
      <alignment horizontal="left" vertical="top" indent="3"/>
    </xf>
    <xf numFmtId="0" fontId="0" fillId="8" borderId="48" xfId="0" applyNumberFormat="1" applyFont="1" applyFill="1" applyBorder="1" applyAlignment="1" applyProtection="1">
      <alignment horizontal="left" vertical="center" indent="1" shrinkToFit="1"/>
      <protection locked="0"/>
    </xf>
    <xf numFmtId="0" fontId="0" fillId="8" borderId="21" xfId="0" applyNumberFormat="1" applyFill="1" applyBorder="1" applyAlignment="1" applyProtection="1">
      <alignment horizontal="left" vertical="center" indent="1" shrinkToFit="1"/>
      <protection locked="0"/>
    </xf>
    <xf numFmtId="0" fontId="0" fillId="8" borderId="38" xfId="0" applyNumberFormat="1" applyFill="1" applyBorder="1" applyAlignment="1" applyProtection="1">
      <alignment horizontal="left" indent="1"/>
      <protection locked="0"/>
    </xf>
    <xf numFmtId="0" fontId="12" fillId="0" borderId="38" xfId="0" applyNumberFormat="1" applyFont="1" applyFill="1" applyBorder="1" applyAlignment="1" applyProtection="1">
      <alignment horizontal="left" vertical="top" indent="1"/>
    </xf>
    <xf numFmtId="0" fontId="0" fillId="4" borderId="38" xfId="0" applyNumberFormat="1" applyFill="1" applyBorder="1" applyAlignment="1" applyProtection="1">
      <alignment horizontal="center"/>
    </xf>
    <xf numFmtId="0" fontId="12" fillId="0" borderId="2"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26" fillId="0" borderId="2" xfId="0" applyNumberFormat="1" applyFont="1" applyBorder="1" applyAlignment="1" applyProtection="1">
      <alignment horizontal="center" vertical="top" wrapText="1"/>
    </xf>
    <xf numFmtId="0" fontId="26" fillId="0" borderId="3" xfId="0" applyNumberFormat="1" applyFont="1" applyBorder="1" applyAlignment="1" applyProtection="1">
      <alignment horizontal="center" vertical="top" wrapText="1"/>
    </xf>
    <xf numFmtId="0" fontId="26" fillId="0" borderId="0" xfId="0" applyNumberFormat="1" applyFont="1" applyBorder="1" applyAlignment="1" applyProtection="1">
      <alignment horizontal="center" vertical="top" wrapText="1"/>
    </xf>
    <xf numFmtId="0" fontId="26" fillId="0" borderId="5" xfId="0" applyNumberFormat="1" applyFont="1" applyBorder="1" applyAlignment="1" applyProtection="1">
      <alignment horizontal="center" vertical="top" wrapText="1"/>
    </xf>
    <xf numFmtId="0" fontId="27" fillId="0" borderId="0" xfId="0" applyNumberFormat="1" applyFont="1" applyBorder="1" applyAlignment="1" applyProtection="1">
      <alignment horizontal="right" vertical="center" wrapText="1"/>
    </xf>
    <xf numFmtId="0" fontId="0" fillId="0" borderId="0" xfId="0" applyNumberFormat="1" applyFont="1" applyBorder="1" applyAlignment="1" applyProtection="1">
      <alignment horizontal="right" vertical="center" wrapText="1"/>
    </xf>
    <xf numFmtId="0" fontId="0" fillId="0" borderId="5" xfId="0" applyNumberFormat="1" applyFont="1" applyBorder="1" applyAlignment="1" applyProtection="1">
      <alignment horizontal="right" vertical="center" wrapText="1"/>
    </xf>
    <xf numFmtId="0" fontId="0" fillId="8" borderId="43" xfId="0" applyNumberFormat="1" applyFont="1" applyFill="1" applyBorder="1" applyAlignment="1" applyProtection="1">
      <alignment horizontal="left" vertical="center" indent="1" shrinkToFit="1" readingOrder="1"/>
      <protection locked="0"/>
    </xf>
    <xf numFmtId="0" fontId="0" fillId="8" borderId="27" xfId="0" applyNumberFormat="1" applyFont="1" applyFill="1" applyBorder="1" applyAlignment="1" applyProtection="1">
      <alignment horizontal="left" vertical="center" indent="1" shrinkToFit="1" readingOrder="1"/>
      <protection locked="0"/>
    </xf>
    <xf numFmtId="0" fontId="0" fillId="8" borderId="28" xfId="0" applyNumberFormat="1" applyFont="1" applyFill="1" applyBorder="1" applyAlignment="1" applyProtection="1">
      <alignment horizontal="left" vertical="center" indent="1" shrinkToFit="1" readingOrder="1"/>
      <protection locked="0"/>
    </xf>
    <xf numFmtId="0" fontId="0" fillId="8" borderId="45" xfId="0" applyNumberFormat="1" applyFont="1" applyFill="1" applyBorder="1" applyAlignment="1" applyProtection="1">
      <alignment horizontal="left" vertical="center" indent="1" shrinkToFit="1" readingOrder="1"/>
      <protection locked="0"/>
    </xf>
    <xf numFmtId="0" fontId="0" fillId="8" borderId="30" xfId="0" applyNumberFormat="1" applyFont="1" applyFill="1" applyBorder="1" applyAlignment="1" applyProtection="1">
      <alignment horizontal="left" vertical="center" indent="1" shrinkToFit="1" readingOrder="1"/>
      <protection locked="0"/>
    </xf>
    <xf numFmtId="0" fontId="0" fillId="8" borderId="31" xfId="0" applyNumberFormat="1" applyFont="1" applyFill="1" applyBorder="1" applyAlignment="1" applyProtection="1">
      <alignment horizontal="left" vertical="center" indent="1" shrinkToFit="1" readingOrder="1"/>
      <protection locked="0"/>
    </xf>
    <xf numFmtId="0" fontId="12" fillId="0" borderId="20" xfId="0" applyFont="1" applyFill="1" applyBorder="1" applyAlignment="1" applyProtection="1">
      <alignment horizontal="left" vertical="center" indent="1" shrinkToFit="1"/>
    </xf>
    <xf numFmtId="0" fontId="12" fillId="0" borderId="21" xfId="0" applyFont="1" applyFill="1" applyBorder="1" applyAlignment="1" applyProtection="1">
      <alignment horizontal="left" vertical="center" indent="1" shrinkToFit="1"/>
    </xf>
    <xf numFmtId="3" fontId="0" fillId="8" borderId="48" xfId="0" applyNumberFormat="1" applyFont="1" applyFill="1" applyBorder="1" applyAlignment="1" applyProtection="1">
      <alignment horizontal="left" vertical="center" indent="1" shrinkToFit="1"/>
      <protection locked="0"/>
    </xf>
    <xf numFmtId="3" fontId="0" fillId="8" borderId="21" xfId="0" applyNumberFormat="1" applyFill="1" applyBorder="1" applyAlignment="1" applyProtection="1">
      <alignment horizontal="left" vertical="center" indent="1" shrinkToFit="1"/>
      <protection locked="0"/>
    </xf>
    <xf numFmtId="0" fontId="0" fillId="0" borderId="1" xfId="0" applyNumberFormat="1" applyFont="1" applyFill="1" applyBorder="1" applyAlignment="1" applyProtection="1">
      <alignment horizontal="left" vertical="top" wrapText="1" shrinkToFit="1" readingOrder="1"/>
    </xf>
    <xf numFmtId="0" fontId="0" fillId="0" borderId="2" xfId="0" applyBorder="1" applyAlignment="1" applyProtection="1">
      <alignment wrapText="1" readingOrder="1"/>
    </xf>
    <xf numFmtId="0" fontId="0" fillId="0" borderId="42" xfId="0" applyBorder="1" applyAlignment="1" applyProtection="1">
      <alignment wrapText="1" readingOrder="1"/>
    </xf>
    <xf numFmtId="0" fontId="0" fillId="0" borderId="4" xfId="0" applyBorder="1" applyAlignment="1" applyProtection="1">
      <alignment wrapText="1" readingOrder="1"/>
    </xf>
    <xf numFmtId="0" fontId="0" fillId="0" borderId="0" xfId="0" applyAlignment="1" applyProtection="1">
      <alignment wrapText="1" readingOrder="1"/>
    </xf>
    <xf numFmtId="0" fontId="0" fillId="0" borderId="44" xfId="0" applyBorder="1" applyAlignment="1" applyProtection="1">
      <alignment wrapText="1" readingOrder="1"/>
    </xf>
    <xf numFmtId="0" fontId="0" fillId="0" borderId="23" xfId="0" applyBorder="1" applyAlignment="1">
      <alignment wrapText="1" readingOrder="1"/>
    </xf>
    <xf numFmtId="0" fontId="0" fillId="0" borderId="24" xfId="0" applyBorder="1" applyAlignment="1">
      <alignment wrapText="1" readingOrder="1"/>
    </xf>
    <xf numFmtId="0" fontId="0" fillId="0" borderId="46" xfId="0" applyBorder="1" applyAlignment="1">
      <alignment wrapText="1" readingOrder="1"/>
    </xf>
    <xf numFmtId="0" fontId="0" fillId="8" borderId="47" xfId="0" applyNumberFormat="1" applyFont="1" applyFill="1" applyBorder="1" applyAlignment="1" applyProtection="1">
      <alignment horizontal="left" vertical="center" indent="1" shrinkToFit="1" readingOrder="1"/>
      <protection locked="0"/>
    </xf>
    <xf numFmtId="0" fontId="0" fillId="8" borderId="33" xfId="0" applyNumberFormat="1" applyFont="1" applyFill="1" applyBorder="1" applyAlignment="1" applyProtection="1">
      <alignment horizontal="left" vertical="center" indent="1" shrinkToFit="1" readingOrder="1"/>
      <protection locked="0"/>
    </xf>
    <xf numFmtId="0" fontId="0" fillId="8" borderId="34" xfId="0" applyNumberFormat="1" applyFont="1" applyFill="1" applyBorder="1" applyAlignment="1" applyProtection="1">
      <alignment horizontal="left" vertical="center" indent="1" shrinkToFit="1" readingOrder="1"/>
      <protection locked="0"/>
    </xf>
    <xf numFmtId="0" fontId="0" fillId="8" borderId="49" xfId="0" applyNumberFormat="1" applyFill="1" applyBorder="1" applyAlignment="1" applyProtection="1">
      <alignment horizontal="left" indent="1"/>
      <protection locked="0"/>
    </xf>
    <xf numFmtId="37" fontId="0" fillId="7" borderId="2" xfId="0" applyNumberFormat="1" applyFill="1" applyBorder="1" applyAlignment="1" applyProtection="1">
      <alignment horizontal="left" vertical="center" indent="1" shrinkToFit="1" readingOrder="1"/>
    </xf>
    <xf numFmtId="0" fontId="0" fillId="7" borderId="2" xfId="0" applyFill="1" applyBorder="1" applyAlignment="1">
      <alignment horizontal="left" vertical="center" indent="1" shrinkToFit="1" readingOrder="1"/>
    </xf>
    <xf numFmtId="0" fontId="0" fillId="7" borderId="0" xfId="0" applyFill="1" applyBorder="1" applyAlignment="1">
      <alignment horizontal="left" vertical="center" indent="1" shrinkToFit="1" readingOrder="1"/>
    </xf>
    <xf numFmtId="0" fontId="0" fillId="7" borderId="5" xfId="0" applyFill="1" applyBorder="1" applyAlignment="1">
      <alignment horizontal="left" vertical="center" indent="1" shrinkToFit="1" readingOrder="1"/>
    </xf>
    <xf numFmtId="0" fontId="0" fillId="7" borderId="0" xfId="0" applyFill="1" applyAlignment="1">
      <alignment horizontal="left" vertical="center" indent="1" shrinkToFit="1" readingOrder="1"/>
    </xf>
    <xf numFmtId="0" fontId="0" fillId="7" borderId="24" xfId="0" applyFill="1" applyBorder="1" applyAlignment="1">
      <alignment horizontal="left" vertical="center" indent="1" shrinkToFit="1" readingOrder="1"/>
    </xf>
    <xf numFmtId="0" fontId="0" fillId="7" borderId="25" xfId="0" applyFill="1" applyBorder="1" applyAlignment="1">
      <alignment horizontal="left" vertical="center" indent="1" shrinkToFit="1" readingOrder="1"/>
    </xf>
    <xf numFmtId="0" fontId="12" fillId="0" borderId="20" xfId="0" applyNumberFormat="1" applyFont="1" applyFill="1" applyBorder="1" applyAlignment="1" applyProtection="1">
      <alignment horizontal="left" vertical="center" indent="1" shrinkToFit="1"/>
    </xf>
    <xf numFmtId="0" fontId="12" fillId="0" borderId="21" xfId="0" applyNumberFormat="1" applyFont="1" applyFill="1" applyBorder="1" applyAlignment="1" applyProtection="1">
      <alignment horizontal="left" vertical="center" indent="1" shrinkToFit="1"/>
    </xf>
    <xf numFmtId="49" fontId="0" fillId="8" borderId="48" xfId="0" applyNumberFormat="1" applyFill="1" applyBorder="1" applyAlignment="1" applyProtection="1">
      <alignment horizontal="left" indent="1" shrinkToFit="1"/>
      <protection locked="0"/>
    </xf>
    <xf numFmtId="0" fontId="0" fillId="0" borderId="21" xfId="0" applyBorder="1" applyAlignment="1" applyProtection="1">
      <alignment horizontal="left" indent="1" shrinkToFit="1"/>
      <protection locked="0"/>
    </xf>
    <xf numFmtId="0" fontId="50" fillId="4" borderId="1" xfId="0" applyNumberFormat="1" applyFont="1" applyFill="1" applyBorder="1" applyAlignment="1" applyProtection="1">
      <alignment horizontal="left" vertical="center" wrapText="1"/>
    </xf>
    <xf numFmtId="0" fontId="50" fillId="4" borderId="3" xfId="0" applyNumberFormat="1" applyFont="1" applyFill="1" applyBorder="1" applyAlignment="1" applyProtection="1">
      <alignment horizontal="left" vertical="center" wrapText="1"/>
    </xf>
    <xf numFmtId="0" fontId="29" fillId="0" borderId="20" xfId="0" applyNumberFormat="1" applyFont="1" applyFill="1" applyBorder="1" applyAlignment="1" applyProtection="1">
      <alignment horizontal="left" vertical="center" indent="1" shrinkToFit="1"/>
    </xf>
    <xf numFmtId="0" fontId="29" fillId="0" borderId="21" xfId="0" applyNumberFormat="1" applyFont="1" applyFill="1" applyBorder="1" applyAlignment="1" applyProtection="1">
      <alignment horizontal="left" vertical="center" indent="1" shrinkToFit="1"/>
    </xf>
    <xf numFmtId="1" fontId="0" fillId="8" borderId="48" xfId="0" applyNumberFormat="1" applyFont="1" applyFill="1" applyBorder="1" applyAlignment="1" applyProtection="1">
      <alignment horizontal="left" vertical="center" indent="1" shrinkToFit="1"/>
      <protection locked="0"/>
    </xf>
    <xf numFmtId="1" fontId="0" fillId="8" borderId="21" xfId="0" applyNumberFormat="1" applyFill="1" applyBorder="1" applyAlignment="1" applyProtection="1">
      <alignment horizontal="left" vertical="center" indent="1" shrinkToFit="1"/>
      <protection locked="0"/>
    </xf>
    <xf numFmtId="164" fontId="0" fillId="8" borderId="48" xfId="0" applyNumberFormat="1" applyFont="1" applyFill="1" applyBorder="1" applyAlignment="1" applyProtection="1">
      <alignment horizontal="left" vertical="center" indent="1" shrinkToFit="1" readingOrder="1"/>
      <protection locked="0"/>
    </xf>
    <xf numFmtId="0" fontId="0" fillId="0" borderId="21" xfId="0" applyBorder="1" applyAlignment="1" applyProtection="1">
      <alignment horizontal="left" vertical="center" indent="1" shrinkToFit="1" readingOrder="1"/>
      <protection locked="0"/>
    </xf>
    <xf numFmtId="0" fontId="42" fillId="0" borderId="20" xfId="0" applyFont="1" applyFill="1" applyBorder="1" applyAlignment="1" applyProtection="1">
      <alignment horizontal="left" vertical="center" indent="1" shrinkToFit="1"/>
    </xf>
    <xf numFmtId="0" fontId="42" fillId="0" borderId="21" xfId="0" applyFont="1" applyFill="1" applyBorder="1" applyAlignment="1">
      <alignment horizontal="left" vertical="center" indent="1" shrinkToFit="1"/>
    </xf>
    <xf numFmtId="0" fontId="42" fillId="0" borderId="22" xfId="0" applyFont="1" applyFill="1" applyBorder="1" applyAlignment="1">
      <alignment horizontal="left" vertical="center" indent="1" shrinkToFit="1"/>
    </xf>
    <xf numFmtId="0" fontId="0" fillId="8" borderId="20" xfId="0" applyNumberFormat="1" applyFill="1"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0" fillId="8" borderId="38" xfId="0" applyNumberFormat="1" applyFont="1" applyFill="1" applyBorder="1" applyAlignment="1" applyProtection="1">
      <alignment horizontal="left" indent="1"/>
      <protection locked="0"/>
    </xf>
    <xf numFmtId="0" fontId="0" fillId="0" borderId="21" xfId="0" applyNumberFormat="1" applyBorder="1" applyAlignment="1" applyProtection="1">
      <alignment horizontal="left" vertical="center" indent="1" shrinkToFit="1"/>
      <protection locked="0"/>
    </xf>
    <xf numFmtId="0" fontId="0" fillId="0" borderId="22" xfId="0" applyNumberFormat="1" applyBorder="1" applyAlignment="1" applyProtection="1">
      <alignment horizontal="left" vertical="center" indent="1" shrinkToFit="1"/>
      <protection locked="0"/>
    </xf>
    <xf numFmtId="0" fontId="32" fillId="8" borderId="20" xfId="1" applyNumberFormat="1" applyFill="1" applyBorder="1" applyAlignment="1" applyProtection="1">
      <alignment horizontal="left" vertical="center" indent="1" shrinkToFit="1"/>
      <protection locked="0"/>
    </xf>
    <xf numFmtId="0" fontId="37" fillId="6" borderId="23" xfId="0" applyNumberFormat="1" applyFont="1" applyFill="1" applyBorder="1" applyAlignment="1" applyProtection="1">
      <alignment horizontal="center" vertical="center" wrapText="1"/>
    </xf>
    <xf numFmtId="0" fontId="37" fillId="6" borderId="24" xfId="0" applyNumberFormat="1" applyFont="1" applyFill="1" applyBorder="1" applyAlignment="1" applyProtection="1">
      <alignment horizontal="center" vertical="center" wrapText="1"/>
    </xf>
    <xf numFmtId="0" fontId="37" fillId="6" borderId="25" xfId="0" applyNumberFormat="1" applyFont="1" applyFill="1" applyBorder="1" applyAlignment="1" applyProtection="1">
      <alignment horizontal="center" vertical="center" wrapText="1"/>
    </xf>
    <xf numFmtId="0" fontId="34" fillId="6" borderId="20" xfId="0" applyNumberFormat="1" applyFont="1" applyFill="1" applyBorder="1" applyAlignment="1" applyProtection="1">
      <alignment horizontal="left" vertical="center" wrapText="1"/>
    </xf>
    <xf numFmtId="0" fontId="34" fillId="6" borderId="21" xfId="0" applyNumberFormat="1" applyFont="1" applyFill="1" applyBorder="1" applyAlignment="1" applyProtection="1">
      <alignment horizontal="left" vertical="center" wrapText="1"/>
    </xf>
    <xf numFmtId="0" fontId="34" fillId="6" borderId="22" xfId="0" applyNumberFormat="1" applyFont="1" applyFill="1" applyBorder="1" applyAlignment="1" applyProtection="1">
      <alignment horizontal="left" vertical="center" wrapText="1"/>
    </xf>
    <xf numFmtId="0" fontId="0" fillId="0" borderId="22" xfId="0" applyBorder="1" applyAlignment="1">
      <alignment wrapText="1"/>
    </xf>
    <xf numFmtId="0" fontId="63" fillId="0" borderId="20" xfId="0" applyFont="1" applyFill="1" applyBorder="1" applyAlignment="1" applyProtection="1">
      <alignment horizontal="right" vertical="center"/>
    </xf>
    <xf numFmtId="0" fontId="0" fillId="0" borderId="21" xfId="0" applyFill="1" applyBorder="1" applyAlignment="1" applyProtection="1">
      <alignment vertical="center"/>
    </xf>
    <xf numFmtId="0" fontId="0" fillId="0" borderId="22" xfId="0" applyFill="1" applyBorder="1" applyAlignment="1" applyProtection="1">
      <alignment vertical="center"/>
    </xf>
    <xf numFmtId="0" fontId="42" fillId="12" borderId="4" xfId="0" applyNumberFormat="1" applyFont="1" applyFill="1" applyBorder="1" applyAlignment="1" applyProtection="1">
      <alignment vertical="top" shrinkToFit="1" readingOrder="1"/>
    </xf>
    <xf numFmtId="0" fontId="42" fillId="12" borderId="0" xfId="0" applyFont="1" applyFill="1" applyAlignment="1">
      <alignment shrinkToFit="1" readingOrder="1"/>
    </xf>
    <xf numFmtId="0" fontId="12" fillId="0" borderId="38" xfId="0" applyNumberFormat="1" applyFont="1" applyFill="1" applyBorder="1" applyAlignment="1" applyProtection="1">
      <alignment horizontal="left" vertical="top" wrapText="1" indent="1"/>
    </xf>
    <xf numFmtId="0" fontId="0" fillId="29" borderId="20" xfId="0" applyNumberFormat="1" applyFont="1" applyFill="1" applyBorder="1" applyAlignment="1" applyProtection="1">
      <alignment horizontal="right" vertical="center" wrapText="1" indent="1"/>
    </xf>
    <xf numFmtId="0" fontId="0" fillId="29" borderId="21" xfId="0" applyNumberFormat="1" applyFill="1" applyBorder="1" applyAlignment="1" applyProtection="1">
      <alignment horizontal="right" vertical="center" wrapText="1" indent="1"/>
    </xf>
    <xf numFmtId="0" fontId="0" fillId="29" borderId="22" xfId="0" applyNumberFormat="1" applyFill="1" applyBorder="1" applyAlignment="1" applyProtection="1">
      <alignment horizontal="right" vertical="center" wrapText="1" indent="1"/>
    </xf>
    <xf numFmtId="0" fontId="0" fillId="8" borderId="20" xfId="0" applyNumberFormat="1" applyFont="1" applyFill="1" applyBorder="1" applyAlignment="1" applyProtection="1">
      <alignment horizontal="center" vertical="center" shrinkToFit="1"/>
      <protection locked="0"/>
    </xf>
    <xf numFmtId="0" fontId="0" fillId="8" borderId="22" xfId="0" applyNumberFormat="1" applyFont="1" applyFill="1" applyBorder="1" applyAlignment="1" applyProtection="1">
      <alignment horizontal="center" vertical="center" shrinkToFit="1"/>
      <protection locked="0"/>
    </xf>
    <xf numFmtId="0" fontId="12" fillId="29" borderId="38" xfId="0" applyNumberFormat="1" applyFont="1" applyFill="1" applyBorder="1" applyAlignment="1" applyProtection="1">
      <alignment horizontal="center" vertical="center" shrinkToFit="1"/>
    </xf>
    <xf numFmtId="0" fontId="12" fillId="29" borderId="38" xfId="0" applyNumberFormat="1" applyFont="1" applyFill="1" applyBorder="1" applyAlignment="1">
      <alignment horizontal="center" vertical="center" shrinkToFit="1"/>
    </xf>
    <xf numFmtId="0" fontId="12" fillId="29" borderId="20" xfId="0" applyNumberFormat="1" applyFont="1" applyFill="1" applyBorder="1" applyAlignment="1" applyProtection="1">
      <alignment horizontal="center" vertical="center" shrinkToFit="1"/>
    </xf>
    <xf numFmtId="0" fontId="12" fillId="29" borderId="21" xfId="0" applyFont="1" applyFill="1" applyBorder="1" applyAlignment="1">
      <alignment horizontal="center" vertical="center" shrinkToFit="1"/>
    </xf>
    <xf numFmtId="0" fontId="12" fillId="29" borderId="22" xfId="0" applyFont="1" applyFill="1" applyBorder="1" applyAlignment="1">
      <alignment horizontal="center" vertical="center" shrinkToFit="1"/>
    </xf>
    <xf numFmtId="0" fontId="10" fillId="11" borderId="23" xfId="0" applyNumberFormat="1" applyFont="1" applyFill="1" applyBorder="1" applyAlignment="1" applyProtection="1">
      <alignment horizontal="center" vertical="top"/>
    </xf>
    <xf numFmtId="0" fontId="0" fillId="0" borderId="24" xfId="0" applyBorder="1" applyAlignment="1" applyProtection="1"/>
    <xf numFmtId="0" fontId="0" fillId="0" borderId="25" xfId="0" applyBorder="1" applyAlignment="1" applyProtection="1"/>
    <xf numFmtId="0" fontId="34" fillId="6" borderId="20" xfId="0" applyNumberFormat="1" applyFont="1" applyFill="1" applyBorder="1" applyAlignment="1" applyProtection="1">
      <alignment vertical="center" wrapText="1"/>
    </xf>
    <xf numFmtId="0" fontId="34" fillId="6" borderId="21" xfId="0" applyNumberFormat="1" applyFont="1" applyFill="1" applyBorder="1" applyAlignment="1" applyProtection="1">
      <alignment vertical="center" wrapText="1"/>
    </xf>
    <xf numFmtId="0" fontId="34" fillId="6" borderId="22" xfId="0" applyNumberFormat="1" applyFont="1" applyFill="1" applyBorder="1" applyAlignment="1" applyProtection="1">
      <alignment vertical="center" wrapText="1"/>
    </xf>
    <xf numFmtId="0" fontId="10" fillId="6" borderId="41" xfId="0" applyNumberFormat="1" applyFont="1" applyFill="1" applyBorder="1" applyAlignment="1" applyProtection="1">
      <alignment vertical="center"/>
    </xf>
    <xf numFmtId="0" fontId="12" fillId="0" borderId="38" xfId="0" applyFont="1"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8" borderId="20" xfId="0" applyNumberFormat="1" applyFont="1" applyFill="1" applyBorder="1" applyAlignment="1" applyProtection="1">
      <alignment horizontal="left" vertical="top" wrapText="1"/>
      <protection locked="0"/>
    </xf>
    <xf numFmtId="0" fontId="0" fillId="8" borderId="21" xfId="0" applyNumberFormat="1" applyFont="1" applyFill="1" applyBorder="1" applyAlignment="1" applyProtection="1">
      <alignment horizontal="left" vertical="top" wrapText="1"/>
      <protection locked="0"/>
    </xf>
    <xf numFmtId="0" fontId="0" fillId="8" borderId="22" xfId="0" applyNumberFormat="1" applyFont="1" applyFill="1" applyBorder="1" applyAlignment="1" applyProtection="1">
      <alignment horizontal="left" vertical="top" wrapText="1"/>
      <protection locked="0"/>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12" fillId="0" borderId="17" xfId="0" applyFont="1" applyFill="1" applyBorder="1" applyAlignment="1" applyProtection="1">
      <alignment horizontal="left" vertical="center" indent="1" shrinkToFit="1"/>
    </xf>
    <xf numFmtId="0" fontId="12" fillId="0" borderId="18" xfId="0" applyFont="1" applyBorder="1" applyAlignment="1">
      <alignment horizontal="left" vertical="center" indent="1" shrinkToFit="1"/>
    </xf>
    <xf numFmtId="0" fontId="0" fillId="4" borderId="2" xfId="0" applyNumberFormat="1" applyFont="1" applyFill="1" applyBorder="1" applyAlignment="1" applyProtection="1">
      <alignment horizontal="center" vertical="center" shrinkToFit="1"/>
    </xf>
    <xf numFmtId="0" fontId="0" fillId="4" borderId="3" xfId="0" applyNumberFormat="1" applyFont="1" applyFill="1" applyBorder="1" applyAlignment="1" applyProtection="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0" xfId="0" applyBorder="1" applyAlignment="1" applyProtection="1"/>
    <xf numFmtId="0" fontId="0" fillId="0" borderId="21" xfId="0" applyBorder="1" applyAlignment="1"/>
    <xf numFmtId="0" fontId="62" fillId="0" borderId="142" xfId="0" applyFont="1" applyBorder="1" applyAlignment="1" applyProtection="1">
      <alignment horizontal="left" vertical="top" wrapText="1"/>
    </xf>
    <xf numFmtId="0" fontId="62" fillId="0" borderId="146" xfId="0" applyFont="1" applyBorder="1" applyAlignment="1" applyProtection="1">
      <alignment horizontal="left" vertical="top" wrapText="1"/>
    </xf>
    <xf numFmtId="0" fontId="62" fillId="0" borderId="143" xfId="0" applyFont="1" applyBorder="1" applyAlignment="1" applyProtection="1">
      <alignment horizontal="left" vertical="top" wrapText="1"/>
    </xf>
    <xf numFmtId="0" fontId="62" fillId="0" borderId="4" xfId="0" applyFont="1" applyBorder="1" applyAlignment="1" applyProtection="1">
      <alignment horizontal="left" vertical="top" wrapText="1"/>
    </xf>
    <xf numFmtId="0" fontId="62" fillId="0" borderId="0" xfId="0" applyFont="1" applyBorder="1" applyAlignment="1" applyProtection="1">
      <alignment horizontal="left" vertical="top" wrapText="1"/>
    </xf>
    <xf numFmtId="0" fontId="62" fillId="0" borderId="5" xfId="0" applyFont="1" applyBorder="1" applyAlignment="1" applyProtection="1">
      <alignment horizontal="left" vertical="top" wrapText="1"/>
    </xf>
    <xf numFmtId="0" fontId="62" fillId="0" borderId="23" xfId="0" applyFont="1" applyBorder="1" applyAlignment="1" applyProtection="1">
      <alignment horizontal="left" vertical="top" wrapText="1"/>
    </xf>
    <xf numFmtId="0" fontId="62" fillId="0" borderId="24" xfId="0" applyFont="1" applyBorder="1" applyAlignment="1" applyProtection="1">
      <alignment horizontal="left" vertical="top" wrapText="1"/>
    </xf>
    <xf numFmtId="0" fontId="62" fillId="0" borderId="25" xfId="0" applyFont="1" applyBorder="1" applyAlignment="1" applyProtection="1">
      <alignment horizontal="left" vertical="top" wrapText="1"/>
    </xf>
    <xf numFmtId="0" fontId="0" fillId="0" borderId="142" xfId="0" applyNumberFormat="1" applyFont="1" applyBorder="1" applyAlignment="1" applyProtection="1">
      <alignment horizontal="left" vertical="top"/>
    </xf>
    <xf numFmtId="0" fontId="0" fillId="0" borderId="146" xfId="0" applyBorder="1" applyAlignment="1">
      <alignment horizontal="left" vertical="top"/>
    </xf>
    <xf numFmtId="0" fontId="0" fillId="0" borderId="143" xfId="0" applyBorder="1" applyAlignment="1">
      <alignment horizontal="left" vertical="top"/>
    </xf>
    <xf numFmtId="0" fontId="12" fillId="0" borderId="23" xfId="0" applyNumberFormat="1" applyFont="1" applyFill="1" applyBorder="1" applyAlignment="1" applyProtection="1">
      <alignment horizontal="right" vertical="top" indent="1"/>
    </xf>
    <xf numFmtId="0" fontId="12" fillId="0" borderId="24" xfId="0" applyFont="1" applyFill="1" applyBorder="1" applyAlignment="1">
      <alignment horizontal="right" vertical="top" indent="1"/>
    </xf>
    <xf numFmtId="0" fontId="0" fillId="0" borderId="24" xfId="0" applyBorder="1" applyAlignment="1">
      <alignment horizontal="right" vertical="top" indent="1"/>
    </xf>
    <xf numFmtId="0" fontId="0" fillId="0" borderId="25" xfId="0" applyBorder="1" applyAlignment="1">
      <alignment horizontal="right" vertical="top" indent="1"/>
    </xf>
    <xf numFmtId="0" fontId="33" fillId="0" borderId="20" xfId="0" applyFont="1" applyBorder="1" applyAlignment="1" applyProtection="1">
      <alignment horizontal="right" vertical="top" wrapText="1" shrinkToFit="1"/>
    </xf>
    <xf numFmtId="0" fontId="33" fillId="0" borderId="21" xfId="0" applyFont="1" applyBorder="1" applyAlignment="1">
      <alignment horizontal="right" vertical="top" shrinkToFit="1"/>
    </xf>
    <xf numFmtId="0" fontId="33" fillId="0" borderId="22" xfId="0" applyFont="1" applyBorder="1" applyAlignment="1">
      <alignment horizontal="right" vertical="top" shrinkToFit="1"/>
    </xf>
    <xf numFmtId="49" fontId="12" fillId="0" borderId="38" xfId="0" applyNumberFormat="1" applyFont="1" applyBorder="1" applyAlignment="1" applyProtection="1">
      <alignment horizontal="right" vertical="top"/>
    </xf>
    <xf numFmtId="0" fontId="0" fillId="0" borderId="38" xfId="0" applyBorder="1" applyAlignment="1">
      <alignment horizontal="right" vertical="top"/>
    </xf>
    <xf numFmtId="0" fontId="12" fillId="0" borderId="38" xfId="0" applyNumberFormat="1" applyFont="1" applyBorder="1" applyAlignment="1" applyProtection="1">
      <alignment horizontal="right" vertical="top"/>
    </xf>
    <xf numFmtId="0" fontId="0" fillId="0" borderId="38" xfId="0" applyNumberFormat="1" applyBorder="1" applyAlignment="1">
      <alignment horizontal="right" vertical="top"/>
    </xf>
    <xf numFmtId="49" fontId="0" fillId="0" borderId="1" xfId="0" applyNumberFormat="1" applyBorder="1" applyAlignment="1" applyProtection="1">
      <alignment horizontal="left" vertical="top" wrapText="1"/>
    </xf>
    <xf numFmtId="49" fontId="0" fillId="0" borderId="2" xfId="0" applyNumberFormat="1" applyBorder="1" applyAlignment="1" applyProtection="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168" fontId="41" fillId="12" borderId="18" xfId="0" applyNumberFormat="1" applyFont="1" applyFill="1" applyBorder="1" applyAlignment="1" applyProtection="1">
      <alignment horizontal="center" vertical="center" shrinkToFit="1"/>
    </xf>
    <xf numFmtId="168" fontId="41" fillId="12" borderId="19" xfId="0" applyNumberFormat="1" applyFont="1" applyFill="1" applyBorder="1" applyAlignment="1" applyProtection="1">
      <alignment horizontal="center" vertical="center" shrinkToFit="1"/>
    </xf>
    <xf numFmtId="0" fontId="11" fillId="10" borderId="39" xfId="0" applyFont="1" applyFill="1" applyBorder="1" applyAlignment="1" applyProtection="1">
      <alignment horizontal="center" vertical="center"/>
    </xf>
    <xf numFmtId="0" fontId="11" fillId="10" borderId="41" xfId="0" applyFont="1" applyFill="1" applyBorder="1" applyAlignment="1" applyProtection="1">
      <alignment horizontal="center" vertical="center"/>
    </xf>
    <xf numFmtId="0" fontId="11" fillId="10" borderId="40" xfId="0" applyFont="1" applyFill="1" applyBorder="1" applyAlignment="1" applyProtection="1">
      <alignment horizontal="center" vertical="center"/>
    </xf>
    <xf numFmtId="0" fontId="10" fillId="9" borderId="0" xfId="0" applyNumberFormat="1" applyFont="1" applyFill="1" applyBorder="1" applyAlignment="1" applyProtection="1">
      <alignment horizontal="center" vertical="top"/>
    </xf>
    <xf numFmtId="0" fontId="10" fillId="9" borderId="0" xfId="0" applyFont="1" applyFill="1" applyBorder="1" applyAlignment="1" applyProtection="1"/>
    <xf numFmtId="0" fontId="10" fillId="17" borderId="23" xfId="0" applyNumberFormat="1" applyFont="1" applyFill="1" applyBorder="1" applyAlignment="1" applyProtection="1">
      <alignment horizontal="center" vertical="top"/>
    </xf>
    <xf numFmtId="0" fontId="0" fillId="17" borderId="24" xfId="0" applyFill="1" applyBorder="1" applyAlignment="1" applyProtection="1"/>
    <xf numFmtId="0" fontId="0" fillId="17" borderId="25" xfId="0" applyFill="1" applyBorder="1" applyAlignment="1" applyProtection="1"/>
    <xf numFmtId="0" fontId="13" fillId="9" borderId="1" xfId="0" applyNumberFormat="1" applyFont="1" applyFill="1" applyBorder="1" applyAlignment="1" applyProtection="1">
      <alignment vertical="center"/>
    </xf>
    <xf numFmtId="0" fontId="13" fillId="9" borderId="2" xfId="0" applyFont="1" applyFill="1" applyBorder="1" applyAlignment="1" applyProtection="1">
      <alignment vertical="center"/>
    </xf>
    <xf numFmtId="0" fontId="13" fillId="9" borderId="3" xfId="0" applyFont="1" applyFill="1" applyBorder="1" applyAlignment="1" applyProtection="1">
      <alignment vertical="center"/>
    </xf>
    <xf numFmtId="0" fontId="100" fillId="9" borderId="0" xfId="0" applyNumberFormat="1" applyFont="1" applyFill="1" applyBorder="1" applyAlignment="1" applyProtection="1">
      <alignment horizontal="left" vertical="center"/>
    </xf>
    <xf numFmtId="0" fontId="111" fillId="33" borderId="2" xfId="0" applyNumberFormat="1" applyFont="1" applyFill="1" applyBorder="1" applyAlignment="1" applyProtection="1">
      <alignment horizontal="center" vertical="center" shrinkToFit="1"/>
    </xf>
    <xf numFmtId="0" fontId="111" fillId="33" borderId="2" xfId="0" applyFont="1" applyFill="1" applyBorder="1" applyAlignment="1" applyProtection="1">
      <alignment horizontal="center" vertical="center" shrinkToFit="1"/>
    </xf>
    <xf numFmtId="0" fontId="101" fillId="18" borderId="4" xfId="0" applyNumberFormat="1" applyFont="1" applyFill="1" applyBorder="1" applyAlignment="1" applyProtection="1">
      <alignment vertical="center"/>
    </xf>
    <xf numFmtId="0" fontId="101" fillId="18" borderId="0" xfId="0" applyNumberFormat="1" applyFont="1" applyFill="1" applyBorder="1" applyAlignment="1" applyProtection="1">
      <alignment vertical="center"/>
    </xf>
    <xf numFmtId="0" fontId="14" fillId="0" borderId="24" xfId="0" applyFont="1" applyBorder="1" applyAlignment="1" applyProtection="1">
      <alignment vertical="center"/>
    </xf>
    <xf numFmtId="0" fontId="14" fillId="0" borderId="0" xfId="0" applyFont="1" applyBorder="1" applyAlignment="1" applyProtection="1">
      <alignment vertical="center"/>
    </xf>
    <xf numFmtId="0" fontId="14" fillId="0" borderId="5" xfId="0" applyFont="1" applyBorder="1" applyAlignment="1" applyProtection="1">
      <alignment vertical="center"/>
    </xf>
    <xf numFmtId="0" fontId="36" fillId="0" borderId="24" xfId="0" applyNumberFormat="1" applyFont="1" applyFill="1" applyBorder="1" applyAlignment="1" applyProtection="1">
      <alignment horizontal="left" vertical="center" indent="1"/>
    </xf>
    <xf numFmtId="0" fontId="36" fillId="0" borderId="24" xfId="0" applyNumberFormat="1" applyFont="1" applyBorder="1" applyAlignment="1" applyProtection="1">
      <alignment horizontal="left" vertical="center" indent="1"/>
    </xf>
    <xf numFmtId="0" fontId="36" fillId="0" borderId="24" xfId="0" applyFont="1" applyFill="1" applyBorder="1" applyAlignment="1" applyProtection="1">
      <alignment horizontal="left" vertical="center" indent="1"/>
    </xf>
    <xf numFmtId="0" fontId="36" fillId="0" borderId="24" xfId="0" applyFont="1" applyBorder="1" applyAlignment="1" applyProtection="1">
      <alignment horizontal="left" vertical="center" indent="1"/>
    </xf>
    <xf numFmtId="0" fontId="36" fillId="0" borderId="21" xfId="0" applyNumberFormat="1" applyFont="1" applyFill="1" applyBorder="1" applyAlignment="1" applyProtection="1">
      <alignment horizontal="left" vertical="center" indent="1"/>
    </xf>
    <xf numFmtId="0" fontId="36" fillId="0" borderId="21" xfId="0" applyNumberFormat="1" applyFont="1" applyBorder="1" applyAlignment="1" applyProtection="1">
      <alignment horizontal="left" vertical="center" indent="1"/>
    </xf>
    <xf numFmtId="0" fontId="36" fillId="0" borderId="21" xfId="0" applyFont="1" applyFill="1" applyBorder="1" applyAlignment="1" applyProtection="1">
      <alignment horizontal="left" vertical="center" indent="1"/>
    </xf>
    <xf numFmtId="0" fontId="36" fillId="0" borderId="21" xfId="0" applyFont="1" applyBorder="1" applyAlignment="1" applyProtection="1">
      <alignment horizontal="left" vertical="center" indent="1"/>
    </xf>
    <xf numFmtId="0" fontId="103" fillId="8" borderId="1" xfId="0" applyFont="1" applyFill="1" applyBorder="1" applyAlignment="1" applyProtection="1">
      <alignment horizontal="left" vertical="center" indent="2" shrinkToFit="1"/>
      <protection locked="0"/>
    </xf>
    <xf numFmtId="0" fontId="103" fillId="8" borderId="2" xfId="0" applyFont="1" applyFill="1" applyBorder="1" applyAlignment="1" applyProtection="1">
      <alignment horizontal="left" vertical="center" indent="2" shrinkToFit="1"/>
      <protection locked="0"/>
    </xf>
    <xf numFmtId="0" fontId="103" fillId="8" borderId="3" xfId="0" applyFont="1" applyFill="1" applyBorder="1" applyAlignment="1" applyProtection="1">
      <alignment horizontal="left" vertical="center" indent="2" shrinkToFit="1"/>
      <protection locked="0"/>
    </xf>
    <xf numFmtId="0" fontId="103" fillId="8" borderId="23" xfId="0" applyFont="1" applyFill="1" applyBorder="1" applyAlignment="1" applyProtection="1">
      <alignment horizontal="left" vertical="center" indent="2" shrinkToFit="1"/>
      <protection locked="0"/>
    </xf>
    <xf numFmtId="0" fontId="103" fillId="8" borderId="24" xfId="0" applyFont="1" applyFill="1" applyBorder="1" applyAlignment="1" applyProtection="1">
      <alignment horizontal="left" vertical="center" indent="2" shrinkToFit="1"/>
      <protection locked="0"/>
    </xf>
    <xf numFmtId="0" fontId="103" fillId="8" borderId="25" xfId="0" applyFont="1" applyFill="1" applyBorder="1" applyAlignment="1" applyProtection="1">
      <alignment horizontal="left" vertical="center" indent="2" shrinkToFit="1"/>
      <protection locked="0"/>
    </xf>
    <xf numFmtId="0" fontId="13" fillId="9" borderId="0" xfId="0" applyNumberFormat="1" applyFont="1" applyFill="1" applyBorder="1" applyAlignment="1" applyProtection="1">
      <alignment horizontal="center" vertical="top"/>
    </xf>
    <xf numFmtId="0" fontId="13" fillId="9" borderId="0" xfId="0" applyFont="1" applyFill="1" applyBorder="1" applyAlignment="1" applyProtection="1"/>
    <xf numFmtId="0" fontId="13" fillId="9" borderId="0" xfId="0" applyNumberFormat="1" applyFont="1" applyFill="1" applyBorder="1" applyAlignment="1" applyProtection="1">
      <alignment vertical="center"/>
    </xf>
    <xf numFmtId="0" fontId="13" fillId="9" borderId="0" xfId="0" applyFont="1" applyFill="1" applyBorder="1" applyAlignment="1" applyProtection="1">
      <alignment vertical="center"/>
    </xf>
    <xf numFmtId="0" fontId="36" fillId="0" borderId="38" xfId="0" applyNumberFormat="1" applyFont="1" applyFill="1" applyBorder="1" applyAlignment="1" applyProtection="1">
      <alignment horizontal="center" vertical="center"/>
    </xf>
    <xf numFmtId="0" fontId="36" fillId="0" borderId="21" xfId="0" applyFont="1" applyFill="1" applyBorder="1" applyAlignment="1" applyProtection="1">
      <alignment horizontal="left" vertical="center" indent="3"/>
    </xf>
    <xf numFmtId="0" fontId="36" fillId="0" borderId="22" xfId="0" applyFont="1" applyFill="1" applyBorder="1" applyAlignment="1" applyProtection="1">
      <alignment horizontal="left" vertical="center" indent="3"/>
    </xf>
    <xf numFmtId="0" fontId="12" fillId="0" borderId="1" xfId="0" applyFont="1" applyBorder="1" applyAlignment="1" applyProtection="1">
      <alignment horizontal="left" vertical="center" indent="1" shrinkToFit="1"/>
    </xf>
    <xf numFmtId="0" fontId="12" fillId="0" borderId="2" xfId="0" applyFont="1" applyBorder="1" applyAlignment="1" applyProtection="1">
      <alignment horizontal="left" vertical="center" indent="1" shrinkToFit="1"/>
    </xf>
    <xf numFmtId="0" fontId="17" fillId="0" borderId="38" xfId="0" applyNumberFormat="1" applyFont="1" applyBorder="1" applyAlignment="1" applyProtection="1">
      <alignment horizontal="left" vertical="center" indent="1" shrinkToFit="1"/>
    </xf>
    <xf numFmtId="0" fontId="17" fillId="0" borderId="38" xfId="0" applyFont="1" applyBorder="1" applyAlignment="1" applyProtection="1">
      <alignment horizontal="left" vertical="center" indent="1" shrinkToFit="1"/>
    </xf>
    <xf numFmtId="0" fontId="17" fillId="0" borderId="38" xfId="0" applyNumberFormat="1" applyFont="1" applyBorder="1" applyAlignment="1" applyProtection="1">
      <alignment horizontal="right" vertical="center" shrinkToFit="1"/>
    </xf>
    <xf numFmtId="0" fontId="17" fillId="0" borderId="38" xfId="0" applyFont="1" applyBorder="1" applyAlignment="1" applyProtection="1">
      <alignment horizontal="right" vertical="center" shrinkToFit="1"/>
    </xf>
    <xf numFmtId="0" fontId="36" fillId="29" borderId="150" xfId="0" applyFont="1" applyFill="1" applyBorder="1" applyAlignment="1" applyProtection="1">
      <alignment horizontal="left" vertical="center" indent="1"/>
    </xf>
    <xf numFmtId="0" fontId="58" fillId="29" borderId="150" xfId="0" applyFont="1" applyFill="1" applyBorder="1" applyAlignment="1" applyProtection="1">
      <alignment horizontal="left" vertical="center" indent="1"/>
    </xf>
    <xf numFmtId="0" fontId="0" fillId="29" borderId="150" xfId="0" applyFill="1" applyBorder="1" applyAlignment="1" applyProtection="1">
      <alignment horizontal="left" vertical="center" indent="1"/>
    </xf>
    <xf numFmtId="0" fontId="17" fillId="0" borderId="23" xfId="0" applyFont="1" applyBorder="1" applyAlignment="1" applyProtection="1">
      <alignment horizontal="left" vertical="center"/>
    </xf>
    <xf numFmtId="0" fontId="20" fillId="0" borderId="24" xfId="0" applyFont="1" applyBorder="1" applyAlignment="1" applyProtection="1">
      <alignment horizontal="left" vertical="center"/>
    </xf>
    <xf numFmtId="0" fontId="20" fillId="0" borderId="25" xfId="0" applyFont="1" applyBorder="1" applyAlignment="1" applyProtection="1">
      <alignment horizontal="left" vertical="center"/>
    </xf>
    <xf numFmtId="0" fontId="36" fillId="0" borderId="145" xfId="0" applyFont="1" applyFill="1" applyBorder="1" applyAlignment="1" applyProtection="1">
      <alignment horizontal="left" vertical="center" indent="3"/>
    </xf>
    <xf numFmtId="0" fontId="36" fillId="0" borderId="149" xfId="0" applyFont="1" applyFill="1" applyBorder="1" applyAlignment="1" applyProtection="1">
      <alignment horizontal="left" vertical="center" indent="3"/>
    </xf>
    <xf numFmtId="0" fontId="36" fillId="0" borderId="148" xfId="0" applyNumberFormat="1" applyFont="1" applyFill="1" applyBorder="1" applyAlignment="1" applyProtection="1">
      <alignment horizontal="center" vertical="center"/>
    </xf>
    <xf numFmtId="0" fontId="17" fillId="0" borderId="20" xfId="0" applyFont="1" applyFill="1" applyBorder="1" applyAlignment="1" applyProtection="1">
      <alignment horizontal="center" vertical="center"/>
    </xf>
    <xf numFmtId="0" fontId="20" fillId="0" borderId="21" xfId="0" applyFont="1" applyBorder="1" applyAlignment="1" applyProtection="1">
      <alignment horizontal="center" vertical="center"/>
    </xf>
    <xf numFmtId="0" fontId="20" fillId="0" borderId="22" xfId="0" applyFont="1" applyBorder="1" applyAlignment="1" applyProtection="1">
      <alignment horizontal="center" vertical="center"/>
    </xf>
    <xf numFmtId="0" fontId="20" fillId="0" borderId="20" xfId="0" applyFont="1" applyFill="1" applyBorder="1" applyAlignment="1" applyProtection="1">
      <alignment horizontal="left" vertical="center" wrapText="1" indent="1"/>
    </xf>
    <xf numFmtId="0" fontId="20" fillId="0" borderId="21" xfId="0" applyFont="1" applyFill="1" applyBorder="1" applyAlignment="1" applyProtection="1">
      <alignment horizontal="left" vertical="center" indent="1"/>
    </xf>
    <xf numFmtId="0" fontId="20" fillId="0" borderId="22" xfId="0" applyFont="1" applyFill="1" applyBorder="1" applyAlignment="1" applyProtection="1">
      <alignment horizontal="left" vertical="center" indent="1"/>
    </xf>
    <xf numFmtId="0" fontId="17" fillId="0" borderId="21" xfId="0" applyFont="1" applyFill="1" applyBorder="1" applyAlignment="1" applyProtection="1">
      <alignment horizontal="center" vertical="center"/>
    </xf>
    <xf numFmtId="0" fontId="17" fillId="0" borderId="22" xfId="0" applyFont="1" applyFill="1" applyBorder="1" applyAlignment="1" applyProtection="1">
      <alignment horizontal="center" vertical="center"/>
    </xf>
    <xf numFmtId="0" fontId="12" fillId="0" borderId="39"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0" fillId="0" borderId="40" xfId="0" applyBorder="1" applyAlignment="1" applyProtection="1">
      <alignment horizontal="center" vertical="center" wrapText="1"/>
    </xf>
    <xf numFmtId="0" fontId="12" fillId="8" borderId="39" xfId="0" applyFont="1" applyFill="1" applyBorder="1" applyAlignment="1" applyProtection="1">
      <alignment horizontal="center" vertical="center" wrapText="1"/>
      <protection locked="0"/>
    </xf>
    <xf numFmtId="0" fontId="12" fillId="8" borderId="41" xfId="0" applyFont="1" applyFill="1" applyBorder="1" applyAlignment="1" applyProtection="1">
      <alignment horizontal="center" vertical="center" wrapText="1"/>
      <protection locked="0"/>
    </xf>
    <xf numFmtId="0" fontId="12" fillId="8" borderId="40" xfId="0" applyFont="1" applyFill="1" applyBorder="1" applyAlignment="1" applyProtection="1">
      <alignment horizontal="center" vertical="center" wrapText="1"/>
      <protection locked="0"/>
    </xf>
    <xf numFmtId="0" fontId="0" fillId="8" borderId="1" xfId="0" applyNumberFormat="1" applyFont="1" applyFill="1" applyBorder="1" applyAlignment="1" applyProtection="1">
      <alignment horizontal="left" vertical="top" wrapText="1"/>
      <protection locked="0"/>
    </xf>
    <xf numFmtId="0" fontId="0" fillId="8" borderId="2" xfId="0" applyNumberFormat="1" applyFont="1" applyFill="1" applyBorder="1" applyAlignment="1" applyProtection="1">
      <alignment horizontal="left" vertical="top" wrapText="1"/>
      <protection locked="0"/>
    </xf>
    <xf numFmtId="0" fontId="0" fillId="8" borderId="3" xfId="0" applyNumberFormat="1" applyFont="1" applyFill="1" applyBorder="1" applyAlignment="1" applyProtection="1">
      <alignment horizontal="left" vertical="top" wrapText="1"/>
      <protection locked="0"/>
    </xf>
    <xf numFmtId="0" fontId="0" fillId="8" borderId="4" xfId="0" applyNumberFormat="1" applyFont="1" applyFill="1" applyBorder="1" applyAlignment="1" applyProtection="1">
      <alignment horizontal="left" vertical="top" wrapText="1"/>
      <protection locked="0"/>
    </xf>
    <xf numFmtId="0" fontId="0" fillId="8" borderId="0" xfId="0" applyNumberFormat="1" applyFont="1" applyFill="1" applyAlignment="1" applyProtection="1">
      <alignment horizontal="left" vertical="top" wrapText="1"/>
      <protection locked="0"/>
    </xf>
    <xf numFmtId="0" fontId="0" fillId="8" borderId="5" xfId="0" applyNumberFormat="1" applyFont="1" applyFill="1" applyBorder="1" applyAlignment="1" applyProtection="1">
      <alignment horizontal="left" vertical="top" wrapText="1"/>
      <protection locked="0"/>
    </xf>
    <xf numFmtId="0" fontId="0" fillId="8" borderId="23" xfId="0" applyNumberFormat="1" applyFont="1" applyFill="1" applyBorder="1" applyAlignment="1" applyProtection="1">
      <alignment horizontal="left" vertical="top" wrapText="1"/>
      <protection locked="0"/>
    </xf>
    <xf numFmtId="0" fontId="0" fillId="8" borderId="24" xfId="0" applyNumberFormat="1" applyFont="1" applyFill="1" applyBorder="1" applyAlignment="1" applyProtection="1">
      <alignment horizontal="left" vertical="top" wrapText="1"/>
      <protection locked="0"/>
    </xf>
    <xf numFmtId="0" fontId="0" fillId="8" borderId="25" xfId="0" applyNumberFormat="1" applyFont="1" applyFill="1" applyBorder="1" applyAlignment="1" applyProtection="1">
      <alignment horizontal="left" vertical="top" wrapText="1"/>
      <protection locked="0"/>
    </xf>
    <xf numFmtId="0" fontId="49" fillId="0" borderId="41" xfId="0" applyNumberFormat="1" applyFont="1" applyFill="1" applyBorder="1" applyAlignment="1" applyProtection="1">
      <alignment vertical="center" wrapText="1"/>
    </xf>
    <xf numFmtId="0" fontId="50" fillId="0" borderId="41" xfId="0" applyNumberFormat="1" applyFont="1" applyFill="1" applyBorder="1" applyAlignment="1" applyProtection="1">
      <alignment vertical="center" wrapText="1"/>
    </xf>
    <xf numFmtId="0" fontId="0" fillId="0" borderId="56" xfId="0" applyNumberFormat="1" applyBorder="1" applyAlignment="1" applyProtection="1">
      <alignment horizontal="left" vertical="top" wrapText="1" indent="2"/>
    </xf>
    <xf numFmtId="0" fontId="0" fillId="8" borderId="56" xfId="0" applyNumberFormat="1" applyFont="1" applyFill="1" applyBorder="1" applyAlignment="1" applyProtection="1">
      <alignment vertical="top" wrapText="1"/>
      <protection locked="0"/>
    </xf>
    <xf numFmtId="0" fontId="11" fillId="0" borderId="1" xfId="0" applyNumberFormat="1" applyFont="1" applyFill="1" applyBorder="1" applyAlignment="1" applyProtection="1">
      <alignment vertical="center" wrapText="1"/>
    </xf>
    <xf numFmtId="0" fontId="0" fillId="0" borderId="2" xfId="0" applyBorder="1" applyAlignment="1" applyProtection="1">
      <alignment vertical="center" wrapText="1"/>
    </xf>
    <xf numFmtId="0" fontId="0" fillId="0" borderId="3" xfId="0" applyBorder="1" applyAlignment="1" applyProtection="1">
      <alignment vertical="center" wrapText="1"/>
    </xf>
    <xf numFmtId="0" fontId="0" fillId="0" borderId="4" xfId="0" applyBorder="1" applyAlignment="1" applyProtection="1">
      <alignment vertical="center" wrapText="1"/>
    </xf>
    <xf numFmtId="0" fontId="0" fillId="0" borderId="0" xfId="0" applyAlignment="1" applyProtection="1">
      <alignment vertical="center" wrapText="1"/>
    </xf>
    <xf numFmtId="0" fontId="0" fillId="0" borderId="5" xfId="0" applyBorder="1" applyAlignment="1" applyProtection="1">
      <alignment vertical="center" wrapText="1"/>
    </xf>
    <xf numFmtId="0" fontId="0" fillId="8" borderId="20" xfId="0" applyFont="1"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22"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0" borderId="58" xfId="0" applyNumberFormat="1" applyFill="1" applyBorder="1" applyAlignment="1" applyProtection="1">
      <alignment horizontal="left" vertical="top" wrapText="1" indent="2"/>
    </xf>
    <xf numFmtId="0" fontId="12" fillId="0" borderId="64" xfId="0" applyFont="1" applyBorder="1" applyAlignment="1" applyProtection="1">
      <alignment horizontal="left" vertical="top" wrapText="1"/>
    </xf>
    <xf numFmtId="0" fontId="0" fillId="0" borderId="64" xfId="0" applyBorder="1" applyAlignment="1" applyProtection="1">
      <alignment horizontal="left" vertical="top" wrapText="1"/>
    </xf>
    <xf numFmtId="0" fontId="12" fillId="0" borderId="39" xfId="0" applyNumberFormat="1" applyFon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11" borderId="0" xfId="0" applyFill="1" applyBorder="1" applyAlignment="1" applyProtection="1"/>
    <xf numFmtId="0" fontId="0" fillId="11" borderId="5" xfId="0" applyFill="1" applyBorder="1" applyAlignment="1" applyProtection="1"/>
    <xf numFmtId="0" fontId="71" fillId="0" borderId="64" xfId="0" applyFont="1" applyFill="1" applyBorder="1" applyAlignment="1" applyProtection="1">
      <alignment vertical="top" wrapText="1"/>
    </xf>
    <xf numFmtId="0" fontId="27" fillId="0" borderId="64" xfId="0" applyFont="1" applyFill="1" applyBorder="1" applyAlignment="1" applyProtection="1">
      <alignment vertical="top" wrapText="1"/>
    </xf>
    <xf numFmtId="0" fontId="0" fillId="8" borderId="1" xfId="0" applyNumberFormat="1" applyFill="1" applyBorder="1" applyAlignment="1" applyProtection="1">
      <alignment horizontal="left" vertical="top" wrapText="1"/>
      <protection locked="0"/>
    </xf>
    <xf numFmtId="0" fontId="0" fillId="8" borderId="2" xfId="0" applyNumberFormat="1" applyFill="1" applyBorder="1" applyAlignment="1" applyProtection="1">
      <alignment horizontal="left" vertical="top" wrapText="1"/>
      <protection locked="0"/>
    </xf>
    <xf numFmtId="0" fontId="0" fillId="8" borderId="3" xfId="0" applyNumberFormat="1" applyFill="1" applyBorder="1" applyAlignment="1" applyProtection="1">
      <alignment horizontal="left" vertical="top" wrapText="1"/>
      <protection locked="0"/>
    </xf>
    <xf numFmtId="0" fontId="0" fillId="8" borderId="4" xfId="0" applyNumberFormat="1" applyFill="1" applyBorder="1" applyAlignment="1" applyProtection="1">
      <alignment horizontal="left" vertical="top" wrapText="1"/>
      <protection locked="0"/>
    </xf>
    <xf numFmtId="0" fontId="0" fillId="8" borderId="0" xfId="0" applyNumberFormat="1" applyFill="1" applyBorder="1" applyAlignment="1" applyProtection="1">
      <alignment horizontal="left" vertical="top" wrapText="1"/>
      <protection locked="0"/>
    </xf>
    <xf numFmtId="0" fontId="0" fillId="8" borderId="5" xfId="0" applyNumberFormat="1" applyFill="1" applyBorder="1" applyAlignment="1" applyProtection="1">
      <alignment horizontal="left" vertical="top" wrapText="1"/>
      <protection locked="0"/>
    </xf>
    <xf numFmtId="0" fontId="0" fillId="8" borderId="23" xfId="0" applyNumberFormat="1" applyFill="1" applyBorder="1" applyAlignment="1" applyProtection="1">
      <alignment horizontal="left" vertical="top" wrapText="1"/>
      <protection locked="0"/>
    </xf>
    <xf numFmtId="0" fontId="0" fillId="8" borderId="24" xfId="0" applyNumberFormat="1" applyFill="1" applyBorder="1" applyAlignment="1" applyProtection="1">
      <alignment horizontal="left" vertical="top" wrapText="1"/>
      <protection locked="0"/>
    </xf>
    <xf numFmtId="0" fontId="0" fillId="8" borderId="25" xfId="0" applyNumberFormat="1" applyFill="1" applyBorder="1" applyAlignment="1" applyProtection="1">
      <alignment horizontal="left" vertical="top" wrapText="1"/>
      <protection locked="0"/>
    </xf>
    <xf numFmtId="49" fontId="10" fillId="6" borderId="38" xfId="0" applyNumberFormat="1" applyFont="1" applyFill="1" applyBorder="1" applyAlignment="1" applyProtection="1">
      <alignment vertical="center"/>
    </xf>
    <xf numFmtId="0" fontId="10" fillId="15" borderId="20" xfId="0" applyNumberFormat="1" applyFont="1" applyFill="1" applyBorder="1" applyAlignment="1" applyProtection="1">
      <alignment vertical="center"/>
    </xf>
    <xf numFmtId="0" fontId="10" fillId="15" borderId="21" xfId="0" applyNumberFormat="1" applyFont="1" applyFill="1" applyBorder="1" applyAlignment="1" applyProtection="1">
      <alignment vertical="center"/>
    </xf>
    <xf numFmtId="0" fontId="10" fillId="15" borderId="22" xfId="0" applyNumberFormat="1" applyFont="1" applyFill="1" applyBorder="1" applyAlignment="1" applyProtection="1">
      <alignment vertical="center"/>
    </xf>
    <xf numFmtId="0" fontId="10" fillId="15" borderId="38" xfId="0" applyNumberFormat="1" applyFont="1" applyFill="1" applyBorder="1" applyAlignment="1" applyProtection="1">
      <alignment vertical="center"/>
    </xf>
    <xf numFmtId="0" fontId="0" fillId="0" borderId="38" xfId="0" applyNumberFormat="1" applyFont="1" applyBorder="1" applyAlignment="1" applyProtection="1">
      <alignment horizontal="left" vertical="top" wrapText="1"/>
    </xf>
    <xf numFmtId="0" fontId="0" fillId="8" borderId="38" xfId="0" applyFont="1" applyFill="1" applyBorder="1" applyAlignment="1" applyProtection="1">
      <alignment vertical="top" wrapText="1"/>
      <protection locked="0"/>
    </xf>
    <xf numFmtId="0" fontId="0" fillId="8" borderId="20" xfId="0" applyFont="1" applyFill="1" applyBorder="1" applyAlignment="1" applyProtection="1">
      <alignment vertical="top" wrapText="1"/>
      <protection locked="0"/>
    </xf>
    <xf numFmtId="0" fontId="0" fillId="8" borderId="21" xfId="0" applyFont="1" applyFill="1" applyBorder="1" applyAlignment="1" applyProtection="1">
      <alignment vertical="top" wrapText="1"/>
      <protection locked="0"/>
    </xf>
    <xf numFmtId="0" fontId="0" fillId="8" borderId="22" xfId="0" applyFont="1" applyFill="1" applyBorder="1" applyAlignment="1" applyProtection="1">
      <alignment vertical="top" wrapText="1"/>
      <protection locked="0"/>
    </xf>
    <xf numFmtId="0" fontId="12" fillId="0" borderId="38" xfId="0" applyNumberFormat="1" applyFont="1" applyBorder="1" applyAlignment="1" applyProtection="1">
      <alignment horizontal="left" vertical="top" wrapText="1"/>
    </xf>
    <xf numFmtId="0" fontId="17" fillId="8" borderId="20" xfId="0" applyFont="1" applyFill="1" applyBorder="1" applyAlignment="1" applyProtection="1">
      <alignment vertical="top" wrapText="1"/>
      <protection locked="0"/>
    </xf>
    <xf numFmtId="0" fontId="17" fillId="8" borderId="21" xfId="0" applyFont="1" applyFill="1" applyBorder="1" applyAlignment="1" applyProtection="1">
      <alignment vertical="top" wrapText="1"/>
      <protection locked="0"/>
    </xf>
    <xf numFmtId="0" fontId="17" fillId="8" borderId="22" xfId="0" applyFont="1" applyFill="1" applyBorder="1" applyAlignment="1" applyProtection="1">
      <alignment vertical="top" wrapText="1"/>
      <protection locked="0"/>
    </xf>
    <xf numFmtId="0" fontId="0" fillId="8" borderId="20" xfId="0" applyNumberFormat="1" applyFill="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0" fontId="0" fillId="0" borderId="22" xfId="0" applyNumberFormat="1" applyBorder="1" applyAlignment="1" applyProtection="1">
      <alignment horizontal="left" vertical="top" wrapText="1"/>
      <protection locked="0"/>
    </xf>
    <xf numFmtId="1" fontId="0" fillId="8" borderId="20" xfId="0" applyNumberFormat="1" applyFont="1" applyFill="1" applyBorder="1" applyAlignment="1" applyProtection="1">
      <alignment horizontal="center" vertical="center"/>
      <protection locked="0"/>
    </xf>
    <xf numFmtId="1" fontId="0" fillId="0" borderId="22" xfId="0" applyNumberFormat="1" applyBorder="1" applyAlignment="1" applyProtection="1">
      <alignment horizontal="center" vertical="center"/>
      <protection locked="0"/>
    </xf>
    <xf numFmtId="0" fontId="0" fillId="0" borderId="32" xfId="0" applyNumberFormat="1" applyFont="1" applyBorder="1" applyAlignment="1" applyProtection="1">
      <alignment horizontal="left" vertical="top" wrapText="1" indent="2"/>
    </xf>
    <xf numFmtId="0" fontId="0" fillId="0" borderId="33" xfId="0" applyFont="1" applyBorder="1" applyAlignment="1" applyProtection="1">
      <alignment horizontal="left" vertical="top" wrapText="1" indent="2"/>
    </xf>
    <xf numFmtId="0" fontId="0" fillId="0" borderId="34" xfId="0" applyFont="1" applyBorder="1" applyAlignment="1" applyProtection="1">
      <alignment horizontal="left" vertical="top" wrapText="1" indent="2"/>
    </xf>
    <xf numFmtId="0" fontId="0" fillId="0" borderId="20" xfId="0" applyNumberFormat="1" applyFont="1" applyFill="1" applyBorder="1" applyAlignment="1" applyProtection="1">
      <alignment vertical="top" wrapText="1"/>
    </xf>
    <xf numFmtId="0" fontId="0" fillId="0" borderId="21" xfId="0" applyNumberFormat="1" applyFont="1" applyFill="1" applyBorder="1" applyAlignment="1" applyProtection="1">
      <alignment vertical="top" wrapText="1"/>
    </xf>
    <xf numFmtId="0" fontId="0" fillId="0" borderId="22" xfId="0" applyNumberFormat="1" applyFont="1" applyFill="1" applyBorder="1" applyAlignment="1" applyProtection="1">
      <alignment vertical="top" wrapText="1"/>
    </xf>
    <xf numFmtId="0" fontId="48" fillId="11" borderId="1" xfId="0" applyNumberFormat="1" applyFont="1" applyFill="1" applyBorder="1" applyAlignment="1" applyProtection="1">
      <alignment horizontal="center" vertical="top"/>
    </xf>
    <xf numFmtId="0" fontId="48" fillId="11" borderId="4" xfId="0" applyNumberFormat="1" applyFont="1" applyFill="1" applyBorder="1" applyAlignment="1" applyProtection="1">
      <alignment horizontal="center" vertical="top"/>
    </xf>
    <xf numFmtId="0" fontId="29" fillId="0" borderId="1" xfId="0" applyNumberFormat="1" applyFont="1" applyBorder="1" applyAlignment="1" applyProtection="1">
      <alignment vertical="top" wrapText="1"/>
    </xf>
    <xf numFmtId="0" fontId="29" fillId="0" borderId="2" xfId="0" applyNumberFormat="1" applyFont="1" applyBorder="1" applyAlignment="1" applyProtection="1">
      <alignment vertical="top" wrapText="1"/>
    </xf>
    <xf numFmtId="0" fontId="29" fillId="0" borderId="3" xfId="0" applyNumberFormat="1" applyFont="1" applyBorder="1" applyAlignment="1" applyProtection="1">
      <alignment vertical="top" wrapText="1"/>
    </xf>
    <xf numFmtId="0" fontId="0" fillId="0" borderId="1" xfId="0" applyNumberFormat="1" applyFont="1" applyFill="1" applyBorder="1" applyAlignment="1" applyProtection="1">
      <alignment vertical="top" wrapText="1"/>
    </xf>
    <xf numFmtId="0" fontId="0" fillId="0" borderId="2" xfId="0" applyNumberFormat="1" applyFont="1" applyFill="1" applyBorder="1" applyAlignment="1" applyProtection="1">
      <alignment vertical="top" wrapText="1"/>
    </xf>
    <xf numFmtId="0" fontId="0" fillId="0" borderId="3" xfId="0" applyNumberFormat="1" applyFont="1" applyFill="1" applyBorder="1" applyAlignment="1" applyProtection="1">
      <alignment vertical="top" wrapText="1"/>
    </xf>
    <xf numFmtId="0" fontId="0" fillId="0" borderId="4"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0" fillId="0" borderId="5" xfId="0" applyNumberFormat="1" applyFont="1" applyFill="1" applyBorder="1" applyAlignment="1" applyProtection="1">
      <alignment vertical="top" wrapText="1"/>
    </xf>
    <xf numFmtId="0" fontId="0" fillId="0" borderId="23" xfId="0" applyNumberFormat="1" applyFont="1" applyFill="1" applyBorder="1" applyAlignment="1" applyProtection="1">
      <alignment vertical="top" wrapText="1"/>
    </xf>
    <xf numFmtId="0" fontId="0" fillId="0" borderId="24" xfId="0" applyNumberFormat="1" applyFont="1" applyFill="1" applyBorder="1" applyAlignment="1" applyProtection="1">
      <alignment vertical="top" wrapText="1"/>
    </xf>
    <xf numFmtId="0" fontId="0" fillId="0" borderId="25" xfId="0" applyNumberFormat="1" applyFont="1" applyFill="1" applyBorder="1" applyAlignment="1" applyProtection="1">
      <alignment vertical="top" wrapText="1"/>
    </xf>
    <xf numFmtId="49" fontId="29" fillId="29" borderId="38" xfId="0" applyNumberFormat="1" applyFont="1" applyFill="1" applyBorder="1" applyAlignment="1" applyProtection="1">
      <alignment horizontal="left" vertical="top" wrapText="1" indent="1"/>
    </xf>
    <xf numFmtId="0" fontId="0" fillId="29" borderId="38" xfId="0" applyFill="1" applyBorder="1" applyAlignment="1" applyProtection="1">
      <alignment horizontal="left" vertical="top" wrapText="1" indent="1"/>
    </xf>
    <xf numFmtId="0" fontId="0" fillId="0" borderId="38" xfId="0" applyBorder="1" applyAlignment="1" applyProtection="1">
      <alignment horizontal="left" vertical="top" wrapText="1" indent="1"/>
    </xf>
    <xf numFmtId="0" fontId="30" fillId="0" borderId="38" xfId="0" applyNumberFormat="1" applyFont="1" applyBorder="1" applyAlignment="1" applyProtection="1">
      <alignment horizontal="left" vertical="top" indent="3" shrinkToFit="1"/>
    </xf>
    <xf numFmtId="0" fontId="0" fillId="0" borderId="38" xfId="0" applyBorder="1" applyAlignment="1" applyProtection="1">
      <alignment horizontal="left" vertical="top" indent="3" shrinkToFit="1"/>
    </xf>
    <xf numFmtId="0" fontId="0" fillId="0" borderId="38" xfId="0" applyNumberFormat="1" applyBorder="1" applyAlignment="1" applyProtection="1">
      <alignment horizontal="center" vertical="top" shrinkToFit="1"/>
    </xf>
    <xf numFmtId="0" fontId="0" fillId="0" borderId="38" xfId="0" applyBorder="1" applyAlignment="1" applyProtection="1">
      <alignment horizontal="center" vertical="top" shrinkToFit="1"/>
    </xf>
    <xf numFmtId="0" fontId="12" fillId="0" borderId="59" xfId="0" applyNumberFormat="1" applyFont="1" applyBorder="1" applyAlignment="1" applyProtection="1">
      <alignment horizontal="center" vertical="center"/>
    </xf>
    <xf numFmtId="0" fontId="12" fillId="0" borderId="41" xfId="0" applyFont="1" applyBorder="1" applyAlignment="1" applyProtection="1">
      <alignment horizontal="center" vertical="center"/>
    </xf>
    <xf numFmtId="49" fontId="12" fillId="0" borderId="39" xfId="0" applyNumberFormat="1" applyFont="1" applyBorder="1" applyAlignment="1" applyProtection="1">
      <alignment horizontal="center" vertical="center" wrapText="1"/>
    </xf>
    <xf numFmtId="49" fontId="0" fillId="0" borderId="41" xfId="0" applyNumberFormat="1" applyBorder="1" applyAlignment="1" applyProtection="1">
      <alignment horizontal="center" vertical="center" wrapText="1"/>
    </xf>
    <xf numFmtId="49" fontId="0" fillId="0" borderId="40" xfId="0" applyNumberFormat="1" applyBorder="1" applyAlignment="1" applyProtection="1">
      <alignment horizontal="center" vertical="center" wrapText="1"/>
    </xf>
    <xf numFmtId="0" fontId="57" fillId="14" borderId="4" xfId="0" applyNumberFormat="1" applyFont="1" applyFill="1" applyBorder="1" applyAlignment="1" applyProtection="1">
      <alignment horizontal="left" vertical="center" shrinkToFit="1"/>
    </xf>
    <xf numFmtId="0" fontId="57" fillId="14" borderId="0" xfId="0" applyNumberFormat="1" applyFont="1" applyFill="1" applyBorder="1" applyAlignment="1" applyProtection="1">
      <alignment horizontal="left" vertical="center" shrinkToFit="1"/>
    </xf>
    <xf numFmtId="0" fontId="0" fillId="0" borderId="0" xfId="0" applyNumberFormat="1" applyBorder="1" applyAlignment="1" applyProtection="1">
      <alignment horizontal="left" vertical="center" shrinkToFit="1"/>
    </xf>
    <xf numFmtId="0" fontId="0" fillId="0" borderId="5" xfId="0" applyNumberFormat="1" applyBorder="1" applyAlignment="1" applyProtection="1">
      <alignment horizontal="left" vertical="center" shrinkToFit="1"/>
    </xf>
    <xf numFmtId="0" fontId="20" fillId="0" borderId="38" xfId="0" applyNumberFormat="1" applyFont="1" applyBorder="1" applyAlignment="1" applyProtection="1">
      <alignment horizontal="left" vertical="center" indent="1" shrinkToFit="1"/>
    </xf>
    <xf numFmtId="0" fontId="20" fillId="0" borderId="38" xfId="0" applyFont="1" applyBorder="1" applyAlignment="1" applyProtection="1">
      <alignment horizontal="left" vertical="center" indent="1" shrinkToFit="1"/>
    </xf>
    <xf numFmtId="0" fontId="20" fillId="0" borderId="38" xfId="0" applyNumberFormat="1" applyFont="1" applyBorder="1" applyAlignment="1" applyProtection="1">
      <alignment horizontal="right" vertical="center" shrinkToFit="1"/>
    </xf>
    <xf numFmtId="0" fontId="20" fillId="0" borderId="38" xfId="0" applyFont="1" applyBorder="1" applyAlignment="1" applyProtection="1">
      <alignment horizontal="right" vertical="center" shrinkToFit="1"/>
    </xf>
    <xf numFmtId="0" fontId="52" fillId="13" borderId="20" xfId="0" applyFont="1" applyFill="1" applyBorder="1" applyAlignment="1" applyProtection="1">
      <alignment vertical="top" wrapText="1"/>
      <protection locked="0"/>
    </xf>
    <xf numFmtId="0" fontId="52" fillId="13" borderId="21" xfId="0" applyFont="1" applyFill="1" applyBorder="1" applyAlignment="1" applyProtection="1">
      <alignment vertical="top" wrapText="1"/>
      <protection locked="0"/>
    </xf>
    <xf numFmtId="0" fontId="52" fillId="13" borderId="22" xfId="0" applyFont="1" applyFill="1" applyBorder="1" applyAlignment="1" applyProtection="1">
      <alignment vertical="top" wrapText="1"/>
      <protection locked="0"/>
    </xf>
    <xf numFmtId="0" fontId="20" fillId="0" borderId="21" xfId="0" applyFont="1" applyFill="1" applyBorder="1" applyAlignment="1" applyProtection="1">
      <alignment horizontal="left" vertical="center" wrapText="1" indent="1"/>
    </xf>
    <xf numFmtId="0" fontId="20" fillId="0" borderId="22" xfId="0" applyFont="1" applyFill="1" applyBorder="1" applyAlignment="1" applyProtection="1">
      <alignment horizontal="left" vertical="center" wrapText="1" indent="1"/>
    </xf>
    <xf numFmtId="49" fontId="11" fillId="10" borderId="0" xfId="0" applyNumberFormat="1" applyFont="1" applyFill="1" applyAlignment="1" applyProtection="1">
      <alignment horizontal="left" indent="4"/>
    </xf>
    <xf numFmtId="49" fontId="11" fillId="10" borderId="21" xfId="0" applyNumberFormat="1" applyFont="1" applyFill="1" applyBorder="1" applyAlignment="1" applyProtection="1">
      <alignment horizontal="left" indent="2"/>
    </xf>
    <xf numFmtId="49" fontId="11" fillId="10" borderId="20" xfId="0" applyNumberFormat="1" applyFont="1" applyFill="1" applyBorder="1" applyAlignment="1" applyProtection="1">
      <alignment shrinkToFit="1"/>
    </xf>
    <xf numFmtId="49" fontId="11" fillId="10" borderId="21" xfId="0" applyNumberFormat="1" applyFont="1" applyFill="1" applyBorder="1" applyAlignment="1" applyProtection="1">
      <alignment shrinkToFit="1"/>
    </xf>
    <xf numFmtId="49" fontId="11" fillId="10" borderId="22" xfId="0" applyNumberFormat="1" applyFont="1" applyFill="1" applyBorder="1" applyAlignment="1" applyProtection="1">
      <alignment shrinkToFit="1"/>
    </xf>
    <xf numFmtId="0" fontId="112" fillId="10" borderId="0" xfId="0" applyFont="1" applyFill="1" applyBorder="1" applyAlignment="1" applyProtection="1"/>
    <xf numFmtId="0" fontId="11" fillId="10" borderId="0" xfId="0" applyFont="1" applyFill="1" applyBorder="1" applyAlignment="1" applyProtection="1"/>
    <xf numFmtId="49" fontId="11" fillId="10" borderId="0" xfId="0" applyNumberFormat="1" applyFont="1" applyFill="1" applyAlignment="1" applyProtection="1">
      <alignment horizontal="left" indent="1" shrinkToFit="1"/>
    </xf>
    <xf numFmtId="0" fontId="11" fillId="10" borderId="0" xfId="0" applyFont="1" applyFill="1" applyAlignment="1" applyProtection="1">
      <alignment horizontal="left" indent="1" shrinkToFit="1"/>
    </xf>
    <xf numFmtId="0" fontId="0" fillId="0" borderId="38" xfId="0" applyNumberFormat="1" applyFont="1" applyBorder="1" applyAlignment="1" applyProtection="1">
      <alignment vertical="top" wrapText="1"/>
    </xf>
    <xf numFmtId="1" fontId="11" fillId="10" borderId="20" xfId="0" applyNumberFormat="1" applyFont="1" applyFill="1" applyBorder="1" applyAlignment="1" applyProtection="1">
      <alignment horizontal="center" vertical="top" shrinkToFit="1"/>
    </xf>
    <xf numFmtId="1" fontId="11" fillId="10" borderId="22" xfId="0" applyNumberFormat="1" applyFont="1" applyFill="1" applyBorder="1" applyAlignment="1" applyProtection="1">
      <alignment horizontal="center" vertical="top" shrinkToFit="1"/>
    </xf>
    <xf numFmtId="0" fontId="10" fillId="11" borderId="4" xfId="0" applyNumberFormat="1" applyFont="1" applyFill="1" applyBorder="1" applyAlignment="1" applyProtection="1">
      <alignment vertical="center"/>
    </xf>
    <xf numFmtId="0" fontId="10" fillId="11" borderId="0" xfId="0" applyNumberFormat="1" applyFont="1" applyFill="1" applyBorder="1" applyAlignment="1" applyProtection="1">
      <alignment vertical="center"/>
    </xf>
    <xf numFmtId="0" fontId="10" fillId="11" borderId="5" xfId="0" applyNumberFormat="1" applyFont="1" applyFill="1" applyBorder="1" applyAlignment="1" applyProtection="1">
      <alignment vertical="center"/>
    </xf>
    <xf numFmtId="0" fontId="29" fillId="0" borderId="20" xfId="0" applyNumberFormat="1" applyFont="1" applyBorder="1" applyAlignment="1" applyProtection="1">
      <alignment vertical="top" wrapText="1"/>
    </xf>
    <xf numFmtId="0" fontId="29" fillId="0" borderId="21" xfId="0" applyNumberFormat="1" applyFont="1" applyBorder="1" applyAlignment="1" applyProtection="1">
      <alignment vertical="top" wrapText="1"/>
    </xf>
    <xf numFmtId="0" fontId="29" fillId="0" borderId="22" xfId="0" applyNumberFormat="1" applyFont="1" applyBorder="1" applyAlignment="1" applyProtection="1">
      <alignment vertical="top" wrapText="1"/>
    </xf>
    <xf numFmtId="0" fontId="11" fillId="0" borderId="20" xfId="0" applyNumberFormat="1" applyFont="1" applyFill="1" applyBorder="1" applyAlignment="1" applyProtection="1">
      <alignment vertical="top" wrapText="1"/>
    </xf>
    <xf numFmtId="0" fontId="57" fillId="11" borderId="20" xfId="0" applyNumberFormat="1" applyFont="1" applyFill="1" applyBorder="1" applyAlignment="1" applyProtection="1">
      <alignment vertical="center"/>
    </xf>
    <xf numFmtId="0" fontId="58" fillId="0" borderId="21" xfId="0" applyNumberFormat="1" applyFont="1" applyBorder="1" applyAlignment="1" applyProtection="1">
      <alignment vertical="center"/>
    </xf>
    <xf numFmtId="0" fontId="110" fillId="0" borderId="1" xfId="0" applyFont="1" applyFill="1" applyBorder="1" applyAlignment="1" applyProtection="1">
      <alignment horizontal="center" vertical="center" shrinkToFit="1"/>
    </xf>
    <xf numFmtId="0" fontId="109" fillId="0" borderId="2" xfId="0" applyFont="1" applyBorder="1" applyAlignment="1" applyProtection="1">
      <alignment horizontal="center" vertical="center" shrinkToFit="1"/>
    </xf>
    <xf numFmtId="0" fontId="57" fillId="11" borderId="0" xfId="0" applyNumberFormat="1" applyFont="1" applyFill="1" applyBorder="1" applyAlignment="1" applyProtection="1">
      <alignment horizontal="left" vertical="center" shrinkToFit="1"/>
    </xf>
    <xf numFmtId="0" fontId="10" fillId="11" borderId="4" xfId="0" applyNumberFormat="1" applyFont="1" applyFill="1" applyBorder="1" applyAlignment="1" applyProtection="1">
      <alignment horizontal="center" vertical="top"/>
    </xf>
    <xf numFmtId="0" fontId="0" fillId="0" borderId="0" xfId="0" applyBorder="1" applyAlignment="1" applyProtection="1"/>
    <xf numFmtId="0" fontId="0" fillId="0" borderId="5" xfId="0" applyBorder="1" applyAlignment="1" applyProtection="1"/>
    <xf numFmtId="0" fontId="34" fillId="11" borderId="20" xfId="0" applyNumberFormat="1" applyFont="1" applyFill="1" applyBorder="1" applyAlignment="1" applyProtection="1">
      <alignment vertical="center" wrapText="1"/>
    </xf>
    <xf numFmtId="0" fontId="34" fillId="11" borderId="21" xfId="0" applyNumberFormat="1" applyFont="1" applyFill="1" applyBorder="1" applyAlignment="1" applyProtection="1">
      <alignment vertical="center" wrapText="1"/>
    </xf>
    <xf numFmtId="0" fontId="34" fillId="11" borderId="22" xfId="0" applyNumberFormat="1" applyFont="1" applyFill="1" applyBorder="1" applyAlignment="1" applyProtection="1">
      <alignment vertical="center" wrapText="1"/>
    </xf>
    <xf numFmtId="49" fontId="0" fillId="0" borderId="142" xfId="0" applyNumberFormat="1" applyFont="1" applyFill="1" applyBorder="1" applyAlignment="1" applyProtection="1">
      <alignment horizontal="left" vertical="center" wrapText="1"/>
    </xf>
    <xf numFmtId="49" fontId="0" fillId="0" borderId="146" xfId="0" applyNumberFormat="1" applyBorder="1" applyAlignment="1" applyProtection="1">
      <alignment horizontal="left" vertical="center" wrapText="1"/>
    </xf>
    <xf numFmtId="49" fontId="0" fillId="0" borderId="143" xfId="0" applyNumberFormat="1" applyBorder="1" applyAlignment="1" applyProtection="1">
      <alignment horizontal="left" vertical="center" wrapText="1"/>
    </xf>
    <xf numFmtId="49" fontId="0" fillId="0" borderId="4" xfId="0" applyNumberFormat="1" applyBorder="1" applyAlignment="1" applyProtection="1">
      <alignment horizontal="left" vertical="center" wrapText="1"/>
    </xf>
    <xf numFmtId="49" fontId="0" fillId="0" borderId="0" xfId="0" applyNumberFormat="1" applyBorder="1" applyAlignment="1" applyProtection="1">
      <alignment horizontal="left" vertical="center" wrapText="1"/>
    </xf>
    <xf numFmtId="49" fontId="0" fillId="0" borderId="5" xfId="0" applyNumberFormat="1" applyBorder="1" applyAlignment="1" applyProtection="1">
      <alignment horizontal="left" vertical="center" wrapText="1"/>
    </xf>
    <xf numFmtId="49" fontId="0" fillId="0" borderId="137" xfId="0" applyNumberFormat="1" applyBorder="1" applyAlignment="1" applyProtection="1">
      <alignment horizontal="left" vertical="center" wrapText="1"/>
    </xf>
    <xf numFmtId="49" fontId="0" fillId="0" borderId="112" xfId="0" applyNumberFormat="1" applyBorder="1" applyAlignment="1" applyProtection="1">
      <alignment horizontal="left" vertical="center" wrapText="1"/>
    </xf>
    <xf numFmtId="49" fontId="0" fillId="0" borderId="138" xfId="0" applyNumberFormat="1" applyBorder="1" applyAlignment="1" applyProtection="1">
      <alignment horizontal="left" vertical="center" wrapText="1"/>
    </xf>
    <xf numFmtId="0" fontId="12" fillId="4" borderId="139" xfId="0" applyNumberFormat="1" applyFont="1" applyFill="1" applyBorder="1" applyAlignment="1" applyProtection="1">
      <alignment horizontal="left" vertical="center" indent="2" shrinkToFit="1"/>
    </xf>
    <xf numFmtId="0" fontId="12" fillId="4" borderId="140" xfId="0" applyNumberFormat="1" applyFont="1" applyFill="1" applyBorder="1" applyAlignment="1" applyProtection="1">
      <alignment horizontal="left" vertical="center" indent="2" shrinkToFit="1"/>
    </xf>
    <xf numFmtId="0" fontId="12" fillId="4" borderId="141" xfId="0" applyNumberFormat="1" applyFont="1" applyFill="1" applyBorder="1" applyAlignment="1" applyProtection="1">
      <alignment horizontal="left" vertical="center" indent="2" shrinkToFit="1"/>
    </xf>
    <xf numFmtId="0" fontId="0" fillId="0" borderId="23" xfId="0" applyBorder="1" applyAlignment="1" applyProtection="1"/>
    <xf numFmtId="0" fontId="10" fillId="11" borderId="1" xfId="0" applyNumberFormat="1" applyFont="1" applyFill="1" applyBorder="1" applyAlignment="1" applyProtection="1">
      <alignment horizontal="center" vertical="top"/>
    </xf>
    <xf numFmtId="0" fontId="0" fillId="0" borderId="3" xfId="0" applyBorder="1" applyAlignment="1" applyProtection="1"/>
    <xf numFmtId="0" fontId="0" fillId="0" borderId="4" xfId="0" applyBorder="1" applyAlignment="1" applyProtection="1"/>
    <xf numFmtId="49" fontId="42" fillId="11" borderId="4" xfId="0" applyNumberFormat="1" applyFont="1" applyFill="1" applyBorder="1" applyAlignment="1" applyProtection="1">
      <alignment horizontal="center" vertical="center" wrapText="1"/>
    </xf>
    <xf numFmtId="49" fontId="42" fillId="11" borderId="5" xfId="0" applyNumberFormat="1" applyFont="1" applyFill="1" applyBorder="1" applyAlignment="1" applyProtection="1">
      <alignment horizontal="center" vertical="center" wrapText="1"/>
    </xf>
    <xf numFmtId="49" fontId="42" fillId="11" borderId="137" xfId="0" applyNumberFormat="1" applyFont="1" applyFill="1" applyBorder="1" applyAlignment="1" applyProtection="1">
      <alignment horizontal="center" vertical="center" wrapText="1"/>
    </xf>
    <xf numFmtId="49" fontId="42" fillId="11" borderId="138" xfId="0" applyNumberFormat="1" applyFont="1" applyFill="1" applyBorder="1" applyAlignment="1" applyProtection="1">
      <alignment horizontal="center" vertical="center" wrapText="1"/>
    </xf>
    <xf numFmtId="0" fontId="12" fillId="4" borderId="38" xfId="0" applyNumberFormat="1" applyFont="1" applyFill="1" applyBorder="1" applyAlignment="1" applyProtection="1">
      <alignment vertical="center" shrinkToFit="1"/>
    </xf>
    <xf numFmtId="0" fontId="12" fillId="4" borderId="20" xfId="0" applyNumberFormat="1" applyFont="1" applyFill="1" applyBorder="1" applyAlignment="1" applyProtection="1">
      <alignment horizontal="left" vertical="center" indent="2" shrinkToFit="1"/>
    </xf>
    <xf numFmtId="0" fontId="12" fillId="4" borderId="21" xfId="0" applyNumberFormat="1" applyFont="1" applyFill="1" applyBorder="1" applyAlignment="1" applyProtection="1">
      <alignment horizontal="left" vertical="center" indent="2" shrinkToFit="1"/>
    </xf>
    <xf numFmtId="0" fontId="12" fillId="4" borderId="22" xfId="0" applyNumberFormat="1" applyFont="1" applyFill="1" applyBorder="1" applyAlignment="1" applyProtection="1">
      <alignment horizontal="left" vertical="center" indent="2" shrinkToFit="1"/>
    </xf>
    <xf numFmtId="0" fontId="12" fillId="0" borderId="1" xfId="0" applyNumberFormat="1" applyFont="1" applyBorder="1" applyAlignment="1" applyProtection="1">
      <alignment horizontal="left" vertical="top" wrapText="1"/>
    </xf>
    <xf numFmtId="0" fontId="12" fillId="0" borderId="2" xfId="0" applyNumberFormat="1" applyFont="1" applyBorder="1" applyAlignment="1" applyProtection="1">
      <alignment horizontal="left" vertical="top" wrapText="1"/>
    </xf>
    <xf numFmtId="0" fontId="12" fillId="0" borderId="3" xfId="0" applyNumberFormat="1" applyFont="1" applyBorder="1" applyAlignment="1" applyProtection="1">
      <alignment horizontal="left" vertical="top" wrapText="1"/>
    </xf>
    <xf numFmtId="0" fontId="12" fillId="0" borderId="4" xfId="0" applyNumberFormat="1" applyFont="1" applyBorder="1" applyAlignment="1" applyProtection="1">
      <alignment horizontal="left" vertical="top" wrapText="1"/>
    </xf>
    <xf numFmtId="0" fontId="12" fillId="0" borderId="0" xfId="0" applyNumberFormat="1" applyFont="1" applyBorder="1" applyAlignment="1" applyProtection="1">
      <alignment horizontal="left" vertical="top" wrapText="1"/>
    </xf>
    <xf numFmtId="0" fontId="12" fillId="0" borderId="5" xfId="0" applyNumberFormat="1" applyFont="1" applyBorder="1" applyAlignment="1" applyProtection="1">
      <alignment horizontal="left" vertical="top" wrapText="1"/>
    </xf>
    <xf numFmtId="0" fontId="30" fillId="0" borderId="1" xfId="0" applyNumberFormat="1" applyFont="1" applyFill="1" applyBorder="1" applyAlignment="1" applyProtection="1">
      <alignment vertical="top" wrapText="1"/>
    </xf>
    <xf numFmtId="0" fontId="30" fillId="0" borderId="2" xfId="0" applyNumberFormat="1" applyFont="1" applyFill="1" applyBorder="1" applyAlignment="1" applyProtection="1">
      <alignment vertical="top" wrapText="1"/>
    </xf>
    <xf numFmtId="0" fontId="30" fillId="0" borderId="3" xfId="0" applyNumberFormat="1" applyFont="1" applyFill="1" applyBorder="1" applyAlignment="1" applyProtection="1">
      <alignment vertical="top" wrapText="1"/>
    </xf>
    <xf numFmtId="0" fontId="30" fillId="0" borderId="4" xfId="0" applyNumberFormat="1" applyFont="1" applyFill="1" applyBorder="1" applyAlignment="1" applyProtection="1">
      <alignment vertical="top" wrapText="1"/>
    </xf>
    <xf numFmtId="0" fontId="30" fillId="0" borderId="0" xfId="0" applyNumberFormat="1" applyFont="1" applyFill="1" applyBorder="1" applyAlignment="1" applyProtection="1">
      <alignment vertical="top" wrapText="1"/>
    </xf>
    <xf numFmtId="0" fontId="30" fillId="0" borderId="5" xfId="0" applyNumberFormat="1" applyFont="1" applyFill="1" applyBorder="1" applyAlignment="1" applyProtection="1">
      <alignment vertical="top" wrapText="1"/>
    </xf>
    <xf numFmtId="0" fontId="30" fillId="0" borderId="23" xfId="0" applyNumberFormat="1" applyFont="1" applyFill="1" applyBorder="1" applyAlignment="1" applyProtection="1">
      <alignment vertical="top" wrapText="1"/>
    </xf>
    <xf numFmtId="0" fontId="30" fillId="0" borderId="24" xfId="0" applyNumberFormat="1" applyFont="1" applyFill="1" applyBorder="1" applyAlignment="1" applyProtection="1">
      <alignment vertical="top" wrapText="1"/>
    </xf>
    <xf numFmtId="0" fontId="30" fillId="0" borderId="25" xfId="0" applyNumberFormat="1" applyFont="1" applyFill="1" applyBorder="1" applyAlignment="1" applyProtection="1">
      <alignment vertical="top" wrapText="1"/>
    </xf>
    <xf numFmtId="0" fontId="0" fillId="0" borderId="20" xfId="0" applyNumberFormat="1" applyFont="1" applyBorder="1" applyAlignment="1" applyProtection="1">
      <alignment horizontal="left" vertical="top" wrapText="1"/>
    </xf>
    <xf numFmtId="0" fontId="0" fillId="0" borderId="21" xfId="0" applyNumberFormat="1" applyFont="1" applyBorder="1" applyAlignment="1" applyProtection="1">
      <alignment horizontal="left" vertical="top" wrapText="1"/>
    </xf>
    <xf numFmtId="0" fontId="0" fillId="0" borderId="22" xfId="0" applyNumberFormat="1" applyFont="1" applyBorder="1" applyAlignment="1" applyProtection="1">
      <alignment horizontal="left" vertical="top" wrapText="1"/>
    </xf>
    <xf numFmtId="49" fontId="12" fillId="0" borderId="38" xfId="0" applyNumberFormat="1" applyFont="1" applyBorder="1" applyAlignment="1" applyProtection="1">
      <alignment vertical="top" wrapText="1"/>
    </xf>
    <xf numFmtId="49" fontId="0" fillId="0" borderId="38" xfId="0" applyNumberFormat="1" applyBorder="1" applyAlignment="1" applyProtection="1">
      <alignment vertical="top" wrapText="1"/>
    </xf>
    <xf numFmtId="0" fontId="12" fillId="0" borderId="20" xfId="0" applyFont="1" applyBorder="1" applyAlignment="1" applyProtection="1">
      <alignment horizontal="center" vertical="center" wrapText="1"/>
    </xf>
    <xf numFmtId="0" fontId="12" fillId="0" borderId="22" xfId="0" applyFont="1" applyBorder="1" applyAlignment="1">
      <alignment horizontal="center" vertical="center" wrapText="1"/>
    </xf>
    <xf numFmtId="0" fontId="10" fillId="11" borderId="38" xfId="0" applyNumberFormat="1" applyFont="1" applyFill="1" applyBorder="1" applyAlignment="1" applyProtection="1">
      <alignment horizontal="center" vertical="top"/>
    </xf>
    <xf numFmtId="0" fontId="0" fillId="0" borderId="38" xfId="0" applyBorder="1" applyAlignment="1" applyProtection="1"/>
    <xf numFmtId="49" fontId="12" fillId="0" borderId="38" xfId="0" applyNumberFormat="1" applyFont="1" applyBorder="1" applyAlignment="1" applyProtection="1">
      <alignment horizontal="left" vertical="top" wrapText="1" indent="1"/>
    </xf>
    <xf numFmtId="49" fontId="42" fillId="0" borderId="38" xfId="0" applyNumberFormat="1" applyFont="1" applyBorder="1" applyAlignment="1" applyProtection="1">
      <alignment horizontal="left" vertical="top" wrapText="1" indent="1"/>
    </xf>
    <xf numFmtId="0" fontId="10" fillId="11" borderId="38" xfId="0" applyNumberFormat="1" applyFont="1" applyFill="1" applyBorder="1" applyAlignment="1" applyProtection="1">
      <alignment vertical="center"/>
    </xf>
    <xf numFmtId="0" fontId="0" fillId="0" borderId="38" xfId="0" applyNumberFormat="1" applyFont="1" applyFill="1" applyBorder="1" applyAlignment="1" applyProtection="1">
      <alignment vertical="center" wrapText="1"/>
    </xf>
    <xf numFmtId="0" fontId="30" fillId="0" borderId="20" xfId="0" applyNumberFormat="1" applyFont="1" applyBorder="1" applyAlignment="1" applyProtection="1">
      <alignment horizontal="left" vertical="top" wrapText="1"/>
    </xf>
    <xf numFmtId="0" fontId="30" fillId="0" borderId="21" xfId="0" applyNumberFormat="1" applyFont="1" applyBorder="1" applyAlignment="1" applyProtection="1">
      <alignment horizontal="left" vertical="top" wrapText="1"/>
    </xf>
    <xf numFmtId="0" fontId="30" fillId="0" borderId="22" xfId="0" applyNumberFormat="1" applyFont="1" applyBorder="1" applyAlignment="1" applyProtection="1">
      <alignment horizontal="left" vertical="top" wrapText="1"/>
    </xf>
    <xf numFmtId="49" fontId="35" fillId="0" borderId="39" xfId="0" applyNumberFormat="1" applyFont="1" applyFill="1" applyBorder="1" applyAlignment="1" applyProtection="1">
      <alignment horizontal="center" wrapText="1"/>
    </xf>
    <xf numFmtId="49" fontId="0" fillId="0" borderId="41" xfId="0" applyNumberFormat="1" applyFont="1" applyFill="1" applyBorder="1" applyAlignment="1" applyProtection="1">
      <alignment horizontal="center" wrapText="1"/>
    </xf>
    <xf numFmtId="49" fontId="0" fillId="0" borderId="40" xfId="0" applyNumberFormat="1" applyFont="1" applyFill="1" applyBorder="1" applyAlignment="1" applyProtection="1">
      <alignment horizontal="center" wrapText="1"/>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center" vertical="center"/>
    </xf>
    <xf numFmtId="0" fontId="0" fillId="0" borderId="5" xfId="0" applyBorder="1" applyAlignment="1" applyProtection="1">
      <alignment horizontal="center" vertical="center"/>
    </xf>
    <xf numFmtId="0" fontId="35" fillId="8" borderId="2"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0" fillId="8" borderId="3" xfId="0" applyNumberFormat="1" applyFill="1" applyBorder="1" applyAlignment="1" applyProtection="1">
      <alignment horizontal="center" vertical="center" wrapText="1"/>
    </xf>
    <xf numFmtId="0" fontId="40" fillId="8" borderId="0" xfId="0"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center" vertical="center" wrapText="1"/>
    </xf>
    <xf numFmtId="0" fontId="12" fillId="4" borderId="1" xfId="0" applyNumberFormat="1" applyFont="1" applyFill="1" applyBorder="1" applyAlignment="1" applyProtection="1">
      <alignment horizontal="right" vertical="center" shrinkToFit="1" readingOrder="1"/>
    </xf>
    <xf numFmtId="0" fontId="0" fillId="0" borderId="2" xfId="0" applyNumberFormat="1" applyBorder="1" applyAlignment="1" applyProtection="1">
      <alignment horizontal="right" vertical="center" shrinkToFit="1" readingOrder="1"/>
    </xf>
    <xf numFmtId="0" fontId="41" fillId="0" borderId="43" xfId="0" applyNumberFormat="1" applyFont="1" applyFill="1" applyBorder="1" applyAlignment="1" applyProtection="1">
      <alignment horizontal="left" vertical="center" indent="1" shrinkToFit="1" readingOrder="1"/>
    </xf>
    <xf numFmtId="0" fontId="41" fillId="0" borderId="27" xfId="0" applyNumberFormat="1" applyFont="1" applyBorder="1" applyAlignment="1" applyProtection="1">
      <alignment horizontal="left" vertical="center" indent="1" shrinkToFit="1" readingOrder="1"/>
    </xf>
    <xf numFmtId="0" fontId="41" fillId="0" borderId="28" xfId="0" applyNumberFormat="1" applyFont="1" applyBorder="1" applyAlignment="1" applyProtection="1">
      <alignment horizontal="left" vertical="center" indent="1" shrinkToFit="1" readingOrder="1"/>
    </xf>
    <xf numFmtId="0" fontId="12" fillId="4" borderId="20" xfId="0" applyNumberFormat="1" applyFont="1" applyFill="1" applyBorder="1" applyAlignment="1" applyProtection="1">
      <alignment horizontal="center" vertical="center" shrinkToFit="1"/>
    </xf>
    <xf numFmtId="0" fontId="12" fillId="4" borderId="21" xfId="0" applyNumberFormat="1" applyFont="1" applyFill="1" applyBorder="1" applyAlignment="1" applyProtection="1">
      <alignment horizontal="center" vertical="center" shrinkToFit="1"/>
    </xf>
    <xf numFmtId="0" fontId="12" fillId="4" borderId="22" xfId="0" applyNumberFormat="1" applyFont="1" applyFill="1" applyBorder="1" applyAlignment="1" applyProtection="1">
      <alignment horizontal="center" vertical="center" shrinkToFit="1"/>
    </xf>
    <xf numFmtId="0" fontId="27" fillId="4" borderId="4" xfId="0" applyNumberFormat="1" applyFont="1" applyFill="1" applyBorder="1" applyAlignment="1" applyProtection="1">
      <alignment horizontal="right" vertical="center" wrapText="1" readingOrder="1"/>
    </xf>
    <xf numFmtId="0" fontId="27" fillId="0" borderId="0" xfId="0" applyNumberFormat="1" applyFont="1" applyBorder="1" applyAlignment="1" applyProtection="1">
      <alignment horizontal="right" vertical="center" wrapText="1" readingOrder="1"/>
    </xf>
    <xf numFmtId="0" fontId="27" fillId="0" borderId="4" xfId="0" applyNumberFormat="1" applyFont="1" applyBorder="1" applyAlignment="1" applyProtection="1">
      <alignment horizontal="right" vertical="center" wrapText="1" readingOrder="1"/>
    </xf>
    <xf numFmtId="0" fontId="41" fillId="0" borderId="45" xfId="0" applyNumberFormat="1" applyFont="1" applyFill="1" applyBorder="1" applyAlignment="1" applyProtection="1">
      <alignment horizontal="left" vertical="center" indent="1" shrinkToFit="1" readingOrder="1"/>
    </xf>
    <xf numFmtId="0" fontId="41" fillId="0" borderId="30" xfId="0" applyNumberFormat="1" applyFont="1" applyBorder="1" applyAlignment="1" applyProtection="1">
      <alignment horizontal="left" vertical="center" indent="1" shrinkToFit="1" readingOrder="1"/>
    </xf>
    <xf numFmtId="0" fontId="41" fillId="0" borderId="31" xfId="0" applyNumberFormat="1" applyFont="1" applyBorder="1" applyAlignment="1" applyProtection="1">
      <alignment horizontal="left" vertical="center" indent="1" shrinkToFit="1" readingOrder="1"/>
    </xf>
    <xf numFmtId="0" fontId="12" fillId="0" borderId="11" xfId="0" applyFont="1" applyFill="1" applyBorder="1" applyAlignment="1" applyProtection="1">
      <alignment horizontal="left" vertical="center" indent="1" shrinkToFit="1"/>
    </xf>
    <xf numFmtId="0" fontId="12" fillId="0" borderId="12" xfId="0" applyFont="1" applyFill="1" applyBorder="1" applyAlignment="1" applyProtection="1">
      <alignment horizontal="left" vertical="center" indent="1" shrinkToFit="1"/>
    </xf>
    <xf numFmtId="37" fontId="41" fillId="0" borderId="43" xfId="0" applyNumberFormat="1" applyFont="1" applyFill="1" applyBorder="1" applyAlignment="1" applyProtection="1">
      <alignment horizontal="center" vertical="center" shrinkToFit="1"/>
    </xf>
    <xf numFmtId="37" fontId="41" fillId="0" borderId="28" xfId="0" applyNumberFormat="1" applyFont="1" applyBorder="1" applyAlignment="1" applyProtection="1">
      <alignment horizontal="center" vertical="center" shrinkToFit="1"/>
    </xf>
    <xf numFmtId="0" fontId="41" fillId="0" borderId="53" xfId="0" applyNumberFormat="1" applyFont="1" applyFill="1" applyBorder="1" applyAlignment="1" applyProtection="1">
      <alignment horizontal="left" vertical="center" indent="1" shrinkToFit="1" readingOrder="1"/>
    </xf>
    <xf numFmtId="0" fontId="41" fillId="0" borderId="54" xfId="0" applyNumberFormat="1" applyFont="1" applyBorder="1" applyAlignment="1" applyProtection="1">
      <alignment horizontal="left" vertical="center" indent="1" shrinkToFit="1" readingOrder="1"/>
    </xf>
    <xf numFmtId="0" fontId="41" fillId="0" borderId="55" xfId="0" applyNumberFormat="1" applyFont="1" applyBorder="1" applyAlignment="1" applyProtection="1">
      <alignment horizontal="left" vertical="center" indent="1" shrinkToFit="1" readingOrder="1"/>
    </xf>
    <xf numFmtId="0" fontId="12" fillId="0" borderId="67" xfId="0" applyFont="1" applyFill="1" applyBorder="1" applyAlignment="1" applyProtection="1">
      <alignment horizontal="left" vertical="center" indent="1" shrinkToFit="1"/>
    </xf>
    <xf numFmtId="0" fontId="12" fillId="0" borderId="65" xfId="0" applyFont="1" applyFill="1" applyBorder="1" applyAlignment="1" applyProtection="1">
      <alignment horizontal="left" vertical="center" indent="1" shrinkToFit="1"/>
    </xf>
    <xf numFmtId="3" fontId="41" fillId="0" borderId="53" xfId="0" applyNumberFormat="1" applyFont="1" applyFill="1" applyBorder="1" applyAlignment="1" applyProtection="1">
      <alignment horizontal="center" vertical="center" shrinkToFit="1"/>
    </xf>
    <xf numFmtId="3" fontId="41" fillId="0" borderId="55" xfId="0" applyNumberFormat="1" applyFont="1" applyBorder="1" applyAlignment="1" applyProtection="1">
      <alignment horizontal="center" vertical="center" shrinkToFit="1"/>
    </xf>
    <xf numFmtId="0" fontId="10" fillId="9" borderId="50" xfId="0" applyNumberFormat="1" applyFont="1" applyFill="1" applyBorder="1" applyAlignment="1" applyProtection="1">
      <alignment horizontal="center" wrapText="1"/>
    </xf>
    <xf numFmtId="0" fontId="10" fillId="9" borderId="51" xfId="0" applyNumberFormat="1" applyFont="1" applyFill="1" applyBorder="1" applyAlignment="1" applyProtection="1">
      <alignment horizontal="center" wrapText="1"/>
    </xf>
    <xf numFmtId="0" fontId="10" fillId="9" borderId="51" xfId="0" applyNumberFormat="1" applyFont="1" applyFill="1" applyBorder="1" applyAlignment="1" applyProtection="1">
      <alignment horizontal="center"/>
    </xf>
    <xf numFmtId="0" fontId="10" fillId="9" borderId="52" xfId="0" applyNumberFormat="1" applyFont="1" applyFill="1" applyBorder="1" applyAlignment="1" applyProtection="1">
      <alignment horizontal="center" wrapText="1"/>
    </xf>
    <xf numFmtId="0" fontId="12" fillId="0" borderId="152" xfId="0" applyFont="1" applyFill="1" applyBorder="1" applyAlignment="1" applyProtection="1">
      <alignment horizontal="left" vertical="center" indent="1" shrinkToFit="1"/>
    </xf>
    <xf numFmtId="0" fontId="12" fillId="0" borderId="75" xfId="0" applyFont="1" applyFill="1" applyBorder="1" applyAlignment="1" applyProtection="1">
      <alignment horizontal="left" vertical="center" indent="1" shrinkToFit="1"/>
    </xf>
    <xf numFmtId="37" fontId="41" fillId="0" borderId="75" xfId="0" applyNumberFormat="1" applyFont="1" applyFill="1" applyBorder="1" applyAlignment="1" applyProtection="1">
      <alignment horizontal="center" vertical="center" shrinkToFit="1"/>
    </xf>
    <xf numFmtId="37" fontId="41" fillId="0" borderId="76" xfId="0" applyNumberFormat="1" applyFont="1" applyBorder="1" applyAlignment="1" applyProtection="1">
      <alignment horizontal="center" vertical="center" shrinkToFit="1"/>
    </xf>
    <xf numFmtId="0" fontId="10" fillId="11" borderId="39" xfId="0" applyNumberFormat="1" applyFont="1" applyFill="1" applyBorder="1" applyAlignment="1" applyProtection="1">
      <alignment vertical="center"/>
    </xf>
    <xf numFmtId="0" fontId="10" fillId="9" borderId="144" xfId="0" applyNumberFormat="1" applyFont="1" applyFill="1" applyBorder="1" applyAlignment="1" applyProtection="1">
      <alignment horizontal="center" vertical="center"/>
    </xf>
    <xf numFmtId="0" fontId="13" fillId="9" borderId="145" xfId="0" applyNumberFormat="1" applyFont="1" applyFill="1" applyBorder="1" applyAlignment="1" applyProtection="1">
      <alignment horizontal="center" vertical="center"/>
    </xf>
    <xf numFmtId="49" fontId="0" fillId="0" borderId="3" xfId="0" applyNumberFormat="1" applyFont="1" applyBorder="1" applyAlignment="1" applyProtection="1">
      <alignment vertical="top" wrapText="1"/>
    </xf>
    <xf numFmtId="49" fontId="0" fillId="0" borderId="5" xfId="0" applyNumberFormat="1" applyFont="1" applyBorder="1" applyAlignment="1" applyProtection="1">
      <alignment vertical="top" wrapText="1"/>
    </xf>
    <xf numFmtId="0" fontId="0" fillId="0" borderId="25" xfId="0" applyBorder="1" applyAlignment="1" applyProtection="1">
      <alignment vertical="top" wrapText="1"/>
    </xf>
    <xf numFmtId="0" fontId="0" fillId="0" borderId="38" xfId="0" applyNumberFormat="1" applyFont="1" applyBorder="1" applyAlignment="1" applyProtection="1">
      <alignment horizontal="left" vertical="top" wrapText="1" indent="2"/>
    </xf>
    <xf numFmtId="0" fontId="13" fillId="12" borderId="23" xfId="0" applyNumberFormat="1" applyFont="1" applyFill="1" applyBorder="1" applyAlignment="1" applyProtection="1">
      <alignment vertical="center" shrinkToFit="1"/>
    </xf>
    <xf numFmtId="0" fontId="13" fillId="12" borderId="24" xfId="0" applyNumberFormat="1" applyFont="1" applyFill="1" applyBorder="1" applyAlignment="1" applyProtection="1">
      <alignment vertical="center" shrinkToFit="1"/>
    </xf>
    <xf numFmtId="0" fontId="12" fillId="0" borderId="38" xfId="0" applyNumberFormat="1" applyFont="1" applyBorder="1" applyAlignment="1" applyProtection="1">
      <alignment horizontal="center" vertical="center" wrapText="1"/>
    </xf>
    <xf numFmtId="0" fontId="0" fillId="0" borderId="38" xfId="0" applyBorder="1" applyAlignment="1" applyProtection="1">
      <alignment horizontal="center" wrapText="1"/>
    </xf>
    <xf numFmtId="49" fontId="0" fillId="0" borderId="3" xfId="0" applyNumberFormat="1" applyBorder="1" applyAlignment="1" applyProtection="1">
      <alignment horizontal="left" vertical="top" wrapText="1"/>
    </xf>
    <xf numFmtId="49" fontId="0" fillId="0" borderId="4" xfId="0" applyNumberFormat="1" applyBorder="1" applyAlignment="1" applyProtection="1">
      <alignment horizontal="left" vertical="top" wrapText="1"/>
    </xf>
    <xf numFmtId="49" fontId="0" fillId="0" borderId="0" xfId="0" applyNumberFormat="1" applyBorder="1" applyAlignment="1" applyProtection="1">
      <alignment horizontal="left" vertical="top" wrapText="1"/>
    </xf>
    <xf numFmtId="49" fontId="0" fillId="0" borderId="5" xfId="0" applyNumberFormat="1" applyBorder="1" applyAlignment="1" applyProtection="1">
      <alignment horizontal="left" vertical="top" wrapText="1"/>
    </xf>
    <xf numFmtId="49" fontId="0" fillId="0" borderId="23" xfId="0" applyNumberFormat="1" applyBorder="1" applyAlignment="1" applyProtection="1">
      <alignment horizontal="left" vertical="top" wrapText="1"/>
    </xf>
    <xf numFmtId="49" fontId="0" fillId="0" borderId="24" xfId="0" applyNumberFormat="1" applyBorder="1" applyAlignment="1" applyProtection="1">
      <alignment horizontal="left" vertical="top" wrapText="1"/>
    </xf>
    <xf numFmtId="49" fontId="0" fillId="0" borderId="25" xfId="0" applyNumberFormat="1" applyBorder="1" applyAlignment="1" applyProtection="1">
      <alignment horizontal="left" vertical="top" wrapText="1"/>
    </xf>
    <xf numFmtId="0" fontId="99" fillId="4" borderId="20" xfId="0" applyNumberFormat="1"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32" fillId="4" borderId="20" xfId="1" applyNumberFormat="1" applyFill="1" applyBorder="1" applyAlignment="1" applyProtection="1">
      <alignment horizontal="center" vertical="center" wrapText="1"/>
    </xf>
    <xf numFmtId="0" fontId="32" fillId="0" borderId="21" xfId="1" applyBorder="1" applyAlignment="1" applyProtection="1">
      <alignment horizontal="center" vertical="center" wrapText="1"/>
    </xf>
    <xf numFmtId="0" fontId="32" fillId="0" borderId="22" xfId="1" applyBorder="1" applyAlignment="1" applyProtection="1">
      <alignment horizontal="center" vertical="center" wrapText="1"/>
    </xf>
    <xf numFmtId="0" fontId="0" fillId="0" borderId="23" xfId="0" applyBorder="1" applyAlignment="1">
      <alignment horizontal="center" vertical="top"/>
    </xf>
    <xf numFmtId="0" fontId="10" fillId="11" borderId="3" xfId="0" applyNumberFormat="1" applyFont="1" applyFill="1" applyBorder="1" applyAlignment="1" applyProtection="1"/>
    <xf numFmtId="0" fontId="0" fillId="0" borderId="25" xfId="0" applyBorder="1" applyAlignment="1"/>
    <xf numFmtId="0" fontId="12" fillId="0" borderId="20" xfId="0" applyNumberFormat="1" applyFont="1" applyBorder="1" applyAlignment="1" applyProtection="1">
      <alignment horizontal="right" vertical="center" wrapText="1" indent="1"/>
    </xf>
    <xf numFmtId="0" fontId="0" fillId="0" borderId="21" xfId="0" applyBorder="1" applyAlignment="1">
      <alignment horizontal="right" vertical="center" wrapText="1" indent="1"/>
    </xf>
    <xf numFmtId="0" fontId="0" fillId="0" borderId="22" xfId="0" applyBorder="1" applyAlignment="1">
      <alignment horizontal="right" vertical="center" wrapText="1" indent="1"/>
    </xf>
    <xf numFmtId="49" fontId="0" fillId="8" borderId="38" xfId="0" applyNumberFormat="1" applyFont="1" applyFill="1" applyBorder="1" applyAlignment="1" applyProtection="1">
      <alignment vertical="center" wrapText="1"/>
      <protection locked="0"/>
    </xf>
    <xf numFmtId="49" fontId="0" fillId="8" borderId="38" xfId="0" applyNumberFormat="1" applyFill="1" applyBorder="1" applyAlignment="1" applyProtection="1">
      <alignment vertical="center" wrapText="1"/>
      <protection locked="0"/>
    </xf>
    <xf numFmtId="0" fontId="11" fillId="0" borderId="38" xfId="0" applyNumberFormat="1" applyFont="1" applyFill="1" applyBorder="1" applyAlignment="1" applyProtection="1">
      <alignment vertical="center" wrapText="1"/>
    </xf>
    <xf numFmtId="49" fontId="42" fillId="12" borderId="3" xfId="0" applyNumberFormat="1" applyFont="1" applyFill="1" applyBorder="1" applyAlignment="1" applyProtection="1">
      <alignment vertical="top" wrapText="1"/>
    </xf>
    <xf numFmtId="0" fontId="42" fillId="12" borderId="25" xfId="0" applyFont="1" applyFill="1" applyBorder="1" applyAlignment="1" applyProtection="1">
      <alignment vertical="top" wrapText="1"/>
    </xf>
    <xf numFmtId="0" fontId="0" fillId="5" borderId="38" xfId="0" applyNumberFormat="1" applyFont="1" applyFill="1" applyBorder="1" applyAlignment="1" applyProtection="1">
      <alignment horizontal="left" vertical="top" wrapText="1" indent="2"/>
    </xf>
    <xf numFmtId="0" fontId="10" fillId="11" borderId="1" xfId="0" applyNumberFormat="1" applyFont="1" applyFill="1" applyBorder="1" applyAlignment="1" applyProtection="1">
      <alignment vertical="center"/>
    </xf>
    <xf numFmtId="0" fontId="10" fillId="11" borderId="2" xfId="0" applyNumberFormat="1" applyFont="1" applyFill="1" applyBorder="1" applyAlignment="1" applyProtection="1">
      <alignment vertical="center"/>
    </xf>
    <xf numFmtId="0" fontId="10" fillId="11" borderId="3" xfId="0" applyNumberFormat="1" applyFont="1" applyFill="1" applyBorder="1" applyAlignment="1" applyProtection="1">
      <alignment vertical="center"/>
    </xf>
    <xf numFmtId="0" fontId="0" fillId="0" borderId="38" xfId="0" applyBorder="1" applyAlignment="1" applyProtection="1">
      <alignment horizontal="left" vertical="top" wrapText="1" indent="2"/>
    </xf>
    <xf numFmtId="0" fontId="0" fillId="0" borderId="38" xfId="0"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12" borderId="38"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left" vertical="center" wrapText="1" indent="1"/>
      <protection locked="0"/>
    </xf>
    <xf numFmtId="0" fontId="12" fillId="0" borderId="20" xfId="0" applyFont="1" applyBorder="1" applyAlignment="1" applyProtection="1">
      <alignment horizontal="right" vertical="center" wrapText="1"/>
    </xf>
    <xf numFmtId="0" fontId="12" fillId="0" borderId="21" xfId="0" applyFont="1" applyBorder="1" applyAlignment="1" applyProtection="1">
      <alignment horizontal="right" vertical="center" wrapText="1"/>
    </xf>
    <xf numFmtId="0" fontId="12" fillId="0" borderId="22" xfId="0" applyFont="1" applyBorder="1" applyAlignment="1" applyProtection="1">
      <alignment horizontal="right" vertical="center" wrapText="1"/>
    </xf>
    <xf numFmtId="0" fontId="7" fillId="8" borderId="20" xfId="0" applyFont="1" applyFill="1" applyBorder="1" applyAlignment="1" applyProtection="1">
      <alignment horizontal="left" vertical="center" indent="1" shrinkToFit="1"/>
      <protection locked="0"/>
    </xf>
    <xf numFmtId="0" fontId="7" fillId="8" borderId="21" xfId="0" applyFont="1" applyFill="1" applyBorder="1" applyAlignment="1" applyProtection="1">
      <alignment horizontal="left" vertical="center" indent="1" shrinkToFit="1"/>
      <protection locked="0"/>
    </xf>
    <xf numFmtId="49" fontId="11" fillId="0" borderId="3" xfId="0" applyNumberFormat="1" applyFont="1" applyFill="1" applyBorder="1" applyAlignment="1" applyProtection="1">
      <alignment vertical="top" wrapText="1"/>
    </xf>
    <xf numFmtId="49" fontId="11" fillId="0" borderId="5" xfId="0" applyNumberFormat="1" applyFont="1" applyFill="1" applyBorder="1" applyAlignment="1" applyProtection="1">
      <alignment vertical="top" wrapText="1"/>
    </xf>
    <xf numFmtId="49" fontId="11" fillId="0" borderId="25" xfId="0" applyNumberFormat="1" applyFont="1" applyFill="1" applyBorder="1" applyAlignment="1" applyProtection="1">
      <alignment vertical="top" wrapText="1"/>
    </xf>
    <xf numFmtId="0" fontId="12" fillId="0" borderId="38" xfId="0" applyNumberFormat="1" applyFont="1" applyBorder="1" applyAlignment="1" applyProtection="1">
      <alignment horizontal="center" vertical="top" wrapText="1"/>
    </xf>
    <xf numFmtId="0" fontId="12" fillId="0" borderId="38" xfId="0" applyFont="1" applyBorder="1" applyAlignment="1" applyProtection="1">
      <alignment horizontal="center" vertical="top" wrapText="1"/>
    </xf>
    <xf numFmtId="0" fontId="0" fillId="29" borderId="39" xfId="0" applyNumberFormat="1" applyFill="1" applyBorder="1" applyAlignment="1" applyProtection="1">
      <alignment horizontal="center" vertical="center" wrapText="1"/>
    </xf>
    <xf numFmtId="0" fontId="0" fillId="29" borderId="41" xfId="0" applyFill="1" applyBorder="1" applyAlignment="1" applyProtection="1">
      <alignment horizontal="center" vertical="center" wrapText="1"/>
    </xf>
    <xf numFmtId="0" fontId="0" fillId="29" borderId="40" xfId="0" applyFill="1" applyBorder="1" applyAlignment="1" applyProtection="1">
      <alignment horizontal="center" vertical="center" wrapText="1"/>
    </xf>
    <xf numFmtId="49" fontId="0" fillId="8" borderId="1" xfId="0" applyNumberFormat="1" applyFont="1" applyFill="1" applyBorder="1" applyAlignment="1" applyProtection="1">
      <alignment horizontal="left" vertical="top" wrapText="1"/>
      <protection locked="0"/>
    </xf>
    <xf numFmtId="49" fontId="0" fillId="8" borderId="2" xfId="0" applyNumberFormat="1" applyFill="1" applyBorder="1" applyAlignment="1" applyProtection="1">
      <alignment horizontal="left" vertical="top" wrapText="1"/>
      <protection locked="0"/>
    </xf>
    <xf numFmtId="49" fontId="0" fillId="8" borderId="3" xfId="0" applyNumberFormat="1" applyFill="1" applyBorder="1" applyAlignment="1" applyProtection="1">
      <alignment horizontal="left" vertical="top" wrapText="1"/>
      <protection locked="0"/>
    </xf>
    <xf numFmtId="49" fontId="0" fillId="8" borderId="4" xfId="0" applyNumberFormat="1" applyFill="1" applyBorder="1" applyAlignment="1" applyProtection="1">
      <alignment horizontal="left" vertical="top" wrapText="1"/>
      <protection locked="0"/>
    </xf>
    <xf numFmtId="49" fontId="0" fillId="8" borderId="0" xfId="0" applyNumberFormat="1" applyFill="1" applyBorder="1" applyAlignment="1" applyProtection="1">
      <alignment horizontal="left" vertical="top" wrapText="1"/>
      <protection locked="0"/>
    </xf>
    <xf numFmtId="49" fontId="0" fillId="8" borderId="5" xfId="0" applyNumberFormat="1" applyFill="1" applyBorder="1" applyAlignment="1" applyProtection="1">
      <alignment horizontal="left" vertical="top" wrapText="1"/>
      <protection locked="0"/>
    </xf>
    <xf numFmtId="49" fontId="0" fillId="8" borderId="23" xfId="0" applyNumberFormat="1" applyFill="1" applyBorder="1" applyAlignment="1" applyProtection="1">
      <alignment horizontal="left" vertical="top" wrapText="1"/>
      <protection locked="0"/>
    </xf>
    <xf numFmtId="49" fontId="0" fillId="8" borderId="24" xfId="0" applyNumberFormat="1" applyFill="1" applyBorder="1" applyAlignment="1" applyProtection="1">
      <alignment horizontal="left" vertical="top" wrapText="1"/>
      <protection locked="0"/>
    </xf>
    <xf numFmtId="49" fontId="0" fillId="8" borderId="25" xfId="0" applyNumberFormat="1" applyFill="1" applyBorder="1" applyAlignment="1" applyProtection="1">
      <alignment horizontal="left" vertical="top" wrapText="1"/>
      <protection locked="0"/>
    </xf>
    <xf numFmtId="49" fontId="42" fillId="12" borderId="5" xfId="0" applyNumberFormat="1" applyFont="1" applyFill="1" applyBorder="1" applyAlignment="1" applyProtection="1">
      <alignment vertical="top" wrapText="1"/>
    </xf>
    <xf numFmtId="0" fontId="0" fillId="0" borderId="29" xfId="0" applyNumberFormat="1" applyFont="1" applyBorder="1" applyAlignment="1" applyProtection="1">
      <alignment horizontal="left" vertical="top" wrapText="1" indent="2"/>
    </xf>
    <xf numFmtId="0" fontId="0" fillId="0" borderId="30" xfId="0" applyNumberFormat="1" applyBorder="1" applyAlignment="1" applyProtection="1">
      <alignment horizontal="left" vertical="top" wrapText="1" indent="2"/>
    </xf>
    <xf numFmtId="0" fontId="0" fillId="0" borderId="31" xfId="0" applyNumberFormat="1" applyBorder="1" applyAlignment="1" applyProtection="1">
      <alignment horizontal="left" vertical="top" wrapText="1" indent="2"/>
    </xf>
    <xf numFmtId="0" fontId="0" fillId="0" borderId="63" xfId="0" applyNumberFormat="1" applyFont="1" applyBorder="1" applyAlignment="1" applyProtection="1">
      <alignment horizontal="left" vertical="top" wrapText="1" indent="2"/>
    </xf>
    <xf numFmtId="0" fontId="0" fillId="0" borderId="54" xfId="0" applyNumberFormat="1" applyBorder="1" applyAlignment="1" applyProtection="1">
      <alignment horizontal="left" vertical="top" wrapText="1" indent="2"/>
    </xf>
    <xf numFmtId="0" fontId="0" fillId="0" borderId="55" xfId="0" applyNumberFormat="1" applyBorder="1" applyAlignment="1" applyProtection="1">
      <alignment horizontal="left" vertical="top" wrapText="1" indent="2"/>
    </xf>
    <xf numFmtId="0" fontId="0" fillId="0" borderId="41" xfId="0" applyNumberFormat="1" applyFont="1" applyBorder="1" applyAlignment="1" applyProtection="1">
      <alignment horizontal="left" vertical="top" indent="2"/>
    </xf>
    <xf numFmtId="0" fontId="0" fillId="0" borderId="40" xfId="0" applyNumberFormat="1" applyBorder="1" applyAlignment="1" applyProtection="1">
      <alignment horizontal="left" vertical="top" indent="2"/>
    </xf>
    <xf numFmtId="0" fontId="12" fillId="4" borderId="20" xfId="0" applyNumberFormat="1" applyFont="1" applyFill="1" applyBorder="1" applyAlignment="1" applyProtection="1">
      <alignment horizontal="center" wrapText="1"/>
    </xf>
    <xf numFmtId="0" fontId="12" fillId="4" borderId="21" xfId="0" applyNumberFormat="1" applyFont="1" applyFill="1" applyBorder="1" applyAlignment="1" applyProtection="1">
      <alignment horizontal="center" wrapText="1"/>
    </xf>
    <xf numFmtId="0" fontId="12" fillId="4" borderId="22" xfId="0" applyNumberFormat="1" applyFont="1" applyFill="1" applyBorder="1" applyAlignment="1" applyProtection="1">
      <alignment horizontal="center" wrapText="1"/>
    </xf>
    <xf numFmtId="0" fontId="0" fillId="0" borderId="60" xfId="0" applyNumberFormat="1" applyBorder="1" applyAlignment="1" applyProtection="1">
      <alignment horizontal="left" vertical="top" indent="2"/>
    </xf>
    <xf numFmtId="0" fontId="0" fillId="0" borderId="61" xfId="0" applyNumberFormat="1" applyBorder="1" applyAlignment="1" applyProtection="1">
      <alignment horizontal="left" vertical="top" indent="2"/>
    </xf>
    <xf numFmtId="0" fontId="0" fillId="0" borderId="62" xfId="0" applyNumberFormat="1" applyBorder="1" applyAlignment="1" applyProtection="1">
      <alignment horizontal="left" vertical="top" indent="2"/>
    </xf>
    <xf numFmtId="0" fontId="0" fillId="0" borderId="29" xfId="0" applyNumberFormat="1" applyBorder="1" applyAlignment="1" applyProtection="1">
      <alignment horizontal="left" vertical="top" indent="2"/>
    </xf>
    <xf numFmtId="0" fontId="0" fillId="0" borderId="30" xfId="0" applyNumberFormat="1" applyBorder="1" applyAlignment="1" applyProtection="1">
      <alignment horizontal="left" vertical="top" indent="2"/>
    </xf>
    <xf numFmtId="0" fontId="0" fillId="0" borderId="31" xfId="0" applyNumberFormat="1" applyBorder="1" applyAlignment="1" applyProtection="1">
      <alignment horizontal="left" vertical="top" indent="2"/>
    </xf>
    <xf numFmtId="0" fontId="0" fillId="0" borderId="32" xfId="0" applyNumberFormat="1" applyBorder="1" applyAlignment="1" applyProtection="1">
      <alignment horizontal="left" vertical="top" indent="2"/>
    </xf>
    <xf numFmtId="0" fontId="0" fillId="0" borderId="33" xfId="0" applyNumberFormat="1" applyBorder="1" applyAlignment="1" applyProtection="1">
      <alignment horizontal="left" vertical="top" indent="2"/>
    </xf>
    <xf numFmtId="0" fontId="0" fillId="0" borderId="34" xfId="0" applyNumberFormat="1" applyBorder="1" applyAlignment="1" applyProtection="1">
      <alignment horizontal="left" vertical="top" indent="2"/>
    </xf>
    <xf numFmtId="0" fontId="12" fillId="0" borderId="26" xfId="0" applyNumberFormat="1" applyFont="1" applyBorder="1" applyAlignment="1" applyProtection="1">
      <alignment horizontal="left" vertical="top" wrapText="1"/>
    </xf>
    <xf numFmtId="0" fontId="12" fillId="0" borderId="27" xfId="0" applyNumberFormat="1" applyFont="1" applyBorder="1" applyAlignment="1" applyProtection="1">
      <alignment horizontal="left" vertical="top" wrapText="1"/>
    </xf>
    <xf numFmtId="0" fontId="12" fillId="0" borderId="28" xfId="0" applyNumberFormat="1" applyFont="1" applyBorder="1" applyAlignment="1" applyProtection="1">
      <alignment horizontal="left" vertical="top" wrapText="1"/>
    </xf>
    <xf numFmtId="0" fontId="12" fillId="0" borderId="39" xfId="0" applyNumberFormat="1" applyFont="1" applyBorder="1" applyAlignment="1" applyProtection="1">
      <alignment horizontal="center" vertical="center" wrapText="1"/>
    </xf>
    <xf numFmtId="0" fontId="12" fillId="0" borderId="41" xfId="0" applyNumberFormat="1" applyFont="1" applyBorder="1" applyAlignment="1" applyProtection="1">
      <alignment horizontal="center" vertical="center" wrapText="1"/>
    </xf>
    <xf numFmtId="0" fontId="12" fillId="8" borderId="39" xfId="0" applyNumberFormat="1" applyFont="1" applyFill="1" applyBorder="1" applyAlignment="1" applyProtection="1">
      <alignment horizontal="center" vertical="center" wrapText="1"/>
      <protection locked="0"/>
    </xf>
    <xf numFmtId="0" fontId="12" fillId="8" borderId="4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left" vertical="center" wrapText="1" indent="1"/>
    </xf>
    <xf numFmtId="0" fontId="0" fillId="0" borderId="2" xfId="0" applyNumberFormat="1" applyBorder="1" applyAlignment="1" applyProtection="1">
      <alignment horizontal="left" vertical="center" wrapText="1" indent="1"/>
    </xf>
    <xf numFmtId="0" fontId="0" fillId="0" borderId="3" xfId="0" applyNumberFormat="1" applyBorder="1" applyAlignment="1" applyProtection="1">
      <alignment horizontal="left" vertical="center" wrapText="1" indent="1"/>
    </xf>
    <xf numFmtId="0" fontId="0" fillId="0" borderId="4" xfId="0" applyNumberFormat="1" applyBorder="1" applyAlignment="1" applyProtection="1">
      <alignment horizontal="left" vertical="center" wrapText="1" indent="1"/>
    </xf>
    <xf numFmtId="0" fontId="0" fillId="0" borderId="0" xfId="0" applyNumberFormat="1" applyBorder="1" applyAlignment="1" applyProtection="1">
      <alignment horizontal="left" vertical="center" wrapText="1" indent="1"/>
    </xf>
    <xf numFmtId="0" fontId="0" fillId="0" borderId="5" xfId="0" applyNumberFormat="1" applyBorder="1" applyAlignment="1" applyProtection="1">
      <alignment horizontal="left" vertical="center" wrapText="1" indent="1"/>
    </xf>
    <xf numFmtId="0" fontId="0" fillId="0" borderId="23" xfId="0" applyNumberFormat="1" applyBorder="1" applyAlignment="1" applyProtection="1">
      <alignment horizontal="left" vertical="center" wrapText="1" indent="1"/>
    </xf>
    <xf numFmtId="0" fontId="0" fillId="0" borderId="24" xfId="0" applyNumberFormat="1" applyBorder="1" applyAlignment="1" applyProtection="1">
      <alignment horizontal="left" vertical="center" wrapText="1" indent="1"/>
    </xf>
    <xf numFmtId="0" fontId="0" fillId="0" borderId="25" xfId="0" applyNumberFormat="1" applyBorder="1" applyAlignment="1" applyProtection="1">
      <alignment horizontal="left" vertical="center" wrapText="1" indent="1"/>
    </xf>
    <xf numFmtId="0" fontId="0" fillId="8" borderId="1" xfId="0" applyNumberFormat="1" applyFill="1" applyBorder="1" applyAlignment="1" applyProtection="1">
      <alignment vertical="top" wrapText="1"/>
      <protection locked="0"/>
    </xf>
    <xf numFmtId="0" fontId="0" fillId="8" borderId="2" xfId="0" applyNumberFormat="1" applyFill="1" applyBorder="1" applyAlignment="1" applyProtection="1">
      <alignment vertical="top" wrapText="1"/>
      <protection locked="0"/>
    </xf>
    <xf numFmtId="0" fontId="0" fillId="8" borderId="3" xfId="0" applyNumberFormat="1" applyFill="1" applyBorder="1" applyAlignment="1" applyProtection="1">
      <alignment vertical="top" wrapText="1"/>
      <protection locked="0"/>
    </xf>
    <xf numFmtId="0" fontId="0" fillId="8" borderId="4" xfId="0" applyNumberFormat="1" applyFill="1" applyBorder="1" applyAlignment="1" applyProtection="1">
      <alignment vertical="top" wrapText="1"/>
      <protection locked="0"/>
    </xf>
    <xf numFmtId="0" fontId="0" fillId="8" borderId="0" xfId="0" applyNumberFormat="1" applyFill="1" applyBorder="1" applyAlignment="1" applyProtection="1">
      <alignment vertical="top" wrapText="1"/>
      <protection locked="0"/>
    </xf>
    <xf numFmtId="0" fontId="0" fillId="8" borderId="5" xfId="0" applyNumberFormat="1" applyFill="1" applyBorder="1" applyAlignment="1" applyProtection="1">
      <alignment vertical="top" wrapText="1"/>
      <protection locked="0"/>
    </xf>
    <xf numFmtId="0" fontId="0" fillId="8" borderId="23" xfId="0" applyNumberFormat="1" applyFill="1" applyBorder="1" applyAlignment="1" applyProtection="1">
      <alignment vertical="top" wrapText="1"/>
      <protection locked="0"/>
    </xf>
    <xf numFmtId="0" fontId="0" fillId="8" borderId="24" xfId="0" applyNumberFormat="1" applyFill="1" applyBorder="1" applyAlignment="1" applyProtection="1">
      <alignment vertical="top" wrapText="1"/>
      <protection locked="0"/>
    </xf>
    <xf numFmtId="0" fontId="0" fillId="8" borderId="25" xfId="0" applyNumberFormat="1" applyFill="1" applyBorder="1" applyAlignment="1" applyProtection="1">
      <alignment vertical="top" wrapText="1"/>
      <protection locked="0"/>
    </xf>
    <xf numFmtId="49" fontId="11" fillId="12" borderId="5" xfId="0" applyNumberFormat="1" applyFont="1" applyFill="1" applyBorder="1" applyAlignment="1" applyProtection="1">
      <alignment vertical="top" wrapText="1"/>
    </xf>
    <xf numFmtId="49" fontId="11" fillId="12" borderId="41" xfId="0" applyNumberFormat="1" applyFont="1" applyFill="1" applyBorder="1" applyAlignment="1" applyProtection="1">
      <alignment vertical="top" wrapText="1"/>
    </xf>
    <xf numFmtId="0" fontId="10" fillId="6" borderId="38" xfId="0" applyNumberFormat="1" applyFont="1" applyFill="1" applyBorder="1" applyAlignment="1" applyProtection="1">
      <alignment vertical="center"/>
    </xf>
    <xf numFmtId="49" fontId="42" fillId="12" borderId="39" xfId="0" applyNumberFormat="1" applyFont="1" applyFill="1" applyBorder="1" applyAlignment="1" applyProtection="1">
      <alignment vertical="top" wrapText="1"/>
    </xf>
    <xf numFmtId="49" fontId="42" fillId="12" borderId="41" xfId="0" applyNumberFormat="1" applyFont="1" applyFill="1" applyBorder="1" applyAlignment="1" applyProtection="1">
      <alignment vertical="top" wrapText="1"/>
    </xf>
    <xf numFmtId="49" fontId="42" fillId="12" borderId="40" xfId="0" applyNumberFormat="1" applyFont="1" applyFill="1" applyBorder="1" applyAlignment="1" applyProtection="1">
      <alignment vertical="top" wrapText="1"/>
    </xf>
    <xf numFmtId="0" fontId="0" fillId="0" borderId="29" xfId="0" applyNumberFormat="1" applyFill="1" applyBorder="1" applyAlignment="1" applyProtection="1">
      <alignment horizontal="left" vertical="top" wrapText="1" indent="2"/>
    </xf>
    <xf numFmtId="0" fontId="0" fillId="0" borderId="30" xfId="0" applyNumberFormat="1" applyFill="1" applyBorder="1" applyAlignment="1" applyProtection="1">
      <alignment horizontal="left" vertical="top" wrapText="1" indent="2"/>
    </xf>
    <xf numFmtId="0" fontId="0" fillId="0" borderId="31" xfId="0" applyNumberFormat="1" applyFill="1" applyBorder="1" applyAlignment="1" applyProtection="1">
      <alignment horizontal="left" vertical="top" wrapText="1" indent="2"/>
    </xf>
    <xf numFmtId="0" fontId="0" fillId="8" borderId="29" xfId="0" applyNumberFormat="1" applyFont="1" applyFill="1" applyBorder="1" applyAlignment="1" applyProtection="1">
      <alignment vertical="top" wrapText="1"/>
      <protection locked="0"/>
    </xf>
    <xf numFmtId="0" fontId="0" fillId="8" borderId="30" xfId="0" applyNumberFormat="1" applyFont="1" applyFill="1" applyBorder="1" applyAlignment="1" applyProtection="1">
      <alignment vertical="top" wrapText="1"/>
      <protection locked="0"/>
    </xf>
    <xf numFmtId="0" fontId="0" fillId="8" borderId="31" xfId="0" applyNumberFormat="1" applyFont="1" applyFill="1" applyBorder="1" applyAlignment="1" applyProtection="1">
      <alignment vertical="top" wrapText="1"/>
      <protection locked="0"/>
    </xf>
    <xf numFmtId="0" fontId="10" fillId="6" borderId="1" xfId="0" applyFont="1" applyFill="1" applyBorder="1" applyAlignment="1" applyProtection="1">
      <alignment horizontal="center" vertical="top"/>
    </xf>
    <xf numFmtId="0" fontId="0" fillId="0" borderId="4" xfId="0" applyBorder="1" applyAlignment="1" applyProtection="1">
      <alignment horizontal="center" vertical="top"/>
    </xf>
    <xf numFmtId="0" fontId="0" fillId="0" borderId="23" xfId="0" applyBorder="1" applyAlignment="1" applyProtection="1">
      <alignment horizontal="center" vertical="top"/>
    </xf>
    <xf numFmtId="0" fontId="0" fillId="0" borderId="64" xfId="0" applyNumberFormat="1" applyBorder="1" applyAlignment="1" applyProtection="1">
      <alignment horizontal="left" vertical="top" wrapText="1"/>
    </xf>
    <xf numFmtId="0" fontId="0" fillId="0" borderId="64" xfId="0" applyNumberFormat="1" applyFont="1" applyFill="1" applyBorder="1" applyAlignment="1" applyProtection="1">
      <alignment vertical="top" wrapText="1"/>
    </xf>
    <xf numFmtId="49" fontId="0" fillId="0" borderId="39" xfId="0" applyNumberFormat="1" applyFont="1" applyBorder="1" applyAlignment="1" applyProtection="1">
      <alignment vertical="top" wrapText="1"/>
    </xf>
    <xf numFmtId="49" fontId="0" fillId="0" borderId="41" xfId="0" applyNumberFormat="1" applyBorder="1" applyAlignment="1" applyProtection="1">
      <alignment vertical="top" wrapText="1"/>
    </xf>
    <xf numFmtId="49" fontId="0" fillId="0" borderId="40" xfId="0" applyNumberFormat="1" applyBorder="1" applyAlignment="1" applyProtection="1">
      <alignment vertical="top" wrapText="1"/>
    </xf>
    <xf numFmtId="0" fontId="12" fillId="0" borderId="26" xfId="0" applyNumberFormat="1" applyFont="1" applyBorder="1" applyAlignment="1" applyProtection="1">
      <alignment vertical="top" wrapText="1"/>
    </xf>
    <xf numFmtId="0" fontId="12" fillId="0" borderId="27" xfId="0" applyNumberFormat="1" applyFont="1" applyBorder="1" applyAlignment="1" applyProtection="1">
      <alignment vertical="top" wrapText="1"/>
    </xf>
    <xf numFmtId="0" fontId="0" fillId="0" borderId="27" xfId="0" applyNumberFormat="1" applyBorder="1" applyAlignment="1" applyProtection="1">
      <alignment wrapText="1"/>
    </xf>
    <xf numFmtId="0" fontId="0" fillId="0" borderId="28" xfId="0" applyNumberFormat="1" applyBorder="1" applyAlignment="1" applyProtection="1">
      <alignment wrapText="1"/>
    </xf>
    <xf numFmtId="0" fontId="27" fillId="0" borderId="64" xfId="0" applyNumberFormat="1" applyFont="1" applyFill="1" applyBorder="1" applyAlignment="1" applyProtection="1">
      <alignment vertical="top" wrapText="1"/>
    </xf>
    <xf numFmtId="0" fontId="42" fillId="8" borderId="29" xfId="0" applyNumberFormat="1" applyFont="1" applyFill="1" applyBorder="1" applyAlignment="1" applyProtection="1">
      <alignment vertical="top" wrapText="1"/>
      <protection locked="0"/>
    </xf>
    <xf numFmtId="0" fontId="42" fillId="8" borderId="30" xfId="0" applyNumberFormat="1" applyFont="1" applyFill="1" applyBorder="1" applyAlignment="1" applyProtection="1">
      <alignment vertical="top" wrapText="1"/>
      <protection locked="0"/>
    </xf>
    <xf numFmtId="0" fontId="42" fillId="8" borderId="31" xfId="0" applyNumberFormat="1" applyFont="1" applyFill="1" applyBorder="1" applyAlignment="1" applyProtection="1">
      <alignment vertical="top" wrapText="1"/>
      <protection locked="0"/>
    </xf>
    <xf numFmtId="0" fontId="10" fillId="6" borderId="1" xfId="0" applyFont="1" applyFill="1" applyBorder="1" applyAlignment="1" applyProtection="1">
      <alignment horizontal="center" vertical="top" wrapText="1"/>
    </xf>
    <xf numFmtId="0" fontId="10" fillId="6" borderId="4" xfId="0" applyFont="1" applyFill="1" applyBorder="1" applyAlignment="1" applyProtection="1">
      <alignment horizontal="center" vertical="top" wrapText="1"/>
    </xf>
    <xf numFmtId="0" fontId="0" fillId="0" borderId="4" xfId="0" applyBorder="1" applyAlignment="1" applyProtection="1">
      <alignment horizontal="center" vertical="top" wrapText="1"/>
    </xf>
    <xf numFmtId="0" fontId="0" fillId="0" borderId="23" xfId="0" applyBorder="1" applyAlignment="1" applyProtection="1">
      <alignment horizontal="center" vertical="top" wrapText="1"/>
    </xf>
    <xf numFmtId="0" fontId="0" fillId="0" borderId="58" xfId="0" applyNumberFormat="1" applyBorder="1" applyAlignment="1" applyProtection="1">
      <alignment horizontal="left" vertical="top" wrapText="1" indent="2"/>
    </xf>
    <xf numFmtId="0" fontId="42" fillId="8" borderId="58" xfId="0" applyNumberFormat="1" applyFont="1" applyFill="1" applyBorder="1" applyAlignment="1" applyProtection="1">
      <alignment vertical="top" wrapText="1"/>
      <protection locked="0"/>
    </xf>
    <xf numFmtId="0" fontId="10" fillId="15" borderId="1" xfId="0" applyFont="1" applyFill="1" applyBorder="1" applyAlignment="1" applyProtection="1">
      <alignment horizontal="center" vertical="top" wrapText="1"/>
    </xf>
    <xf numFmtId="0" fontId="0" fillId="15" borderId="3" xfId="0" applyFill="1" applyBorder="1" applyAlignment="1" applyProtection="1">
      <alignment horizontal="center" vertical="top" wrapText="1"/>
    </xf>
    <xf numFmtId="0" fontId="0" fillId="15" borderId="4" xfId="0" applyFill="1" applyBorder="1" applyAlignment="1" applyProtection="1">
      <alignment horizontal="center" vertical="top" wrapText="1"/>
    </xf>
    <xf numFmtId="0" fontId="0" fillId="15" borderId="5" xfId="0" applyFill="1" applyBorder="1" applyAlignment="1" applyProtection="1">
      <alignment horizontal="center" vertical="top" wrapText="1"/>
    </xf>
    <xf numFmtId="0" fontId="0" fillId="15" borderId="23" xfId="0" applyFill="1" applyBorder="1" applyAlignment="1" applyProtection="1">
      <alignment horizontal="center" vertical="top" wrapText="1"/>
    </xf>
    <xf numFmtId="0" fontId="0" fillId="15" borderId="25" xfId="0" applyFill="1" applyBorder="1" applyAlignment="1" applyProtection="1">
      <alignment horizontal="center" vertical="top" wrapText="1"/>
    </xf>
    <xf numFmtId="0" fontId="0" fillId="0" borderId="1" xfId="0" applyNumberFormat="1" applyFon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12" fillId="0" borderId="20" xfId="0" applyFont="1" applyFill="1" applyBorder="1" applyAlignment="1" applyProtection="1">
      <alignment horizontal="right" vertical="center" indent="1"/>
    </xf>
    <xf numFmtId="0" fontId="12" fillId="0" borderId="21" xfId="0" applyFont="1" applyFill="1" applyBorder="1" applyAlignment="1" applyProtection="1">
      <alignment horizontal="right" vertical="center" indent="1"/>
    </xf>
    <xf numFmtId="0" fontId="12" fillId="0" borderId="22" xfId="0" applyFont="1" applyFill="1" applyBorder="1" applyAlignment="1" applyProtection="1">
      <alignment horizontal="right" vertical="center" indent="1"/>
    </xf>
    <xf numFmtId="0" fontId="0" fillId="0" borderId="57" xfId="0" applyNumberFormat="1" applyFont="1" applyBorder="1" applyAlignment="1" applyProtection="1">
      <alignment horizontal="left" vertical="top" wrapText="1" indent="2"/>
    </xf>
    <xf numFmtId="0" fontId="0" fillId="0" borderId="56" xfId="0" applyNumberFormat="1" applyFont="1" applyBorder="1" applyAlignment="1" applyProtection="1">
      <alignment horizontal="left" vertical="top" wrapText="1" indent="2"/>
    </xf>
    <xf numFmtId="0" fontId="11" fillId="8" borderId="20" xfId="0" applyNumberFormat="1" applyFont="1" applyFill="1" applyBorder="1" applyAlignment="1" applyProtection="1">
      <alignment horizontal="left" vertical="top" wrapText="1"/>
      <protection locked="0"/>
    </xf>
    <xf numFmtId="0" fontId="11" fillId="0" borderId="21" xfId="0" applyNumberFormat="1" applyFont="1" applyBorder="1" applyAlignment="1" applyProtection="1">
      <alignment horizontal="left" vertical="top" wrapText="1"/>
      <protection locked="0"/>
    </xf>
    <xf numFmtId="0" fontId="11" fillId="0" borderId="22" xfId="0" applyNumberFormat="1" applyFont="1" applyBorder="1" applyAlignment="1" applyProtection="1">
      <alignment horizontal="left" vertical="top" wrapText="1"/>
      <protection locked="0"/>
    </xf>
    <xf numFmtId="0" fontId="0" fillId="0" borderId="58" xfId="0" applyNumberFormat="1" applyFont="1" applyBorder="1" applyAlignment="1" applyProtection="1">
      <alignment horizontal="left" vertical="top" wrapText="1" indent="2"/>
    </xf>
    <xf numFmtId="0" fontId="30" fillId="0" borderId="40" xfId="0" applyNumberFormat="1" applyFont="1" applyBorder="1" applyAlignment="1" applyProtection="1">
      <alignment horizontal="left" vertical="top" wrapText="1"/>
    </xf>
    <xf numFmtId="0" fontId="12" fillId="8" borderId="23" xfId="0" applyFont="1" applyFill="1" applyBorder="1" applyAlignment="1" applyProtection="1">
      <alignment vertical="top" wrapText="1"/>
      <protection locked="0"/>
    </xf>
    <xf numFmtId="0" fontId="12" fillId="8" borderId="24" xfId="0" applyFont="1" applyFill="1" applyBorder="1" applyAlignment="1" applyProtection="1">
      <alignment vertical="top" wrapText="1"/>
      <protection locked="0"/>
    </xf>
    <xf numFmtId="0" fontId="12" fillId="8" borderId="25" xfId="0" applyFont="1" applyFill="1" applyBorder="1" applyAlignment="1" applyProtection="1">
      <alignment vertical="top" wrapText="1"/>
      <protection locked="0"/>
    </xf>
    <xf numFmtId="0" fontId="0" fillId="8" borderId="57" xfId="0" applyFont="1" applyFill="1" applyBorder="1" applyAlignment="1" applyProtection="1">
      <alignment vertical="top" wrapText="1"/>
      <protection locked="0"/>
    </xf>
    <xf numFmtId="0" fontId="0" fillId="8" borderId="29" xfId="0" applyFont="1" applyFill="1" applyBorder="1" applyAlignment="1" applyProtection="1">
      <alignment vertical="top" wrapText="1"/>
      <protection locked="0"/>
    </xf>
    <xf numFmtId="0" fontId="0" fillId="8" borderId="30" xfId="0" applyFont="1" applyFill="1" applyBorder="1" applyAlignment="1" applyProtection="1">
      <alignment vertical="top" wrapText="1"/>
      <protection locked="0"/>
    </xf>
    <xf numFmtId="0" fontId="0" fillId="8" borderId="31" xfId="0" applyFont="1" applyFill="1" applyBorder="1" applyAlignment="1" applyProtection="1">
      <alignment vertical="top" wrapText="1"/>
      <protection locked="0"/>
    </xf>
    <xf numFmtId="0" fontId="20" fillId="8" borderId="56" xfId="0" applyFont="1" applyFill="1" applyBorder="1" applyAlignment="1" applyProtection="1">
      <alignment vertical="top" wrapText="1"/>
      <protection locked="0"/>
    </xf>
    <xf numFmtId="0" fontId="0" fillId="8" borderId="56" xfId="0" applyFont="1" applyFill="1" applyBorder="1" applyAlignment="1" applyProtection="1">
      <alignment vertical="top" wrapText="1"/>
      <protection locked="0"/>
    </xf>
    <xf numFmtId="0" fontId="0" fillId="0" borderId="26" xfId="0" applyNumberFormat="1" applyFont="1" applyBorder="1" applyAlignment="1" applyProtection="1">
      <alignment horizontal="left" vertical="top" wrapText="1"/>
    </xf>
    <xf numFmtId="0" fontId="0" fillId="0" borderId="27" xfId="0" applyNumberFormat="1" applyFont="1" applyBorder="1" applyAlignment="1" applyProtection="1">
      <alignment horizontal="left" vertical="top" wrapText="1"/>
    </xf>
    <xf numFmtId="0" fontId="0" fillId="0" borderId="28" xfId="0" applyNumberFormat="1" applyFont="1" applyBorder="1" applyAlignment="1" applyProtection="1">
      <alignment horizontal="left" vertical="top" wrapText="1"/>
    </xf>
    <xf numFmtId="0" fontId="11" fillId="0" borderId="20" xfId="0" applyFont="1" applyFill="1" applyBorder="1" applyAlignment="1" applyProtection="1">
      <alignment vertical="top" wrapText="1"/>
    </xf>
    <xf numFmtId="0" fontId="0" fillId="0" borderId="21" xfId="0" applyFill="1" applyBorder="1" applyAlignment="1" applyProtection="1">
      <alignment vertical="top" wrapText="1"/>
    </xf>
    <xf numFmtId="0" fontId="0" fillId="0" borderId="22" xfId="0" applyFill="1" applyBorder="1" applyAlignment="1" applyProtection="1">
      <alignment vertical="top" wrapText="1"/>
    </xf>
    <xf numFmtId="0" fontId="0" fillId="8" borderId="38" xfId="0" applyNumberFormat="1" applyFont="1" applyFill="1" applyBorder="1" applyAlignment="1" applyProtection="1">
      <alignment vertical="top" wrapText="1"/>
      <protection locked="0"/>
    </xf>
    <xf numFmtId="0" fontId="0" fillId="0" borderId="39" xfId="0" applyNumberFormat="1" applyFont="1" applyBorder="1" applyAlignment="1" applyProtection="1">
      <alignment horizontal="left" vertical="top" wrapText="1"/>
    </xf>
    <xf numFmtId="0" fontId="11" fillId="0" borderId="38" xfId="0" applyNumberFormat="1" applyFont="1" applyFill="1" applyBorder="1" applyAlignment="1" applyProtection="1">
      <alignment vertical="top" wrapText="1"/>
    </xf>
    <xf numFmtId="0" fontId="0" fillId="12" borderId="39" xfId="0" applyNumberFormat="1" applyFont="1" applyFill="1" applyBorder="1" applyAlignment="1" applyProtection="1">
      <alignment horizontal="left" vertical="top" wrapText="1"/>
    </xf>
    <xf numFmtId="0" fontId="12" fillId="12" borderId="20" xfId="0" applyNumberFormat="1" applyFont="1" applyFill="1" applyBorder="1" applyAlignment="1" applyProtection="1">
      <alignment horizontal="left" vertical="top" wrapText="1"/>
    </xf>
    <xf numFmtId="0" fontId="0" fillId="12" borderId="21" xfId="0" applyFill="1" applyBorder="1" applyAlignment="1" applyProtection="1">
      <alignment horizontal="left" vertical="top" wrapText="1"/>
    </xf>
    <xf numFmtId="0" fontId="0" fillId="12" borderId="22" xfId="0" applyFill="1" applyBorder="1" applyAlignment="1" applyProtection="1">
      <alignment horizontal="left" vertical="top" wrapText="1"/>
    </xf>
    <xf numFmtId="0" fontId="12" fillId="0" borderId="40" xfId="0" applyFont="1" applyFill="1" applyBorder="1" applyAlignment="1">
      <alignment horizontal="center" vertical="center" wrapText="1"/>
    </xf>
    <xf numFmtId="0" fontId="12" fillId="0" borderId="39" xfId="0" applyFont="1" applyFill="1" applyBorder="1" applyAlignment="1" applyProtection="1">
      <alignment horizontal="center" vertical="center"/>
    </xf>
    <xf numFmtId="0" fontId="12" fillId="0" borderId="40" xfId="0" applyFont="1" applyFill="1" applyBorder="1" applyAlignment="1">
      <alignment horizontal="center" vertical="center"/>
    </xf>
    <xf numFmtId="0" fontId="0" fillId="0" borderId="20" xfId="0" applyNumberFormat="1" applyFont="1" applyFill="1" applyBorder="1" applyAlignment="1" applyProtection="1">
      <alignment horizontal="left" vertical="top" wrapText="1" indent="2"/>
    </xf>
    <xf numFmtId="0" fontId="0" fillId="0" borderId="21" xfId="0" applyBorder="1" applyAlignment="1">
      <alignment horizontal="left" vertical="top" wrapText="1" indent="2"/>
    </xf>
    <xf numFmtId="0" fontId="11" fillId="8" borderId="1" xfId="0" applyNumberFormat="1" applyFont="1" applyFill="1" applyBorder="1" applyAlignment="1" applyProtection="1">
      <alignment horizontal="left" vertical="top" wrapText="1"/>
      <protection locked="0"/>
    </xf>
    <xf numFmtId="0" fontId="11" fillId="8" borderId="4" xfId="0" applyNumberFormat="1" applyFont="1" applyFill="1" applyBorder="1" applyAlignment="1" applyProtection="1">
      <alignment horizontal="left" vertical="top" wrapText="1"/>
      <protection locked="0"/>
    </xf>
    <xf numFmtId="0" fontId="0" fillId="8" borderId="0" xfId="0" applyNumberFormat="1" applyFont="1" applyFill="1" applyBorder="1" applyAlignment="1" applyProtection="1">
      <alignment horizontal="left" vertical="top" wrapText="1"/>
      <protection locked="0"/>
    </xf>
    <xf numFmtId="0" fontId="52" fillId="13" borderId="60" xfId="0" applyFont="1" applyFill="1" applyBorder="1" applyAlignment="1" applyProtection="1">
      <alignment vertical="top" wrapText="1"/>
      <protection locked="0"/>
    </xf>
    <xf numFmtId="0" fontId="52" fillId="13" borderId="61" xfId="0" applyFont="1" applyFill="1" applyBorder="1" applyAlignment="1" applyProtection="1">
      <alignment vertical="top" wrapText="1"/>
      <protection locked="0"/>
    </xf>
    <xf numFmtId="0" fontId="52" fillId="13" borderId="62" xfId="0" applyFont="1" applyFill="1" applyBorder="1" applyAlignment="1" applyProtection="1">
      <alignment vertical="top" wrapText="1"/>
      <protection locked="0"/>
    </xf>
    <xf numFmtId="0" fontId="0" fillId="8" borderId="57" xfId="0" applyNumberFormat="1" applyFont="1" applyFill="1" applyBorder="1" applyAlignment="1" applyProtection="1">
      <alignment vertical="top" wrapText="1"/>
      <protection locked="0"/>
    </xf>
    <xf numFmtId="0" fontId="52" fillId="13" borderId="29" xfId="0" applyFont="1" applyFill="1" applyBorder="1" applyAlignment="1" applyProtection="1">
      <alignment vertical="top" wrapText="1"/>
      <protection locked="0"/>
    </xf>
    <xf numFmtId="0" fontId="52" fillId="13" borderId="30" xfId="0" applyFont="1" applyFill="1" applyBorder="1" applyAlignment="1" applyProtection="1">
      <alignment vertical="top" wrapText="1"/>
      <protection locked="0"/>
    </xf>
    <xf numFmtId="0" fontId="52" fillId="13" borderId="31" xfId="0" applyFont="1" applyFill="1" applyBorder="1" applyAlignment="1" applyProtection="1">
      <alignment vertical="top" wrapText="1"/>
      <protection locked="0"/>
    </xf>
    <xf numFmtId="0" fontId="0" fillId="8" borderId="58" xfId="0" applyNumberFormat="1" applyFont="1" applyFill="1" applyBorder="1" applyAlignment="1" applyProtection="1">
      <alignment vertical="top" wrapText="1"/>
      <protection locked="0"/>
    </xf>
    <xf numFmtId="0" fontId="0" fillId="0" borderId="59" xfId="0" applyNumberFormat="1" applyFont="1" applyBorder="1" applyAlignment="1" applyProtection="1">
      <alignment horizontal="left" vertical="top" wrapText="1" indent="2"/>
    </xf>
    <xf numFmtId="0" fontId="0" fillId="8" borderId="26" xfId="0" applyNumberFormat="1" applyFont="1" applyFill="1" applyBorder="1" applyAlignment="1" applyProtection="1">
      <alignment vertical="top" wrapText="1"/>
      <protection locked="0"/>
    </xf>
    <xf numFmtId="0" fontId="0" fillId="8" borderId="27" xfId="0" applyNumberFormat="1" applyFont="1" applyFill="1" applyBorder="1" applyAlignment="1" applyProtection="1">
      <alignment vertical="top" wrapText="1"/>
      <protection locked="0"/>
    </xf>
    <xf numFmtId="0" fontId="0" fillId="8" borderId="28" xfId="0" applyNumberFormat="1" applyFont="1" applyFill="1" applyBorder="1" applyAlignment="1" applyProtection="1">
      <alignment vertical="top" wrapText="1"/>
      <protection locked="0"/>
    </xf>
    <xf numFmtId="0" fontId="52" fillId="13" borderId="66" xfId="0" applyFont="1" applyFill="1" applyBorder="1" applyAlignment="1" applyProtection="1">
      <alignment vertical="top" wrapText="1"/>
      <protection locked="0"/>
    </xf>
    <xf numFmtId="0" fontId="0" fillId="8" borderId="32" xfId="0" applyNumberFormat="1" applyFont="1" applyFill="1" applyBorder="1" applyAlignment="1" applyProtection="1">
      <alignment vertical="top" wrapText="1"/>
      <protection locked="0"/>
    </xf>
    <xf numFmtId="0" fontId="0" fillId="8" borderId="33" xfId="0" applyNumberFormat="1" applyFont="1" applyFill="1" applyBorder="1" applyAlignment="1" applyProtection="1">
      <alignment vertical="top" wrapText="1"/>
      <protection locked="0"/>
    </xf>
    <xf numFmtId="0" fontId="0" fillId="8" borderId="34" xfId="0" applyNumberFormat="1" applyFont="1" applyFill="1" applyBorder="1" applyAlignment="1" applyProtection="1">
      <alignment vertical="top" wrapText="1"/>
      <protection locked="0"/>
    </xf>
    <xf numFmtId="0" fontId="12" fillId="8" borderId="59" xfId="0" applyFont="1" applyFill="1" applyBorder="1" applyAlignment="1" applyProtection="1">
      <alignment horizontal="center" vertical="center" wrapText="1"/>
      <protection locked="0"/>
    </xf>
    <xf numFmtId="0" fontId="0" fillId="8" borderId="4" xfId="0" applyNumberFormat="1" applyFont="1" applyFill="1" applyBorder="1" applyAlignment="1" applyProtection="1">
      <alignment vertical="top" wrapText="1"/>
      <protection locked="0"/>
    </xf>
    <xf numFmtId="0" fontId="0" fillId="8" borderId="0" xfId="0" applyNumberFormat="1" applyFont="1" applyFill="1" applyBorder="1" applyAlignment="1" applyProtection="1">
      <alignment vertical="top" wrapText="1"/>
      <protection locked="0"/>
    </xf>
    <xf numFmtId="0" fontId="0" fillId="8" borderId="5" xfId="0" applyNumberFormat="1" applyFont="1" applyFill="1" applyBorder="1" applyAlignment="1" applyProtection="1">
      <alignment vertical="top" wrapText="1"/>
      <protection locked="0"/>
    </xf>
    <xf numFmtId="0" fontId="0" fillId="8" borderId="23" xfId="0" applyNumberFormat="1" applyFont="1" applyFill="1" applyBorder="1" applyAlignment="1" applyProtection="1">
      <alignment vertical="top" wrapText="1"/>
      <protection locked="0"/>
    </xf>
    <xf numFmtId="0" fontId="0" fillId="8" borderId="24" xfId="0" applyNumberFormat="1" applyFont="1" applyFill="1" applyBorder="1" applyAlignment="1" applyProtection="1">
      <alignment vertical="top" wrapText="1"/>
      <protection locked="0"/>
    </xf>
    <xf numFmtId="0" fontId="0" fillId="8" borderId="25" xfId="0" applyNumberFormat="1" applyFont="1" applyFill="1" applyBorder="1" applyAlignment="1" applyProtection="1">
      <alignment vertical="top" wrapText="1"/>
      <protection locked="0"/>
    </xf>
    <xf numFmtId="0" fontId="0" fillId="16" borderId="4" xfId="0" applyNumberFormat="1" applyFont="1" applyFill="1" applyBorder="1" applyAlignment="1" applyProtection="1">
      <alignment vertical="top" wrapText="1"/>
      <protection locked="0"/>
    </xf>
    <xf numFmtId="0" fontId="0" fillId="8" borderId="0" xfId="0" applyNumberFormat="1" applyFont="1" applyFill="1" applyAlignment="1" applyProtection="1">
      <alignment vertical="top" wrapText="1"/>
      <protection locked="0"/>
    </xf>
    <xf numFmtId="0" fontId="0" fillId="0" borderId="64" xfId="0" applyNumberFormat="1" applyFont="1" applyBorder="1" applyAlignment="1" applyProtection="1">
      <alignment horizontal="left" vertical="top" wrapText="1"/>
    </xf>
    <xf numFmtId="0" fontId="12" fillId="0" borderId="41" xfId="0" applyFont="1" applyBorder="1" applyAlignment="1" applyProtection="1">
      <alignment horizontal="center" vertical="center" wrapText="1"/>
    </xf>
    <xf numFmtId="0" fontId="12" fillId="0" borderId="40" xfId="0" applyFont="1" applyBorder="1" applyAlignment="1" applyProtection="1">
      <alignment horizontal="center" vertical="center" wrapText="1"/>
    </xf>
    <xf numFmtId="0" fontId="0" fillId="0" borderId="26" xfId="0" applyNumberFormat="1" applyFont="1" applyBorder="1" applyAlignment="1" applyProtection="1">
      <alignment vertical="top" wrapText="1"/>
    </xf>
    <xf numFmtId="0" fontId="0" fillId="0" borderId="27" xfId="0" applyNumberFormat="1" applyFont="1" applyBorder="1" applyAlignment="1" applyProtection="1">
      <alignment vertical="top" wrapText="1"/>
    </xf>
    <xf numFmtId="0" fontId="0" fillId="0" borderId="28" xfId="0" applyNumberFormat="1" applyFont="1" applyBorder="1" applyAlignment="1" applyProtection="1">
      <alignment vertical="top" wrapText="1"/>
    </xf>
    <xf numFmtId="0" fontId="30" fillId="0" borderId="20" xfId="0" applyNumberFormat="1" applyFont="1" applyBorder="1" applyAlignment="1" applyProtection="1">
      <alignment vertical="top" wrapText="1"/>
    </xf>
    <xf numFmtId="0" fontId="30" fillId="0" borderId="21" xfId="0" applyNumberFormat="1" applyFont="1" applyBorder="1" applyAlignment="1" applyProtection="1">
      <alignment vertical="top" wrapText="1"/>
    </xf>
    <xf numFmtId="0" fontId="30" fillId="0" borderId="22" xfId="0" applyNumberFormat="1" applyFont="1" applyBorder="1" applyAlignment="1" applyProtection="1">
      <alignment vertical="top" wrapText="1"/>
    </xf>
    <xf numFmtId="0" fontId="0" fillId="4" borderId="20" xfId="0" applyNumberFormat="1" applyFont="1" applyFill="1" applyBorder="1" applyAlignment="1" applyProtection="1">
      <alignment horizontal="left" vertical="center" indent="1" shrinkToFit="1"/>
    </xf>
    <xf numFmtId="0" fontId="0" fillId="4" borderId="22" xfId="0" applyNumberFormat="1" applyFill="1" applyBorder="1" applyAlignment="1" applyProtection="1">
      <alignment horizontal="left" vertical="center" indent="1" shrinkToFit="1"/>
    </xf>
    <xf numFmtId="0" fontId="0" fillId="4" borderId="22" xfId="0" applyNumberFormat="1" applyFont="1" applyFill="1" applyBorder="1" applyAlignment="1" applyProtection="1">
      <alignment horizontal="left" vertical="center" indent="1" shrinkToFit="1"/>
    </xf>
    <xf numFmtId="0" fontId="10" fillId="17" borderId="41" xfId="0" applyNumberFormat="1" applyFont="1" applyFill="1" applyBorder="1" applyAlignment="1" applyProtection="1">
      <alignment vertical="center"/>
    </xf>
    <xf numFmtId="0" fontId="10" fillId="17" borderId="1" xfId="0" applyNumberFormat="1" applyFont="1" applyFill="1" applyBorder="1" applyAlignment="1" applyProtection="1">
      <alignment horizontal="center" vertical="top"/>
    </xf>
    <xf numFmtId="0" fontId="49" fillId="0" borderId="39" xfId="0" applyNumberFormat="1" applyFont="1" applyBorder="1" applyAlignment="1" applyProtection="1">
      <alignment horizontal="center" vertical="center" wrapText="1"/>
    </xf>
    <xf numFmtId="0" fontId="49" fillId="0" borderId="41" xfId="0" applyNumberFormat="1" applyFont="1" applyBorder="1" applyAlignment="1" applyProtection="1">
      <alignment horizontal="center" vertical="center" wrapText="1"/>
    </xf>
    <xf numFmtId="0" fontId="49" fillId="0" borderId="40" xfId="0" applyNumberFormat="1" applyFont="1" applyBorder="1" applyAlignment="1" applyProtection="1">
      <alignment horizontal="center" vertical="center" wrapText="1"/>
    </xf>
    <xf numFmtId="0" fontId="12" fillId="0" borderId="40" xfId="0" applyNumberFormat="1" applyFont="1" applyBorder="1" applyAlignment="1" applyProtection="1">
      <alignment horizontal="center" vertical="center" wrapText="1"/>
    </xf>
    <xf numFmtId="0" fontId="0" fillId="8" borderId="1" xfId="0" applyFont="1" applyFill="1" applyBorder="1" applyAlignment="1" applyProtection="1">
      <alignment vertical="top" wrapText="1"/>
      <protection locked="0"/>
    </xf>
    <xf numFmtId="0" fontId="0" fillId="8" borderId="2" xfId="0" applyFont="1" applyFill="1" applyBorder="1" applyAlignment="1" applyProtection="1">
      <alignment vertical="top" wrapText="1"/>
      <protection locked="0"/>
    </xf>
    <xf numFmtId="0" fontId="0" fillId="8" borderId="3" xfId="0" applyFont="1" applyFill="1" applyBorder="1" applyAlignment="1" applyProtection="1">
      <alignment vertical="top" wrapText="1"/>
      <protection locked="0"/>
    </xf>
    <xf numFmtId="0" fontId="0" fillId="8" borderId="4" xfId="0" applyFont="1" applyFill="1" applyBorder="1" applyAlignment="1" applyProtection="1">
      <alignment vertical="top" wrapText="1"/>
      <protection locked="0"/>
    </xf>
    <xf numFmtId="0" fontId="0" fillId="8" borderId="0" xfId="0" applyFont="1" applyFill="1" applyBorder="1" applyAlignment="1" applyProtection="1">
      <alignment vertical="top" wrapText="1"/>
      <protection locked="0"/>
    </xf>
    <xf numFmtId="0" fontId="0" fillId="8" borderId="5" xfId="0" applyFont="1" applyFill="1" applyBorder="1" applyAlignment="1" applyProtection="1">
      <alignment vertical="top" wrapText="1"/>
      <protection locked="0"/>
    </xf>
    <xf numFmtId="0" fontId="0" fillId="8" borderId="23" xfId="0" applyFont="1" applyFill="1" applyBorder="1" applyAlignment="1" applyProtection="1">
      <alignment vertical="top" wrapText="1"/>
      <protection locked="0"/>
    </xf>
    <xf numFmtId="0" fontId="0" fillId="8" borderId="24" xfId="0" applyFont="1" applyFill="1" applyBorder="1" applyAlignment="1" applyProtection="1">
      <alignment vertical="top" wrapText="1"/>
      <protection locked="0"/>
    </xf>
    <xf numFmtId="0" fontId="0" fillId="8" borderId="25" xfId="0" applyFont="1" applyFill="1" applyBorder="1" applyAlignment="1" applyProtection="1">
      <alignment vertical="top" wrapText="1"/>
      <protection locked="0"/>
    </xf>
    <xf numFmtId="0" fontId="0" fillId="8" borderId="39" xfId="0" applyFont="1" applyFill="1" applyBorder="1" applyAlignment="1" applyProtection="1">
      <alignment vertical="top" wrapText="1"/>
      <protection locked="0"/>
    </xf>
    <xf numFmtId="49" fontId="11" fillId="10" borderId="0" xfId="0" applyNumberFormat="1" applyFont="1" applyFill="1" applyBorder="1" applyAlignment="1" applyProtection="1">
      <alignment horizontal="left" indent="1" shrinkToFit="1"/>
    </xf>
    <xf numFmtId="0" fontId="11" fillId="10" borderId="0" xfId="0" applyFont="1" applyFill="1" applyBorder="1" applyAlignment="1" applyProtection="1">
      <alignment horizontal="left" indent="1" shrinkToFit="1"/>
    </xf>
    <xf numFmtId="49" fontId="12" fillId="0" borderId="38" xfId="0" applyNumberFormat="1" applyFont="1" applyBorder="1" applyAlignment="1" applyProtection="1">
      <alignment horizontal="right" vertical="top" wrapText="1"/>
    </xf>
    <xf numFmtId="0" fontId="0" fillId="0" borderId="5" xfId="0" applyBorder="1" applyAlignment="1" applyProtection="1">
      <alignment vertical="top"/>
    </xf>
    <xf numFmtId="0" fontId="0" fillId="0" borderId="4" xfId="0" applyBorder="1" applyAlignment="1" applyProtection="1">
      <alignment vertical="top"/>
    </xf>
    <xf numFmtId="0" fontId="12" fillId="0" borderId="1" xfId="0" applyNumberFormat="1"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0" xfId="0" applyBorder="1" applyAlignment="1" applyProtection="1">
      <alignment horizontal="center" vertical="center" wrapText="1"/>
      <protection locked="0"/>
    </xf>
    <xf numFmtId="0" fontId="30" fillId="0" borderId="20" xfId="0" applyNumberFormat="1" applyFont="1" applyBorder="1" applyAlignment="1" applyProtection="1">
      <alignment horizontal="left" vertical="top" indent="1" shrinkToFit="1"/>
    </xf>
    <xf numFmtId="0" fontId="0" fillId="0" borderId="21" xfId="0" applyBorder="1" applyAlignment="1" applyProtection="1">
      <alignment horizontal="left" vertical="top" indent="1" shrinkToFit="1"/>
    </xf>
    <xf numFmtId="0" fontId="0" fillId="0" borderId="22" xfId="0" applyBorder="1" applyAlignment="1" applyProtection="1">
      <alignment horizontal="left" vertical="top" indent="1" shrinkToFit="1"/>
    </xf>
    <xf numFmtId="165" fontId="0" fillId="8" borderId="38" xfId="0" applyNumberFormat="1" applyFill="1" applyBorder="1" applyAlignment="1" applyProtection="1">
      <alignment horizontal="center" vertical="top" shrinkToFit="1"/>
      <protection locked="0"/>
    </xf>
    <xf numFmtId="49" fontId="0" fillId="8" borderId="1" xfId="0" applyNumberFormat="1" applyFill="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15" borderId="0" xfId="0" applyFill="1" applyBorder="1" applyAlignment="1" applyProtection="1"/>
    <xf numFmtId="0" fontId="0" fillId="15" borderId="5" xfId="0" applyFill="1" applyBorder="1" applyAlignment="1" applyProtection="1"/>
    <xf numFmtId="0" fontId="112" fillId="10" borderId="2" xfId="0" applyFont="1" applyFill="1" applyBorder="1" applyAlignment="1" applyProtection="1"/>
    <xf numFmtId="0" fontId="11" fillId="10" borderId="2" xfId="0" applyFont="1" applyFill="1" applyBorder="1" applyAlignment="1" applyProtection="1"/>
    <xf numFmtId="0" fontId="27" fillId="0" borderId="38" xfId="0" applyFont="1" applyFill="1" applyBorder="1" applyAlignment="1" applyProtection="1">
      <alignment vertical="top"/>
    </xf>
    <xf numFmtId="0" fontId="10" fillId="17" borderId="38" xfId="0" applyNumberFormat="1" applyFont="1" applyFill="1" applyBorder="1" applyAlignment="1" applyProtection="1">
      <alignment vertical="center"/>
    </xf>
    <xf numFmtId="0" fontId="30" fillId="0" borderId="38" xfId="0" applyNumberFormat="1" applyFont="1" applyBorder="1" applyAlignment="1" applyProtection="1">
      <alignment horizontal="left" vertical="top" wrapText="1"/>
    </xf>
    <xf numFmtId="49" fontId="10" fillId="9" borderId="0" xfId="0" applyNumberFormat="1" applyFont="1" applyFill="1" applyAlignment="1" applyProtection="1">
      <alignment horizontal="center" vertical="center" wrapText="1"/>
    </xf>
    <xf numFmtId="49" fontId="10" fillId="9" borderId="24" xfId="0" applyNumberFormat="1" applyFont="1" applyFill="1" applyBorder="1" applyAlignment="1" applyProtection="1">
      <alignment horizontal="center" vertical="center" wrapText="1"/>
    </xf>
    <xf numFmtId="49" fontId="10" fillId="9" borderId="0" xfId="0" applyNumberFormat="1" applyFont="1" applyFill="1" applyAlignment="1" applyProtection="1">
      <alignment horizontal="left" vertical="center" wrapText="1" indent="1"/>
    </xf>
    <xf numFmtId="0" fontId="0" fillId="0" borderId="41" xfId="0" applyBorder="1" applyAlignment="1" applyProtection="1">
      <alignment horizontal="center" vertical="center" wrapText="1"/>
      <protection locked="0"/>
    </xf>
    <xf numFmtId="0" fontId="0" fillId="0" borderId="1" xfId="0" applyNumberFormat="1" applyFont="1" applyFill="1" applyBorder="1" applyAlignment="1" applyProtection="1">
      <alignment horizontal="left" vertical="center" wrapText="1" indent="1"/>
    </xf>
    <xf numFmtId="0" fontId="0" fillId="8" borderId="38" xfId="0" applyFont="1" applyFill="1" applyBorder="1" applyAlignment="1" applyProtection="1">
      <alignment wrapText="1"/>
      <protection locked="0"/>
    </xf>
    <xf numFmtId="0" fontId="10" fillId="17" borderId="4" xfId="0" applyNumberFormat="1" applyFont="1" applyFill="1" applyBorder="1" applyAlignment="1" applyProtection="1">
      <alignment horizontal="center" vertical="top"/>
    </xf>
    <xf numFmtId="0" fontId="0" fillId="17" borderId="0" xfId="0" applyFill="1" applyBorder="1" applyAlignment="1" applyProtection="1"/>
    <xf numFmtId="0" fontId="0" fillId="17" borderId="5" xfId="0" applyFill="1" applyBorder="1" applyAlignment="1" applyProtection="1"/>
    <xf numFmtId="49" fontId="42" fillId="12" borderId="4" xfId="0" applyNumberFormat="1" applyFont="1" applyFill="1" applyBorder="1" applyAlignment="1" applyProtection="1">
      <alignment vertical="center" wrapText="1"/>
    </xf>
    <xf numFmtId="0" fontId="42" fillId="12" borderId="4" xfId="0" applyFont="1" applyFill="1" applyBorder="1" applyAlignment="1" applyProtection="1">
      <alignment vertical="center" wrapText="1"/>
    </xf>
    <xf numFmtId="0" fontId="17" fillId="12" borderId="20" xfId="0" applyFont="1" applyFill="1" applyBorder="1" applyAlignment="1" applyProtection="1">
      <alignment horizontal="center" vertical="center"/>
    </xf>
    <xf numFmtId="0" fontId="20" fillId="12" borderId="21" xfId="0" applyFont="1" applyFill="1" applyBorder="1" applyAlignment="1" applyProtection="1">
      <alignment horizontal="center" vertical="center"/>
    </xf>
    <xf numFmtId="0" fontId="20" fillId="12" borderId="22" xfId="0" applyFont="1" applyFill="1" applyBorder="1" applyAlignment="1" applyProtection="1">
      <alignment horizontal="center" vertical="center"/>
    </xf>
    <xf numFmtId="0" fontId="0" fillId="0" borderId="20" xfId="0" applyFont="1" applyFill="1" applyBorder="1" applyAlignment="1" applyProtection="1">
      <alignment horizontal="left" vertical="center" indent="1" shrinkToFit="1"/>
    </xf>
    <xf numFmtId="0" fontId="0" fillId="0" borderId="21" xfId="0" applyFont="1" applyFill="1" applyBorder="1" applyAlignment="1" applyProtection="1">
      <alignment horizontal="left" vertical="center" indent="1" shrinkToFit="1"/>
    </xf>
    <xf numFmtId="0" fontId="0" fillId="0" borderId="22" xfId="0" applyFont="1" applyFill="1" applyBorder="1" applyAlignment="1" applyProtection="1">
      <alignment horizontal="left" vertical="center" indent="1" shrinkToFit="1"/>
    </xf>
    <xf numFmtId="0" fontId="7" fillId="8" borderId="20" xfId="0" applyFont="1" applyFill="1" applyBorder="1" applyAlignment="1" applyProtection="1">
      <alignment horizontal="left" vertical="center" indent="1"/>
      <protection locked="0"/>
    </xf>
    <xf numFmtId="0" fontId="7" fillId="8" borderId="21" xfId="0" applyFont="1" applyFill="1"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0" fillId="6" borderId="24" xfId="0" applyNumberFormat="1" applyFont="1" applyFill="1" applyBorder="1" applyAlignment="1" applyProtection="1">
      <alignment horizontal="left" vertical="top"/>
    </xf>
    <xf numFmtId="0" fontId="0" fillId="6" borderId="25" xfId="0" applyFill="1" applyBorder="1" applyAlignment="1" applyProtection="1">
      <alignment horizontal="left" vertical="top"/>
    </xf>
    <xf numFmtId="0" fontId="0" fillId="6" borderId="21" xfId="0" applyFill="1" applyBorder="1" applyAlignment="1" applyProtection="1">
      <alignment horizontal="left" vertical="top"/>
    </xf>
    <xf numFmtId="0" fontId="0" fillId="6" borderId="22" xfId="0" applyFill="1" applyBorder="1" applyAlignment="1" applyProtection="1">
      <alignment horizontal="left" vertical="top"/>
    </xf>
    <xf numFmtId="0" fontId="57" fillId="14" borderId="20" xfId="0" applyNumberFormat="1" applyFont="1" applyFill="1" applyBorder="1" applyAlignment="1" applyProtection="1">
      <alignment horizontal="left" vertical="center" shrinkToFit="1"/>
    </xf>
    <xf numFmtId="0" fontId="57" fillId="14" borderId="21" xfId="0" applyNumberFormat="1" applyFont="1" applyFill="1" applyBorder="1" applyAlignment="1" applyProtection="1">
      <alignment horizontal="left" vertical="center" shrinkToFit="1"/>
    </xf>
    <xf numFmtId="0" fontId="0" fillId="0" borderId="21" xfId="0" applyNumberFormat="1" applyBorder="1" applyAlignment="1" applyProtection="1">
      <alignment horizontal="left" vertical="center" shrinkToFit="1"/>
    </xf>
    <xf numFmtId="0" fontId="0" fillId="0" borderId="22" xfId="0" applyNumberFormat="1" applyBorder="1" applyAlignment="1" applyProtection="1">
      <alignment horizontal="left" vertical="center" shrinkToFit="1"/>
    </xf>
    <xf numFmtId="0" fontId="57" fillId="14" borderId="2" xfId="0" applyNumberFormat="1" applyFont="1" applyFill="1" applyBorder="1" applyAlignment="1" applyProtection="1">
      <alignment horizontal="left" vertical="center" shrinkToFit="1"/>
    </xf>
    <xf numFmtId="0" fontId="0" fillId="0" borderId="2" xfId="0" applyBorder="1" applyAlignment="1" applyProtection="1">
      <alignment horizontal="left" vertical="center" shrinkToFit="1"/>
    </xf>
    <xf numFmtId="0" fontId="108" fillId="0" borderId="1" xfId="0" applyFont="1" applyFill="1" applyBorder="1" applyAlignment="1" applyProtection="1">
      <alignment horizontal="center" vertical="center" shrinkToFit="1"/>
    </xf>
    <xf numFmtId="0" fontId="0" fillId="6" borderId="2" xfId="0" applyNumberFormat="1" applyFill="1" applyBorder="1" applyAlignment="1" applyProtection="1">
      <alignment horizontal="left" vertical="center"/>
    </xf>
    <xf numFmtId="0" fontId="0" fillId="6" borderId="2" xfId="0" applyFill="1" applyBorder="1" applyAlignment="1" applyProtection="1">
      <alignment horizontal="left" vertical="center"/>
    </xf>
    <xf numFmtId="0" fontId="0" fillId="6" borderId="3" xfId="0" applyFill="1" applyBorder="1" applyAlignment="1" applyProtection="1">
      <alignment horizontal="left" vertical="center"/>
    </xf>
    <xf numFmtId="0" fontId="0" fillId="0" borderId="56" xfId="0" applyBorder="1" applyAlignment="1" applyProtection="1">
      <alignment horizontal="left" vertical="top" wrapText="1" indent="2"/>
    </xf>
    <xf numFmtId="0" fontId="0" fillId="0" borderId="58" xfId="0" applyFont="1" applyBorder="1" applyAlignment="1" applyProtection="1">
      <alignment horizontal="left" vertical="top" wrapText="1" indent="2"/>
    </xf>
    <xf numFmtId="0" fontId="11" fillId="8" borderId="58" xfId="0" applyNumberFormat="1" applyFont="1" applyFill="1" applyBorder="1" applyAlignment="1" applyProtection="1">
      <alignment vertical="top" wrapText="1"/>
      <protection locked="0"/>
    </xf>
    <xf numFmtId="0" fontId="38" fillId="0" borderId="64" xfId="0" applyNumberFormat="1" applyFont="1" applyFill="1" applyBorder="1" applyAlignment="1" applyProtection="1">
      <alignment vertical="top" wrapText="1"/>
    </xf>
    <xf numFmtId="0" fontId="0" fillId="0" borderId="26" xfId="0" applyFill="1" applyBorder="1" applyAlignment="1" applyProtection="1">
      <alignment horizontal="left" vertical="top" wrapText="1" indent="2"/>
    </xf>
    <xf numFmtId="0" fontId="0" fillId="0" borderId="27" xfId="0" applyBorder="1" applyAlignment="1" applyProtection="1">
      <alignment horizontal="left" vertical="top" wrapText="1"/>
    </xf>
    <xf numFmtId="0" fontId="0" fillId="0" borderId="28" xfId="0" applyBorder="1" applyAlignment="1" applyProtection="1">
      <alignment horizontal="left" vertical="top" wrapText="1"/>
    </xf>
    <xf numFmtId="0" fontId="0" fillId="0" borderId="32" xfId="0" applyFill="1" applyBorder="1" applyAlignment="1" applyProtection="1">
      <alignment horizontal="left" vertical="top" wrapText="1" indent="2"/>
    </xf>
    <xf numFmtId="0" fontId="0" fillId="0" borderId="33" xfId="0" applyBorder="1" applyAlignment="1" applyProtection="1">
      <alignment horizontal="left" vertical="top" wrapText="1"/>
    </xf>
    <xf numFmtId="0" fontId="0" fillId="0" borderId="34" xfId="0" applyBorder="1" applyAlignment="1" applyProtection="1">
      <alignment horizontal="left" vertical="top" wrapText="1"/>
    </xf>
    <xf numFmtId="0" fontId="10" fillId="15" borderId="1" xfId="0" applyNumberFormat="1" applyFont="1" applyFill="1" applyBorder="1" applyAlignment="1" applyProtection="1">
      <alignment horizontal="center" vertical="top" wrapText="1"/>
    </xf>
    <xf numFmtId="0" fontId="0" fillId="0" borderId="38" xfId="0" applyNumberFormat="1" applyFont="1" applyFill="1" applyBorder="1" applyAlignment="1" applyProtection="1">
      <alignment vertical="top" wrapText="1"/>
    </xf>
    <xf numFmtId="0" fontId="11" fillId="0" borderId="64" xfId="0" applyNumberFormat="1" applyFont="1" applyFill="1" applyBorder="1" applyAlignment="1" applyProtection="1">
      <alignment vertical="top" wrapText="1"/>
    </xf>
    <xf numFmtId="0" fontId="57" fillId="17" borderId="20" xfId="0" applyNumberFormat="1" applyFont="1" applyFill="1" applyBorder="1" applyAlignment="1" applyProtection="1">
      <alignment vertical="center"/>
    </xf>
    <xf numFmtId="0" fontId="58" fillId="17" borderId="21" xfId="0" applyNumberFormat="1" applyFont="1" applyFill="1" applyBorder="1" applyAlignment="1" applyProtection="1">
      <alignment vertical="center"/>
    </xf>
    <xf numFmtId="0" fontId="57" fillId="17" borderId="0" xfId="0" applyNumberFormat="1" applyFont="1" applyFill="1" applyBorder="1" applyAlignment="1" applyProtection="1">
      <alignment horizontal="left" vertical="center" shrinkToFit="1"/>
    </xf>
    <xf numFmtId="0" fontId="110" fillId="0" borderId="2" xfId="0" applyNumberFormat="1" applyFont="1" applyFill="1" applyBorder="1" applyAlignment="1" applyProtection="1">
      <alignment horizontal="center" vertical="center" shrinkToFit="1"/>
    </xf>
    <xf numFmtId="0" fontId="110" fillId="0" borderId="2" xfId="0" applyFont="1" applyFill="1" applyBorder="1" applyAlignment="1" applyProtection="1">
      <alignment horizontal="center" vertical="center" shrinkToFit="1"/>
    </xf>
    <xf numFmtId="0" fontId="55" fillId="0" borderId="39" xfId="0" applyFont="1" applyFill="1" applyBorder="1" applyAlignment="1" applyProtection="1">
      <alignment horizontal="center" vertical="center" wrapText="1"/>
    </xf>
    <xf numFmtId="0" fontId="55" fillId="0" borderId="41" xfId="0" applyFont="1" applyFill="1" applyBorder="1" applyAlignment="1" applyProtection="1">
      <alignment horizontal="center" vertical="center" wrapText="1"/>
    </xf>
    <xf numFmtId="0" fontId="55" fillId="0" borderId="57" xfId="0" applyFont="1" applyFill="1" applyBorder="1" applyAlignment="1" applyProtection="1">
      <alignment horizontal="center" vertical="center" wrapText="1"/>
    </xf>
    <xf numFmtId="0" fontId="0" fillId="16" borderId="63" xfId="0" applyNumberFormat="1" applyFont="1" applyFill="1" applyBorder="1" applyAlignment="1" applyProtection="1">
      <alignment vertical="top" wrapText="1"/>
      <protection locked="0"/>
    </xf>
    <xf numFmtId="0" fontId="0" fillId="8" borderId="54" xfId="0" applyNumberFormat="1" applyFont="1" applyFill="1" applyBorder="1" applyAlignment="1" applyProtection="1">
      <alignment vertical="top" wrapText="1"/>
      <protection locked="0"/>
    </xf>
    <xf numFmtId="0" fontId="0" fillId="8" borderId="55" xfId="0" applyNumberFormat="1" applyFont="1" applyFill="1" applyBorder="1" applyAlignment="1" applyProtection="1">
      <alignment vertical="top" wrapText="1"/>
      <protection locked="0"/>
    </xf>
    <xf numFmtId="0" fontId="0" fillId="0" borderId="22" xfId="0" applyNumberFormat="1" applyFont="1" applyBorder="1" applyAlignment="1" applyProtection="1">
      <alignment horizontal="left" wrapText="1"/>
    </xf>
    <xf numFmtId="0" fontId="0" fillId="0" borderId="38" xfId="0" applyNumberFormat="1" applyFont="1" applyBorder="1" applyAlignment="1" applyProtection="1">
      <alignment horizontal="left" wrapText="1"/>
    </xf>
    <xf numFmtId="0" fontId="0" fillId="0" borderId="41" xfId="0" applyNumberFormat="1" applyFont="1" applyFill="1" applyBorder="1" applyAlignment="1" applyProtection="1">
      <alignment horizontal="left" vertical="top" wrapText="1"/>
    </xf>
    <xf numFmtId="0" fontId="0" fillId="8" borderId="41" xfId="0" applyNumberFormat="1" applyFont="1" applyFill="1" applyBorder="1" applyAlignment="1" applyProtection="1">
      <alignment vertical="top" wrapText="1"/>
      <protection locked="0"/>
    </xf>
    <xf numFmtId="0" fontId="0" fillId="0" borderId="40" xfId="0" applyNumberFormat="1" applyBorder="1" applyAlignment="1" applyProtection="1">
      <alignment horizontal="left" vertical="top" wrapText="1"/>
    </xf>
    <xf numFmtId="0" fontId="12" fillId="0" borderId="39" xfId="0" applyFont="1" applyBorder="1" applyAlignment="1" applyProtection="1">
      <alignment horizontal="center" vertical="center" wrapText="1"/>
    </xf>
    <xf numFmtId="0" fontId="34" fillId="17" borderId="23" xfId="0" applyNumberFormat="1" applyFont="1" applyFill="1" applyBorder="1" applyAlignment="1" applyProtection="1">
      <alignment vertical="center" wrapText="1"/>
    </xf>
    <xf numFmtId="0" fontId="34" fillId="17" borderId="24" xfId="0" applyNumberFormat="1" applyFont="1" applyFill="1" applyBorder="1" applyAlignment="1" applyProtection="1">
      <alignment vertical="center" wrapText="1"/>
    </xf>
    <xf numFmtId="0" fontId="34" fillId="17" borderId="25" xfId="0" applyNumberFormat="1" applyFont="1" applyFill="1" applyBorder="1" applyAlignment="1" applyProtection="1">
      <alignment vertical="center" wrapText="1"/>
    </xf>
    <xf numFmtId="0" fontId="10" fillId="15" borderId="4" xfId="0" applyNumberFormat="1" applyFont="1" applyFill="1" applyBorder="1" applyAlignment="1" applyProtection="1">
      <alignment horizontal="center" vertical="top"/>
    </xf>
    <xf numFmtId="0" fontId="57" fillId="15" borderId="20" xfId="0" applyNumberFormat="1" applyFont="1" applyFill="1" applyBorder="1" applyAlignment="1" applyProtection="1">
      <alignment vertical="center"/>
    </xf>
    <xf numFmtId="0" fontId="58" fillId="15" borderId="21" xfId="0" applyNumberFormat="1" applyFont="1" applyFill="1" applyBorder="1" applyAlignment="1" applyProtection="1">
      <alignment vertical="center"/>
    </xf>
    <xf numFmtId="0" fontId="57" fillId="15" borderId="0" xfId="0" applyNumberFormat="1" applyFont="1" applyFill="1" applyBorder="1" applyAlignment="1" applyProtection="1">
      <alignment horizontal="left" vertical="center" shrinkToFit="1"/>
    </xf>
    <xf numFmtId="0" fontId="110" fillId="0" borderId="20" xfId="0" applyFont="1" applyFill="1" applyBorder="1" applyAlignment="1" applyProtection="1">
      <alignment horizontal="center" vertical="center" shrinkToFit="1"/>
    </xf>
    <xf numFmtId="0" fontId="110" fillId="0" borderId="22" xfId="0" applyFont="1" applyFill="1" applyBorder="1" applyAlignment="1" applyProtection="1">
      <alignment horizontal="center" vertical="center" shrinkToFit="1"/>
    </xf>
    <xf numFmtId="0" fontId="10" fillId="15" borderId="23" xfId="0" applyNumberFormat="1" applyFont="1" applyFill="1" applyBorder="1" applyAlignment="1" applyProtection="1">
      <alignment horizontal="center" vertical="top"/>
    </xf>
    <xf numFmtId="0" fontId="0" fillId="15" borderId="24" xfId="0" applyFill="1" applyBorder="1" applyAlignment="1" applyProtection="1"/>
    <xf numFmtId="0" fontId="0" fillId="15" borderId="25" xfId="0" applyFill="1" applyBorder="1" applyAlignment="1" applyProtection="1"/>
    <xf numFmtId="0" fontId="20" fillId="0" borderId="20" xfId="0" applyFont="1" applyFill="1" applyBorder="1" applyAlignment="1" applyProtection="1">
      <alignment horizontal="left" vertical="center" wrapText="1"/>
    </xf>
    <xf numFmtId="0" fontId="20" fillId="0" borderId="21" xfId="0" applyFont="1" applyFill="1" applyBorder="1" applyAlignment="1" applyProtection="1">
      <alignment horizontal="left" vertical="center" wrapText="1"/>
    </xf>
    <xf numFmtId="0" fontId="20" fillId="0" borderId="22" xfId="0" applyFont="1" applyFill="1" applyBorder="1" applyAlignment="1" applyProtection="1">
      <alignment horizontal="left" vertical="center" wrapText="1"/>
    </xf>
    <xf numFmtId="0" fontId="20" fillId="0" borderId="20" xfId="0" applyFont="1" applyBorder="1" applyAlignment="1" applyProtection="1">
      <alignment horizontal="left" vertical="center"/>
    </xf>
    <xf numFmtId="0" fontId="20" fillId="0" borderId="21" xfId="0" applyFont="1" applyBorder="1" applyAlignment="1" applyProtection="1">
      <alignment horizontal="left" vertical="center"/>
    </xf>
    <xf numFmtId="0" fontId="20" fillId="0" borderId="22" xfId="0" applyFont="1" applyBorder="1" applyAlignment="1" applyProtection="1">
      <alignment horizontal="left" vertical="center"/>
    </xf>
    <xf numFmtId="0" fontId="12" fillId="0" borderId="23" xfId="0" applyNumberFormat="1" applyFont="1" applyBorder="1" applyAlignment="1" applyProtection="1">
      <alignment vertical="top" wrapText="1"/>
    </xf>
    <xf numFmtId="0" fontId="12" fillId="0" borderId="24" xfId="0" applyNumberFormat="1" applyFont="1" applyBorder="1" applyAlignment="1" applyProtection="1">
      <alignment vertical="top" wrapText="1"/>
    </xf>
    <xf numFmtId="0" fontId="10" fillId="17" borderId="23" xfId="0" applyNumberFormat="1" applyFont="1" applyFill="1" applyBorder="1" applyAlignment="1" applyProtection="1">
      <alignment vertical="center"/>
    </xf>
    <xf numFmtId="0" fontId="10" fillId="17" borderId="24" xfId="0" applyNumberFormat="1" applyFont="1" applyFill="1" applyBorder="1" applyAlignment="1" applyProtection="1">
      <alignment vertical="center"/>
    </xf>
    <xf numFmtId="0" fontId="10" fillId="17" borderId="25" xfId="0" applyNumberFormat="1" applyFont="1" applyFill="1" applyBorder="1" applyAlignment="1" applyProtection="1">
      <alignment vertical="center"/>
    </xf>
    <xf numFmtId="0" fontId="0" fillId="8" borderId="20" xfId="0" applyFont="1" applyFill="1" applyBorder="1" applyAlignment="1" applyProtection="1">
      <alignment wrapText="1"/>
      <protection locked="0"/>
    </xf>
    <xf numFmtId="0" fontId="0" fillId="8" borderId="21" xfId="0" applyFont="1" applyFill="1" applyBorder="1" applyAlignment="1" applyProtection="1">
      <alignment wrapText="1"/>
      <protection locked="0"/>
    </xf>
    <xf numFmtId="0" fontId="0" fillId="8" borderId="22" xfId="0" applyFont="1" applyFill="1" applyBorder="1" applyAlignment="1" applyProtection="1">
      <alignment wrapText="1"/>
      <protection locked="0"/>
    </xf>
    <xf numFmtId="0" fontId="20" fillId="0" borderId="38" xfId="0" applyFont="1" applyFill="1" applyBorder="1" applyAlignment="1" applyProtection="1">
      <alignment horizontal="left" vertical="center"/>
    </xf>
    <xf numFmtId="0" fontId="0" fillId="8" borderId="20" xfId="0" applyNumberFormat="1" applyFont="1" applyFill="1" applyBorder="1" applyAlignment="1" applyProtection="1">
      <alignment vertical="top" wrapText="1"/>
      <protection locked="0"/>
    </xf>
    <xf numFmtId="0" fontId="0" fillId="8" borderId="21" xfId="0" applyNumberFormat="1" applyFont="1" applyFill="1" applyBorder="1" applyAlignment="1" applyProtection="1">
      <alignment vertical="top" wrapText="1"/>
      <protection locked="0"/>
    </xf>
    <xf numFmtId="0" fontId="0" fillId="8" borderId="22" xfId="0" applyNumberFormat="1" applyFont="1" applyFill="1" applyBorder="1" applyAlignment="1" applyProtection="1">
      <alignment vertical="top" wrapText="1"/>
      <protection locked="0"/>
    </xf>
    <xf numFmtId="49" fontId="11" fillId="10" borderId="21" xfId="0" applyNumberFormat="1" applyFont="1" applyFill="1" applyBorder="1" applyAlignment="1" applyProtection="1">
      <alignment horizontal="right" indent="1" shrinkToFit="1"/>
    </xf>
    <xf numFmtId="0" fontId="11" fillId="10" borderId="21" xfId="0" applyNumberFormat="1" applyFont="1" applyFill="1" applyBorder="1" applyAlignment="1" applyProtection="1">
      <alignment horizontal="left" wrapText="1"/>
    </xf>
    <xf numFmtId="0" fontId="0" fillId="0" borderId="0" xfId="0" applyFont="1" applyFill="1" applyBorder="1" applyAlignment="1" applyProtection="1">
      <alignment vertical="center" wrapText="1"/>
    </xf>
    <xf numFmtId="0" fontId="102" fillId="29" borderId="21" xfId="0" applyFont="1" applyFill="1" applyBorder="1" applyAlignment="1" applyProtection="1">
      <alignment horizontal="left" vertical="center" indent="1"/>
    </xf>
    <xf numFmtId="0" fontId="0" fillId="29" borderId="21" xfId="0" applyFill="1" applyBorder="1" applyAlignment="1" applyProtection="1">
      <alignment horizontal="left" vertical="center" indent="1"/>
    </xf>
    <xf numFmtId="0" fontId="36" fillId="12" borderId="38" xfId="0" applyNumberFormat="1" applyFont="1" applyFill="1" applyBorder="1" applyAlignment="1" applyProtection="1">
      <alignment horizontal="center" vertical="center"/>
    </xf>
    <xf numFmtId="0" fontId="0" fillId="29" borderId="142" xfId="0" applyFill="1" applyBorder="1" applyAlignment="1" applyProtection="1">
      <alignment horizontal="left" vertical="center" indent="1"/>
    </xf>
    <xf numFmtId="0" fontId="0" fillId="29" borderId="146" xfId="0" applyFill="1" applyBorder="1" applyAlignment="1" applyProtection="1">
      <alignment horizontal="left" vertical="center" indent="1"/>
    </xf>
    <xf numFmtId="0" fontId="0" fillId="29" borderId="4" xfId="0" applyFill="1" applyBorder="1" applyAlignment="1" applyProtection="1">
      <alignment horizontal="left" vertical="center" indent="1"/>
    </xf>
    <xf numFmtId="0" fontId="0" fillId="29" borderId="0" xfId="0" applyFill="1" applyBorder="1" applyAlignment="1" applyProtection="1">
      <alignment horizontal="left" vertical="center" indent="1"/>
    </xf>
    <xf numFmtId="0" fontId="36" fillId="0" borderId="1" xfId="0" applyNumberFormat="1" applyFont="1" applyFill="1" applyBorder="1" applyAlignment="1" applyProtection="1">
      <alignment horizontal="right" vertical="center"/>
    </xf>
    <xf numFmtId="0" fontId="58" fillId="0" borderId="2" xfId="0" applyFont="1" applyBorder="1" applyAlignment="1">
      <alignment horizontal="right" vertical="center"/>
    </xf>
    <xf numFmtId="0" fontId="58" fillId="0" borderId="3" xfId="0" applyFont="1" applyBorder="1" applyAlignment="1">
      <alignment horizontal="right" vertical="center"/>
    </xf>
    <xf numFmtId="0" fontId="58" fillId="0" borderId="23" xfId="0" applyFont="1" applyBorder="1" applyAlignment="1">
      <alignment horizontal="right" vertical="center"/>
    </xf>
    <xf numFmtId="0" fontId="58" fillId="0" borderId="24" xfId="0" applyFont="1" applyBorder="1" applyAlignment="1">
      <alignment horizontal="right" vertical="center"/>
    </xf>
    <xf numFmtId="0" fontId="58" fillId="0" borderId="25" xfId="0" applyFont="1" applyBorder="1" applyAlignment="1">
      <alignment horizontal="right" vertical="center"/>
    </xf>
    <xf numFmtId="0" fontId="12" fillId="0" borderId="23" xfId="0" applyNumberFormat="1" applyFont="1" applyBorder="1" applyAlignment="1" applyProtection="1">
      <alignment horizontal="center" vertical="center" wrapText="1"/>
    </xf>
    <xf numFmtId="0" fontId="12" fillId="0" borderId="24" xfId="0" applyNumberFormat="1" applyFont="1" applyBorder="1" applyAlignment="1" applyProtection="1">
      <alignment horizontal="center" vertical="center" wrapText="1"/>
    </xf>
    <xf numFmtId="0" fontId="0" fillId="0" borderId="40" xfId="0" applyBorder="1" applyAlignment="1">
      <alignment horizontal="center" vertical="center" wrapText="1"/>
    </xf>
    <xf numFmtId="0" fontId="12" fillId="0" borderId="39" xfId="0" applyNumberFormat="1" applyFont="1" applyFill="1" applyBorder="1" applyAlignment="1" applyProtection="1">
      <alignment horizontal="center" vertical="center" wrapText="1"/>
    </xf>
    <xf numFmtId="0" fontId="12" fillId="12" borderId="39" xfId="0"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0" fillId="29" borderId="20" xfId="0" applyFill="1" applyBorder="1" applyAlignment="1" applyProtection="1"/>
    <xf numFmtId="0" fontId="0" fillId="29" borderId="22" xfId="0" applyFill="1" applyBorder="1" applyAlignment="1"/>
    <xf numFmtId="0" fontId="12" fillId="8" borderId="1" xfId="0" applyNumberFormat="1" applyFont="1" applyFill="1" applyBorder="1" applyAlignment="1" applyProtection="1">
      <alignment horizontal="center" vertical="center"/>
      <protection locked="0"/>
    </xf>
    <xf numFmtId="0" fontId="12" fillId="8" borderId="4" xfId="0" applyNumberFormat="1" applyFont="1" applyFill="1" applyBorder="1" applyAlignment="1" applyProtection="1">
      <alignment horizontal="center" vertical="center"/>
      <protection locked="0"/>
    </xf>
    <xf numFmtId="0" fontId="12" fillId="8" borderId="41" xfId="0" applyNumberFormat="1" applyFont="1" applyFill="1" applyBorder="1" applyAlignment="1" applyProtection="1">
      <alignment horizontal="center" vertical="center"/>
      <protection locked="0"/>
    </xf>
    <xf numFmtId="0" fontId="42" fillId="0" borderId="1" xfId="0" applyNumberFormat="1" applyFont="1" applyBorder="1" applyAlignment="1" applyProtection="1">
      <alignment horizontal="left" vertical="center" wrapText="1" indent="1"/>
    </xf>
    <xf numFmtId="0" fontId="42" fillId="0" borderId="2" xfId="0" applyNumberFormat="1" applyFont="1" applyBorder="1" applyAlignment="1" applyProtection="1">
      <alignment horizontal="left" vertical="center" wrapText="1" indent="1"/>
    </xf>
    <xf numFmtId="0" fontId="42" fillId="0" borderId="3" xfId="0" applyNumberFormat="1" applyFont="1" applyBorder="1" applyAlignment="1" applyProtection="1">
      <alignment horizontal="left" vertical="center" wrapText="1" indent="1"/>
    </xf>
    <xf numFmtId="0" fontId="42" fillId="0" borderId="4" xfId="0" applyNumberFormat="1" applyFont="1" applyBorder="1" applyAlignment="1" applyProtection="1">
      <alignment horizontal="left" vertical="center" wrapText="1" indent="1"/>
    </xf>
    <xf numFmtId="0" fontId="42" fillId="0" borderId="0" xfId="0" applyNumberFormat="1" applyFont="1" applyAlignment="1" applyProtection="1">
      <alignment horizontal="left" vertical="center" wrapText="1" indent="1"/>
    </xf>
    <xf numFmtId="0" fontId="42" fillId="0" borderId="5" xfId="0" applyNumberFormat="1" applyFont="1" applyBorder="1" applyAlignment="1" applyProtection="1">
      <alignment horizontal="left" vertical="center" wrapText="1" indent="1"/>
    </xf>
    <xf numFmtId="0" fontId="42" fillId="0" borderId="23" xfId="0" applyNumberFormat="1" applyFont="1" applyBorder="1" applyAlignment="1" applyProtection="1">
      <alignment horizontal="left" vertical="center" wrapText="1" indent="1"/>
    </xf>
    <xf numFmtId="0" fontId="42" fillId="0" borderId="24" xfId="0" applyNumberFormat="1" applyFont="1" applyBorder="1" applyAlignment="1" applyProtection="1">
      <alignment horizontal="left" vertical="center" wrapText="1" indent="1"/>
    </xf>
    <xf numFmtId="0" fontId="42" fillId="0" borderId="25" xfId="0" applyNumberFormat="1" applyFont="1" applyBorder="1" applyAlignment="1" applyProtection="1">
      <alignment horizontal="left" vertical="center" wrapText="1" indent="1"/>
    </xf>
    <xf numFmtId="0" fontId="0" fillId="0" borderId="22" xfId="0" applyBorder="1" applyAlignment="1"/>
    <xf numFmtId="0" fontId="0" fillId="8" borderId="20" xfId="0" applyFill="1" applyBorder="1" applyAlignment="1" applyProtection="1">
      <alignment horizontal="center" vertical="center" shrinkToFit="1"/>
      <protection locked="0"/>
    </xf>
    <xf numFmtId="0" fontId="0" fillId="8" borderId="22" xfId="0" applyFill="1" applyBorder="1" applyAlignment="1" applyProtection="1">
      <alignment horizontal="center" vertical="center" shrinkToFit="1"/>
      <protection locked="0"/>
    </xf>
    <xf numFmtId="0" fontId="0" fillId="0" borderId="21" xfId="0" applyBorder="1" applyAlignment="1" applyProtection="1">
      <alignment horizontal="left" vertical="center"/>
    </xf>
    <xf numFmtId="0" fontId="0" fillId="0" borderId="22" xfId="0" applyBorder="1" applyAlignment="1" applyProtection="1">
      <alignment horizontal="left" vertical="center"/>
    </xf>
    <xf numFmtId="0" fontId="34" fillId="15" borderId="23" xfId="0" applyNumberFormat="1" applyFont="1" applyFill="1" applyBorder="1" applyAlignment="1" applyProtection="1">
      <alignment vertical="center" wrapText="1"/>
    </xf>
    <xf numFmtId="0" fontId="34" fillId="15" borderId="24" xfId="0" applyNumberFormat="1" applyFont="1" applyFill="1" applyBorder="1" applyAlignment="1" applyProtection="1">
      <alignment vertical="center" wrapText="1"/>
    </xf>
    <xf numFmtId="0" fontId="34" fillId="15" borderId="25" xfId="0" applyNumberFormat="1" applyFont="1" applyFill="1" applyBorder="1" applyAlignment="1" applyProtection="1">
      <alignment vertical="center" wrapText="1"/>
    </xf>
    <xf numFmtId="0" fontId="10" fillId="15" borderId="38" xfId="0" applyNumberFormat="1" applyFont="1" applyFill="1" applyBorder="1" applyAlignment="1" applyProtection="1">
      <alignment vertical="top" wrapText="1"/>
    </xf>
    <xf numFmtId="0" fontId="10" fillId="15" borderId="2" xfId="0" applyFont="1" applyFill="1" applyBorder="1" applyAlignment="1" applyProtection="1">
      <alignment horizontal="center" vertical="top" wrapText="1"/>
    </xf>
    <xf numFmtId="0" fontId="10" fillId="15" borderId="0" xfId="0" applyFont="1" applyFill="1" applyBorder="1" applyAlignment="1" applyProtection="1">
      <alignment horizontal="center" vertical="top" wrapText="1"/>
    </xf>
    <xf numFmtId="0" fontId="0" fillId="0" borderId="0" xfId="0" applyBorder="1" applyAlignment="1" applyProtection="1">
      <alignment horizontal="center" vertical="top" wrapText="1"/>
    </xf>
    <xf numFmtId="0" fontId="0" fillId="0" borderId="24" xfId="0" applyBorder="1" applyAlignment="1" applyProtection="1">
      <alignment horizontal="center" vertical="top" wrapText="1"/>
    </xf>
    <xf numFmtId="0" fontId="40" fillId="8" borderId="38" xfId="0" applyFont="1" applyFill="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0" fillId="12" borderId="4" xfId="0" applyFill="1" applyBorder="1" applyAlignment="1" applyProtection="1"/>
    <xf numFmtId="0" fontId="7" fillId="0" borderId="38" xfId="0" applyFont="1" applyBorder="1" applyAlignment="1" applyProtection="1">
      <alignment horizontal="left" vertical="center" wrapText="1" indent="1"/>
    </xf>
    <xf numFmtId="0" fontId="0" fillId="0" borderId="38" xfId="0" applyBorder="1" applyAlignment="1" applyProtection="1">
      <alignment horizontal="left" vertical="center" indent="1"/>
    </xf>
    <xf numFmtId="0" fontId="5" fillId="0" borderId="38" xfId="0" applyFont="1" applyBorder="1" applyAlignment="1" applyProtection="1">
      <alignment horizontal="left" vertical="center" wrapText="1" indent="1"/>
    </xf>
    <xf numFmtId="0" fontId="2" fillId="0" borderId="38" xfId="0" applyFont="1" applyBorder="1" applyAlignment="1" applyProtection="1">
      <alignment horizontal="left" vertical="center" wrapText="1" indent="1"/>
    </xf>
    <xf numFmtId="0" fontId="4" fillId="0" borderId="38" xfId="0" applyFont="1" applyBorder="1" applyAlignment="1" applyProtection="1">
      <alignment horizontal="left" vertical="center" wrapText="1" indent="1"/>
    </xf>
    <xf numFmtId="0" fontId="98" fillId="0" borderId="38" xfId="0" applyFont="1" applyBorder="1" applyAlignment="1" applyProtection="1">
      <alignment horizontal="left" vertical="center" wrapText="1" indent="1"/>
    </xf>
    <xf numFmtId="0" fontId="11" fillId="0" borderId="38" xfId="0" applyFont="1" applyBorder="1" applyAlignment="1" applyProtection="1">
      <alignment horizontal="left" vertical="center" indent="1"/>
    </xf>
    <xf numFmtId="0" fontId="40" fillId="29" borderId="38" xfId="0" applyFont="1" applyFill="1" applyBorder="1" applyAlignment="1" applyProtection="1">
      <alignment horizontal="center" vertical="top"/>
    </xf>
    <xf numFmtId="0" fontId="0" fillId="29" borderId="38" xfId="0" applyFill="1" applyBorder="1" applyAlignment="1" applyProtection="1">
      <alignment horizontal="center" vertical="top"/>
    </xf>
    <xf numFmtId="2" fontId="40" fillId="12" borderId="38" xfId="0" applyNumberFormat="1" applyFont="1" applyFill="1" applyBorder="1" applyAlignment="1" applyProtection="1">
      <alignment horizontal="center" vertical="center"/>
    </xf>
    <xf numFmtId="2" fontId="12" fillId="12" borderId="38" xfId="0" applyNumberFormat="1" applyFont="1" applyFill="1" applyBorder="1" applyAlignment="1" applyProtection="1">
      <alignment horizontal="center" vertical="center"/>
    </xf>
    <xf numFmtId="0" fontId="40" fillId="12" borderId="40" xfId="0" applyFont="1" applyFill="1" applyBorder="1" applyAlignment="1" applyProtection="1">
      <alignment horizontal="right" vertical="center" shrinkToFit="1"/>
    </xf>
    <xf numFmtId="0" fontId="7" fillId="8" borderId="40" xfId="0" applyFont="1" applyFill="1" applyBorder="1" applyAlignment="1" applyProtection="1">
      <alignment horizontal="left" vertical="center" indent="1"/>
      <protection locked="0"/>
    </xf>
    <xf numFmtId="0" fontId="0" fillId="0" borderId="40" xfId="0" applyBorder="1" applyAlignment="1" applyProtection="1">
      <alignment horizontal="left" vertical="center" indent="1"/>
      <protection locked="0"/>
    </xf>
    <xf numFmtId="0" fontId="40" fillId="12" borderId="38" xfId="0" applyFont="1" applyFill="1" applyBorder="1" applyAlignment="1" applyProtection="1">
      <alignment horizontal="right" vertical="center" wrapText="1"/>
    </xf>
    <xf numFmtId="0" fontId="7" fillId="8" borderId="38" xfId="0" applyFont="1" applyFill="1" applyBorder="1" applyAlignment="1" applyProtection="1">
      <alignment horizontal="left" vertical="center" indent="1"/>
      <protection locked="0"/>
    </xf>
    <xf numFmtId="0" fontId="0" fillId="0" borderId="38" xfId="0" applyBorder="1" applyAlignment="1" applyProtection="1">
      <alignment horizontal="left" vertical="center" indent="1"/>
      <protection locked="0"/>
    </xf>
    <xf numFmtId="0" fontId="7" fillId="12" borderId="38" xfId="0" applyNumberFormat="1" applyFont="1" applyFill="1" applyBorder="1" applyAlignment="1" applyProtection="1">
      <alignment horizontal="left" vertical="center" indent="1"/>
    </xf>
    <xf numFmtId="0" fontId="40" fillId="0" borderId="20" xfId="0" applyFont="1" applyFill="1" applyBorder="1" applyAlignment="1" applyProtection="1">
      <alignment horizontal="right" vertical="center"/>
    </xf>
    <xf numFmtId="0" fontId="12" fillId="0" borderId="22" xfId="0" applyFont="1" applyBorder="1" applyAlignment="1" applyProtection="1">
      <alignment horizontal="right" vertical="center"/>
    </xf>
    <xf numFmtId="0" fontId="6" fillId="8" borderId="38" xfId="0" applyFont="1" applyFill="1" applyBorder="1" applyAlignment="1" applyProtection="1">
      <alignment horizontal="left" vertical="center" wrapText="1" indent="1"/>
      <protection locked="0"/>
    </xf>
    <xf numFmtId="0" fontId="6" fillId="12" borderId="1" xfId="0" applyFont="1" applyFill="1" applyBorder="1" applyAlignment="1" applyProtection="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23"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40" fillId="0" borderId="38" xfId="0" applyFont="1" applyBorder="1" applyAlignment="1" applyProtection="1">
      <alignment horizontal="center" vertical="center"/>
    </xf>
    <xf numFmtId="0" fontId="12" fillId="0" borderId="38" xfId="0" applyFont="1" applyBorder="1" applyAlignment="1" applyProtection="1">
      <alignment horizontal="center" vertical="center"/>
    </xf>
    <xf numFmtId="0" fontId="40" fillId="0" borderId="38" xfId="0" applyFont="1" applyBorder="1" applyAlignment="1" applyProtection="1">
      <alignment horizontal="right" vertical="center" wrapText="1"/>
    </xf>
    <xf numFmtId="0" fontId="12" fillId="0" borderId="38" xfId="0" applyFont="1" applyBorder="1" applyAlignment="1" applyProtection="1">
      <alignment horizontal="right" vertical="center" wrapText="1"/>
    </xf>
    <xf numFmtId="0" fontId="40" fillId="12" borderId="38" xfId="0" applyFont="1" applyFill="1" applyBorder="1" applyAlignment="1" applyProtection="1">
      <alignment horizontal="center" vertical="center"/>
    </xf>
    <xf numFmtId="0" fontId="12" fillId="12" borderId="38" xfId="0" applyFont="1" applyFill="1" applyBorder="1" applyAlignment="1" applyProtection="1">
      <alignment horizontal="center" vertical="center"/>
    </xf>
    <xf numFmtId="0" fontId="7" fillId="8" borderId="38" xfId="0" applyFont="1" applyFill="1" applyBorder="1" applyAlignment="1" applyProtection="1">
      <alignment horizontal="left" vertical="center" indent="1" shrinkToFit="1"/>
      <protection locked="0"/>
    </xf>
    <xf numFmtId="0" fontId="17" fillId="4" borderId="151" xfId="0" applyFont="1" applyFill="1" applyBorder="1" applyAlignment="1" applyProtection="1">
      <alignment horizontal="center" vertical="center"/>
    </xf>
    <xf numFmtId="0" fontId="17" fillId="4" borderId="151" xfId="0" applyFont="1" applyFill="1" applyBorder="1" applyAlignment="1" applyProtection="1">
      <alignment vertical="center"/>
    </xf>
    <xf numFmtId="0" fontId="40" fillId="29" borderId="40" xfId="0" applyFont="1" applyFill="1" applyBorder="1" applyAlignment="1" applyProtection="1">
      <alignment horizontal="center" vertical="top"/>
    </xf>
    <xf numFmtId="0" fontId="40" fillId="0" borderId="38" xfId="0" applyFont="1" applyBorder="1" applyAlignment="1" applyProtection="1">
      <alignment horizontal="right" vertical="center" shrinkToFit="1"/>
    </xf>
    <xf numFmtId="0" fontId="12" fillId="0" borderId="38" xfId="0" applyFont="1" applyBorder="1" applyAlignment="1" applyProtection="1">
      <alignment horizontal="right" vertical="center" shrinkToFit="1"/>
    </xf>
    <xf numFmtId="0" fontId="17" fillId="4" borderId="151" xfId="0" applyFont="1" applyFill="1" applyBorder="1" applyAlignment="1" applyProtection="1">
      <alignment horizontal="center" vertical="center" wrapText="1"/>
    </xf>
    <xf numFmtId="0" fontId="40" fillId="0" borderId="40" xfId="0" applyFont="1" applyBorder="1" applyAlignment="1" applyProtection="1">
      <alignment horizontal="center" vertical="center"/>
    </xf>
    <xf numFmtId="0" fontId="0" fillId="0" borderId="40" xfId="0" applyBorder="1" applyAlignment="1" applyProtection="1">
      <alignment horizontal="center" vertical="center"/>
    </xf>
    <xf numFmtId="0" fontId="0" fillId="0" borderId="38" xfId="0" applyBorder="1" applyAlignment="1" applyProtection="1">
      <alignment horizontal="center" vertical="center"/>
    </xf>
    <xf numFmtId="0" fontId="6" fillId="29" borderId="20" xfId="0" applyFont="1" applyFill="1" applyBorder="1" applyAlignment="1" applyProtection="1">
      <alignment horizontal="left" vertical="top" wrapText="1"/>
    </xf>
    <xf numFmtId="0" fontId="0" fillId="29" borderId="21" xfId="0" applyFill="1" applyBorder="1" applyAlignment="1">
      <alignment horizontal="left" vertical="top" wrapText="1"/>
    </xf>
    <xf numFmtId="0" fontId="0" fillId="29" borderId="22" xfId="0" applyFill="1" applyBorder="1" applyAlignment="1">
      <alignment horizontal="left" vertical="top" wrapText="1"/>
    </xf>
    <xf numFmtId="0" fontId="6" fillId="0" borderId="1" xfId="0" applyFont="1" applyBorder="1" applyAlignment="1" applyProtection="1">
      <alignment horizontal="left" vertical="center" wrapText="1" indent="1"/>
    </xf>
    <xf numFmtId="0" fontId="6" fillId="29" borderId="23" xfId="0" applyFont="1" applyFill="1" applyBorder="1" applyAlignment="1" applyProtection="1">
      <alignment horizontal="left" vertical="top" wrapText="1"/>
    </xf>
    <xf numFmtId="0" fontId="0" fillId="29" borderId="24" xfId="0" applyFill="1" applyBorder="1" applyAlignment="1">
      <alignment horizontal="left" vertical="top" wrapText="1"/>
    </xf>
    <xf numFmtId="0" fontId="0" fillId="29" borderId="25" xfId="0" applyFill="1" applyBorder="1" applyAlignment="1">
      <alignment horizontal="left" vertical="top" wrapText="1"/>
    </xf>
    <xf numFmtId="0" fontId="5" fillId="0" borderId="20"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0" fillId="0" borderId="22" xfId="0" applyBorder="1" applyAlignment="1">
      <alignment horizontal="left" vertical="center" wrapText="1" indent="1"/>
    </xf>
    <xf numFmtId="165" fontId="7" fillId="8" borderId="20" xfId="0" applyNumberFormat="1" applyFont="1" applyFill="1" applyBorder="1" applyAlignment="1" applyProtection="1">
      <alignment horizontal="left" vertical="center" indent="1"/>
      <protection locked="0"/>
    </xf>
    <xf numFmtId="165" fontId="7" fillId="8" borderId="22" xfId="0" applyNumberFormat="1" applyFont="1" applyFill="1" applyBorder="1" applyAlignment="1" applyProtection="1">
      <alignment horizontal="left" vertical="center" indent="1"/>
      <protection locked="0"/>
    </xf>
    <xf numFmtId="0" fontId="0" fillId="12" borderId="38" xfId="0" applyFill="1" applyBorder="1" applyAlignment="1" applyProtection="1">
      <alignment horizontal="center" vertical="center"/>
    </xf>
    <xf numFmtId="37" fontId="41" fillId="0" borderId="47" xfId="0" applyNumberFormat="1" applyFont="1" applyFill="1" applyBorder="1" applyAlignment="1" applyProtection="1">
      <alignment horizontal="center" vertical="center" shrinkToFit="1"/>
    </xf>
    <xf numFmtId="37" fontId="41" fillId="0" borderId="34" xfId="0" applyNumberFormat="1" applyFont="1" applyBorder="1" applyAlignment="1" applyProtection="1">
      <alignment horizontal="center" vertical="center" shrinkToFit="1"/>
    </xf>
    <xf numFmtId="49" fontId="51" fillId="7" borderId="20" xfId="0" applyNumberFormat="1" applyFont="1" applyFill="1" applyBorder="1" applyAlignment="1" applyProtection="1">
      <alignment horizontal="center" vertical="center" shrinkToFit="1"/>
    </xf>
    <xf numFmtId="49" fontId="11" fillId="7" borderId="21" xfId="0" applyNumberFormat="1" applyFont="1" applyFill="1" applyBorder="1" applyAlignment="1" applyProtection="1">
      <alignment horizontal="center" vertical="center" shrinkToFit="1"/>
    </xf>
    <xf numFmtId="49" fontId="11" fillId="7" borderId="22" xfId="0" applyNumberFormat="1" applyFont="1" applyFill="1" applyBorder="1" applyAlignment="1" applyProtection="1">
      <alignment horizontal="center" vertical="center" shrinkToFit="1"/>
    </xf>
    <xf numFmtId="0" fontId="0" fillId="12" borderId="20" xfId="0" applyFill="1" applyBorder="1" applyAlignment="1" applyProtection="1"/>
    <xf numFmtId="0" fontId="0" fillId="0" borderId="21" xfId="0" applyBorder="1" applyAlignment="1" applyProtection="1"/>
    <xf numFmtId="0" fontId="0" fillId="0" borderId="22" xfId="0" applyBorder="1" applyAlignment="1" applyProtection="1"/>
    <xf numFmtId="0" fontId="41" fillId="0" borderId="30" xfId="0" applyNumberFormat="1" applyFont="1" applyFill="1" applyBorder="1" applyAlignment="1" applyProtection="1">
      <alignment horizontal="left" vertical="center" indent="1" shrinkToFit="1" readingOrder="1"/>
    </xf>
    <xf numFmtId="0" fontId="41" fillId="0" borderId="31" xfId="0" applyNumberFormat="1" applyFont="1" applyFill="1" applyBorder="1" applyAlignment="1" applyProtection="1">
      <alignment horizontal="left" vertical="center" indent="1" shrinkToFit="1" readingOrder="1"/>
    </xf>
    <xf numFmtId="0" fontId="12" fillId="0" borderId="26" xfId="0" applyFont="1" applyFill="1" applyBorder="1" applyAlignment="1" applyProtection="1">
      <alignment horizontal="left" vertical="center" indent="1" shrinkToFit="1"/>
    </xf>
    <xf numFmtId="0" fontId="12" fillId="0" borderId="27" xfId="0" applyFont="1" applyFill="1" applyBorder="1" applyAlignment="1" applyProtection="1">
      <alignment horizontal="left" vertical="center" indent="1" shrinkToFit="1"/>
    </xf>
    <xf numFmtId="0" fontId="12" fillId="0" borderId="35" xfId="0" applyFont="1" applyFill="1" applyBorder="1" applyAlignment="1" applyProtection="1">
      <alignment horizontal="left" vertical="center" indent="1" shrinkToFit="1"/>
    </xf>
    <xf numFmtId="37" fontId="41" fillId="0" borderId="28" xfId="0" applyNumberFormat="1" applyFont="1" applyFill="1" applyBorder="1" applyAlignment="1" applyProtection="1">
      <alignment horizontal="center" vertical="center" shrinkToFit="1"/>
    </xf>
    <xf numFmtId="0" fontId="41" fillId="0" borderId="47" xfId="0" applyNumberFormat="1" applyFont="1" applyFill="1" applyBorder="1" applyAlignment="1" applyProtection="1">
      <alignment horizontal="left" vertical="center" indent="1" shrinkToFit="1" readingOrder="1"/>
    </xf>
    <xf numFmtId="0" fontId="41" fillId="0" borderId="33" xfId="0" applyNumberFormat="1" applyFont="1" applyFill="1" applyBorder="1" applyAlignment="1" applyProtection="1">
      <alignment horizontal="left" vertical="center" indent="1" shrinkToFit="1" readingOrder="1"/>
    </xf>
    <xf numFmtId="0" fontId="41" fillId="0" borderId="34" xfId="0" applyNumberFormat="1" applyFont="1" applyFill="1" applyBorder="1" applyAlignment="1" applyProtection="1">
      <alignment horizontal="left" vertical="center" indent="1" shrinkToFit="1" readingOrder="1"/>
    </xf>
    <xf numFmtId="0" fontId="12" fillId="0" borderId="29" xfId="0" applyFont="1" applyFill="1" applyBorder="1" applyAlignment="1" applyProtection="1">
      <alignment horizontal="left" vertical="center" indent="1" shrinkToFit="1"/>
    </xf>
    <xf numFmtId="0" fontId="12" fillId="0" borderId="30" xfId="0" applyFont="1" applyFill="1" applyBorder="1" applyAlignment="1" applyProtection="1">
      <alignment horizontal="left" vertical="center" indent="1" shrinkToFit="1"/>
    </xf>
    <xf numFmtId="0" fontId="12" fillId="0" borderId="36" xfId="0" applyFont="1" applyFill="1" applyBorder="1" applyAlignment="1" applyProtection="1">
      <alignment horizontal="left" vertical="center" indent="1" shrinkToFit="1"/>
    </xf>
    <xf numFmtId="3" fontId="41" fillId="0" borderId="45" xfId="0" applyNumberFormat="1" applyFont="1" applyFill="1" applyBorder="1" applyAlignment="1" applyProtection="1">
      <alignment horizontal="center" vertical="center" shrinkToFit="1"/>
    </xf>
    <xf numFmtId="3" fontId="41" fillId="0" borderId="31" xfId="0" applyNumberFormat="1" applyFont="1" applyFill="1" applyBorder="1" applyAlignment="1" applyProtection="1">
      <alignment horizontal="center" vertical="center" shrinkToFit="1"/>
    </xf>
    <xf numFmtId="0" fontId="35" fillId="8" borderId="1" xfId="0" applyNumberFormat="1" applyFont="1" applyFill="1" applyBorder="1" applyAlignment="1" applyProtection="1">
      <alignment horizontal="center" vertical="center" wrapText="1"/>
    </xf>
    <xf numFmtId="0" fontId="35" fillId="8" borderId="3" xfId="0" applyNumberFormat="1" applyFont="1" applyFill="1" applyBorder="1" applyAlignment="1" applyProtection="1">
      <alignment horizontal="center" vertical="center" wrapText="1"/>
    </xf>
    <xf numFmtId="0" fontId="35" fillId="8" borderId="4" xfId="0" applyNumberFormat="1" applyFont="1" applyFill="1" applyBorder="1" applyAlignment="1" applyProtection="1">
      <alignment horizontal="center" vertical="center" wrapText="1"/>
    </xf>
    <xf numFmtId="0" fontId="35" fillId="8" borderId="0" xfId="0" applyNumberFormat="1" applyFont="1" applyFill="1" applyBorder="1" applyAlignment="1" applyProtection="1">
      <alignment horizontal="center" vertical="center" wrapText="1"/>
    </xf>
    <xf numFmtId="0" fontId="35" fillId="8" borderId="5" xfId="0" applyNumberFormat="1" applyFont="1" applyFill="1" applyBorder="1" applyAlignment="1" applyProtection="1">
      <alignment horizontal="center" vertical="center" wrapText="1"/>
    </xf>
    <xf numFmtId="0" fontId="35" fillId="8" borderId="23" xfId="0" applyNumberFormat="1" applyFont="1" applyFill="1" applyBorder="1" applyAlignment="1" applyProtection="1">
      <alignment horizontal="center" vertical="center" wrapText="1"/>
    </xf>
    <xf numFmtId="0" fontId="35" fillId="8" borderId="24" xfId="0" applyNumberFormat="1" applyFont="1" applyFill="1" applyBorder="1" applyAlignment="1" applyProtection="1">
      <alignment horizontal="center" vertical="center" wrapText="1"/>
    </xf>
    <xf numFmtId="0" fontId="35" fillId="8" borderId="25" xfId="0" applyNumberFormat="1" applyFont="1" applyFill="1" applyBorder="1" applyAlignment="1" applyProtection="1">
      <alignment horizontal="center" vertical="center" wrapText="1"/>
    </xf>
    <xf numFmtId="0" fontId="12" fillId="4" borderId="2" xfId="0" applyNumberFormat="1" applyFont="1" applyFill="1" applyBorder="1" applyAlignment="1" applyProtection="1">
      <alignment horizontal="right" vertical="center" shrinkToFit="1" readingOrder="1"/>
    </xf>
    <xf numFmtId="0" fontId="12" fillId="4" borderId="42" xfId="0" applyNumberFormat="1" applyFont="1" applyFill="1" applyBorder="1" applyAlignment="1" applyProtection="1">
      <alignment horizontal="right" vertical="center" shrinkToFit="1" readingOrder="1"/>
    </xf>
    <xf numFmtId="0" fontId="41" fillId="0" borderId="27" xfId="0" applyNumberFormat="1" applyFont="1" applyFill="1" applyBorder="1" applyAlignment="1" applyProtection="1">
      <alignment horizontal="left" vertical="center" indent="1" shrinkToFit="1" readingOrder="1"/>
    </xf>
    <xf numFmtId="0" fontId="41" fillId="0" borderId="28" xfId="0" applyNumberFormat="1" applyFont="1" applyFill="1" applyBorder="1" applyAlignment="1" applyProtection="1">
      <alignment horizontal="left" vertical="center" indent="1" shrinkToFit="1" readingOrder="1"/>
    </xf>
    <xf numFmtId="0" fontId="27" fillId="4" borderId="0" xfId="0" applyNumberFormat="1" applyFont="1" applyFill="1" applyBorder="1" applyAlignment="1" applyProtection="1">
      <alignment horizontal="right" vertical="center" wrapText="1" readingOrder="1"/>
    </xf>
    <xf numFmtId="0" fontId="27" fillId="4" borderId="44" xfId="0" applyNumberFormat="1" applyFont="1" applyFill="1" applyBorder="1" applyAlignment="1" applyProtection="1">
      <alignment horizontal="right" vertical="center" wrapText="1" readingOrder="1"/>
    </xf>
    <xf numFmtId="0" fontId="27" fillId="4" borderId="23" xfId="0" applyNumberFormat="1" applyFont="1" applyFill="1" applyBorder="1" applyAlignment="1" applyProtection="1">
      <alignment horizontal="right" vertical="center" wrapText="1" readingOrder="1"/>
    </xf>
    <xf numFmtId="0" fontId="27" fillId="4" borderId="24" xfId="0" applyNumberFormat="1" applyFont="1" applyFill="1" applyBorder="1" applyAlignment="1" applyProtection="1">
      <alignment horizontal="right" vertical="center" wrapText="1" readingOrder="1"/>
    </xf>
    <xf numFmtId="0" fontId="27" fillId="4" borderId="46" xfId="0" applyNumberFormat="1" applyFont="1" applyFill="1" applyBorder="1" applyAlignment="1" applyProtection="1">
      <alignment horizontal="right" vertical="center" wrapText="1" readingOrder="1"/>
    </xf>
    <xf numFmtId="0" fontId="0" fillId="4" borderId="20" xfId="0" applyNumberFormat="1" applyFont="1" applyFill="1" applyBorder="1" applyAlignment="1" applyProtection="1">
      <alignment horizontal="center" vertical="center" shrinkToFit="1"/>
    </xf>
    <xf numFmtId="0" fontId="0" fillId="4" borderId="21" xfId="0" applyNumberFormat="1" applyFont="1" applyFill="1" applyBorder="1" applyAlignment="1" applyProtection="1">
      <alignment horizontal="center" vertical="center" shrinkToFit="1"/>
    </xf>
    <xf numFmtId="0" fontId="0" fillId="4" borderId="22" xfId="0" applyNumberFormat="1" applyFont="1" applyFill="1" applyBorder="1" applyAlignment="1" applyProtection="1">
      <alignment horizontal="center" vertical="center" shrinkToFit="1"/>
    </xf>
    <xf numFmtId="0" fontId="12" fillId="0" borderId="18" xfId="0" applyFont="1" applyFill="1" applyBorder="1" applyAlignment="1" applyProtection="1">
      <alignment horizontal="left" vertical="center" indent="1" shrinkToFit="1"/>
    </xf>
    <xf numFmtId="0" fontId="40" fillId="29" borderId="20" xfId="0" applyFont="1" applyFill="1" applyBorder="1" applyAlignment="1" applyProtection="1">
      <alignment horizontal="left" vertical="center" wrapText="1" indent="1"/>
    </xf>
    <xf numFmtId="0" fontId="40" fillId="29" borderId="21" xfId="0" applyFont="1" applyFill="1" applyBorder="1" applyAlignment="1" applyProtection="1">
      <alignment horizontal="left" vertical="center" wrapText="1" indent="1"/>
    </xf>
    <xf numFmtId="0" fontId="40" fillId="29" borderId="22" xfId="0" applyFont="1" applyFill="1" applyBorder="1" applyAlignment="1" applyProtection="1">
      <alignment horizontal="left" vertical="center" wrapText="1" indent="1"/>
    </xf>
    <xf numFmtId="0" fontId="36" fillId="29" borderId="38" xfId="0" applyNumberFormat="1" applyFont="1" applyFill="1" applyBorder="1" applyAlignment="1" applyProtection="1">
      <alignment horizontal="left" vertical="center" indent="1"/>
    </xf>
    <xf numFmtId="0" fontId="0" fillId="29" borderId="38" xfId="0" applyFill="1" applyBorder="1" applyAlignment="1" applyProtection="1">
      <alignment horizontal="left" vertical="center" indent="1"/>
    </xf>
    <xf numFmtId="0" fontId="10" fillId="9" borderId="0" xfId="0" applyFont="1" applyFill="1" applyAlignment="1" applyProtection="1">
      <alignment horizontal="left" vertical="center"/>
    </xf>
    <xf numFmtId="0" fontId="36" fillId="0" borderId="38" xfId="0" applyFont="1" applyFill="1" applyBorder="1" applyAlignment="1" applyProtection="1">
      <alignment horizontal="left" vertical="center" indent="1"/>
    </xf>
    <xf numFmtId="0" fontId="36" fillId="0" borderId="38" xfId="0" applyFont="1" applyBorder="1" applyAlignment="1" applyProtection="1">
      <alignment horizontal="left" vertical="center" indent="1"/>
    </xf>
    <xf numFmtId="0" fontId="103" fillId="8" borderId="38" xfId="0" applyFont="1" applyFill="1" applyBorder="1" applyAlignment="1" applyProtection="1">
      <alignment horizontal="left" vertical="center" indent="1" shrinkToFit="1"/>
      <protection locked="0"/>
    </xf>
    <xf numFmtId="0" fontId="0" fillId="0" borderId="38" xfId="0" applyBorder="1" applyAlignment="1" applyProtection="1">
      <alignment horizontal="left" vertical="center" indent="1" shrinkToFit="1"/>
      <protection locked="0"/>
    </xf>
    <xf numFmtId="0" fontId="40" fillId="29" borderId="38" xfId="0" applyFont="1" applyFill="1" applyBorder="1" applyAlignment="1" applyProtection="1">
      <alignment horizontal="left" vertical="center"/>
    </xf>
    <xf numFmtId="0" fontId="26" fillId="7" borderId="20" xfId="0" applyNumberFormat="1" applyFont="1" applyFill="1" applyBorder="1" applyAlignment="1" applyProtection="1">
      <alignment horizontal="center" vertical="center" shrinkToFit="1"/>
    </xf>
    <xf numFmtId="0" fontId="106" fillId="7" borderId="21" xfId="0" applyNumberFormat="1" applyFont="1" applyFill="1" applyBorder="1" applyAlignment="1" applyProtection="1">
      <alignment horizontal="center" vertical="center" shrinkToFit="1"/>
    </xf>
    <xf numFmtId="0" fontId="106" fillId="7" borderId="22" xfId="0" applyNumberFormat="1" applyFont="1" applyFill="1" applyBorder="1" applyAlignment="1" applyProtection="1">
      <alignment horizontal="center" vertical="center" shrinkToFit="1"/>
    </xf>
    <xf numFmtId="0" fontId="40" fillId="8" borderId="38" xfId="0" applyFont="1" applyFill="1" applyBorder="1" applyAlignment="1" applyProtection="1">
      <alignment horizontal="center" vertical="center"/>
      <protection locked="0"/>
    </xf>
    <xf numFmtId="0" fontId="12" fillId="0" borderId="38" xfId="0" applyFont="1" applyBorder="1" applyAlignment="1" applyProtection="1">
      <alignment horizontal="center" vertical="center"/>
      <protection locked="0"/>
    </xf>
    <xf numFmtId="0" fontId="40" fillId="12" borderId="38" xfId="0" applyFont="1" applyFill="1" applyBorder="1" applyAlignment="1" applyProtection="1">
      <alignment horizontal="right" vertical="center" shrinkToFit="1"/>
    </xf>
    <xf numFmtId="0" fontId="12" fillId="12" borderId="38" xfId="0" applyFont="1" applyFill="1" applyBorder="1" applyAlignment="1" applyProtection="1">
      <alignment horizontal="right" vertical="center" shrinkToFit="1"/>
    </xf>
    <xf numFmtId="0" fontId="6" fillId="0" borderId="38" xfId="0" applyFont="1" applyFill="1" applyBorder="1" applyAlignment="1" applyProtection="1">
      <alignment horizontal="right" vertical="center"/>
    </xf>
    <xf numFmtId="0" fontId="0" fillId="0" borderId="38" xfId="0" applyBorder="1" applyAlignment="1" applyProtection="1">
      <alignment horizontal="right" vertical="center"/>
    </xf>
    <xf numFmtId="49" fontId="6" fillId="8" borderId="38" xfId="0" applyNumberFormat="1" applyFont="1" applyFill="1" applyBorder="1" applyAlignment="1" applyProtection="1">
      <alignment horizontal="left" vertical="center" wrapText="1" indent="1"/>
      <protection locked="0"/>
    </xf>
    <xf numFmtId="0" fontId="0" fillId="0" borderId="38" xfId="0" applyBorder="1" applyAlignment="1" applyProtection="1">
      <alignment horizontal="left" vertical="center" wrapText="1" indent="1"/>
      <protection locked="0"/>
    </xf>
    <xf numFmtId="0" fontId="7" fillId="8" borderId="38" xfId="0" applyFont="1" applyFill="1" applyBorder="1" applyAlignment="1" applyProtection="1">
      <alignment horizontal="center" vertical="center" shrinkToFit="1"/>
      <protection locked="0"/>
    </xf>
    <xf numFmtId="0" fontId="40" fillId="0" borderId="38" xfId="0" applyFont="1" applyFill="1" applyBorder="1" applyAlignment="1" applyProtection="1">
      <alignment horizontal="right" vertical="center"/>
    </xf>
    <xf numFmtId="0" fontId="12" fillId="0" borderId="38" xfId="0" applyFont="1" applyBorder="1" applyAlignment="1" applyProtection="1">
      <alignment horizontal="right" vertical="center"/>
    </xf>
    <xf numFmtId="4" fontId="7" fillId="12" borderId="38" xfId="0" applyNumberFormat="1" applyFont="1" applyFill="1" applyBorder="1" applyAlignment="1" applyProtection="1">
      <alignment horizontal="left" vertical="center" indent="1"/>
    </xf>
    <xf numFmtId="0" fontId="6" fillId="12" borderId="38" xfId="0" applyFont="1" applyFill="1" applyBorder="1" applyAlignment="1" applyProtection="1">
      <alignment horizontal="left" vertical="center" wrapText="1" indent="1"/>
    </xf>
    <xf numFmtId="0" fontId="5" fillId="29" borderId="38" xfId="0" applyFont="1" applyFill="1" applyBorder="1" applyAlignment="1" applyProtection="1">
      <alignment horizontal="left" vertical="top" wrapText="1"/>
    </xf>
    <xf numFmtId="0" fontId="0" fillId="29" borderId="38" xfId="0" applyFill="1" applyBorder="1" applyAlignment="1">
      <alignment horizontal="left" vertical="top" wrapText="1"/>
    </xf>
    <xf numFmtId="0" fontId="5" fillId="12" borderId="38" xfId="0" applyFont="1" applyFill="1" applyBorder="1" applyAlignment="1" applyProtection="1">
      <alignment horizontal="left" vertical="center" wrapText="1" indent="1"/>
    </xf>
    <xf numFmtId="165" fontId="7" fillId="8" borderId="38" xfId="0" applyNumberFormat="1" applyFont="1" applyFill="1" applyBorder="1" applyAlignment="1" applyProtection="1">
      <alignment horizontal="left" vertical="center" indent="1"/>
      <protection locked="0"/>
    </xf>
    <xf numFmtId="165" fontId="0" fillId="0" borderId="38" xfId="0" applyNumberFormat="1" applyBorder="1" applyAlignment="1" applyProtection="1">
      <alignment horizontal="left" vertical="center" indent="1"/>
      <protection locked="0"/>
    </xf>
    <xf numFmtId="0" fontId="42" fillId="5" borderId="20" xfId="0" applyFont="1" applyFill="1" applyBorder="1" applyAlignment="1" applyProtection="1">
      <alignment horizontal="center" vertical="center" wrapText="1"/>
    </xf>
    <xf numFmtId="0" fontId="42" fillId="5" borderId="21"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0" fillId="0" borderId="4" xfId="0" applyFont="1" applyFill="1" applyBorder="1" applyAlignment="1" applyProtection="1">
      <alignment horizontal="left" vertical="center" wrapText="1" indent="1"/>
    </xf>
    <xf numFmtId="0" fontId="0" fillId="0" borderId="0" xfId="0" applyFont="1" applyFill="1" applyAlignment="1">
      <alignment horizontal="left" vertical="center" wrapText="1" indent="1"/>
    </xf>
    <xf numFmtId="0" fontId="0" fillId="0" borderId="4" xfId="0" applyFont="1" applyFill="1" applyBorder="1" applyAlignment="1">
      <alignment horizontal="left" vertical="center" wrapText="1" indent="1"/>
    </xf>
    <xf numFmtId="0" fontId="62" fillId="0" borderId="4" xfId="0" applyFont="1" applyFill="1" applyBorder="1" applyAlignment="1" applyProtection="1">
      <alignment horizontal="left" vertical="center" wrapText="1"/>
    </xf>
    <xf numFmtId="0" fontId="62" fillId="0" borderId="0" xfId="0" applyFont="1" applyFill="1" applyAlignment="1">
      <alignment horizontal="left" vertical="center" wrapText="1"/>
    </xf>
    <xf numFmtId="0" fontId="62" fillId="0" borderId="4" xfId="0" applyFont="1" applyFill="1" applyBorder="1" applyAlignment="1">
      <alignment horizontal="left" vertical="center" wrapText="1"/>
    </xf>
    <xf numFmtId="0" fontId="2" fillId="29" borderId="20" xfId="0" applyFont="1" applyFill="1" applyBorder="1" applyAlignment="1" applyProtection="1">
      <alignment horizontal="left" vertical="top" wrapText="1"/>
    </xf>
    <xf numFmtId="0" fontId="5" fillId="0" borderId="1" xfId="0" applyFont="1" applyBorder="1" applyAlignment="1" applyProtection="1">
      <alignment horizontal="left" vertical="center" wrapText="1" indent="1"/>
    </xf>
    <xf numFmtId="0" fontId="4" fillId="29" borderId="20" xfId="0" applyFont="1" applyFill="1" applyBorder="1" applyAlignment="1" applyProtection="1">
      <alignment horizontal="left" vertical="top" wrapText="1"/>
    </xf>
    <xf numFmtId="0" fontId="5" fillId="12" borderId="1" xfId="0" applyFont="1" applyFill="1" applyBorder="1" applyAlignment="1" applyProtection="1">
      <alignment horizontal="left" vertical="center" wrapText="1" indent="1"/>
    </xf>
    <xf numFmtId="0" fontId="3" fillId="29" borderId="20" xfId="0" applyFont="1" applyFill="1" applyBorder="1" applyAlignment="1" applyProtection="1">
      <alignment horizontal="left" vertical="top" wrapText="1"/>
    </xf>
    <xf numFmtId="1" fontId="7" fillId="12" borderId="38" xfId="0" applyNumberFormat="1" applyFont="1" applyFill="1" applyBorder="1" applyAlignment="1" applyProtection="1">
      <alignment horizontal="left" vertical="center" indent="1" shrinkToFit="1"/>
    </xf>
    <xf numFmtId="2" fontId="7" fillId="8" borderId="38" xfId="0" applyNumberFormat="1" applyFont="1" applyFill="1" applyBorder="1" applyAlignment="1" applyProtection="1">
      <alignment horizontal="left" vertical="center" indent="1" shrinkToFit="1"/>
      <protection locked="0"/>
    </xf>
    <xf numFmtId="0" fontId="0" fillId="0" borderId="1" xfId="0" applyNumberFormat="1" applyBorder="1" applyAlignment="1" applyProtection="1"/>
    <xf numFmtId="0" fontId="0" fillId="0" borderId="2" xfId="0" applyNumberFormat="1" applyBorder="1" applyAlignment="1" applyProtection="1"/>
    <xf numFmtId="0" fontId="0" fillId="0" borderId="4" xfId="0" applyNumberFormat="1" applyBorder="1" applyAlignment="1" applyProtection="1"/>
    <xf numFmtId="0" fontId="0" fillId="0" borderId="0" xfId="0" applyNumberFormat="1" applyBorder="1" applyAlignment="1" applyProtection="1"/>
    <xf numFmtId="0" fontId="0" fillId="0" borderId="23" xfId="0" applyNumberFormat="1" applyBorder="1" applyAlignment="1" applyProtection="1"/>
    <xf numFmtId="0" fontId="0" fillId="0" borderId="24" xfId="0" applyNumberFormat="1" applyBorder="1" applyAlignment="1" applyProtection="1"/>
    <xf numFmtId="0" fontId="27" fillId="4" borderId="2" xfId="0" applyNumberFormat="1" applyFont="1" applyFill="1" applyBorder="1" applyAlignment="1" applyProtection="1">
      <alignment horizontal="center" wrapText="1"/>
    </xf>
    <xf numFmtId="0" fontId="27" fillId="4" borderId="0" xfId="0" applyNumberFormat="1" applyFont="1" applyFill="1" applyBorder="1" applyAlignment="1" applyProtection="1">
      <alignment horizontal="center" wrapText="1"/>
    </xf>
    <xf numFmtId="0" fontId="27" fillId="4" borderId="24" xfId="0" applyNumberFormat="1" applyFont="1" applyFill="1" applyBorder="1" applyAlignment="1" applyProtection="1">
      <alignment horizontal="center" wrapText="1"/>
    </xf>
    <xf numFmtId="0" fontId="0" fillId="4" borderId="0" xfId="0" applyNumberFormat="1" applyFill="1" applyAlignment="1" applyProtection="1">
      <alignment horizontal="center" wrapText="1"/>
    </xf>
    <xf numFmtId="0" fontId="0" fillId="4" borderId="24" xfId="0" applyNumberFormat="1" applyFill="1" applyBorder="1" applyAlignment="1" applyProtection="1">
      <alignment horizontal="center" wrapText="1"/>
    </xf>
    <xf numFmtId="0" fontId="59" fillId="4" borderId="1" xfId="0" applyNumberFormat="1" applyFont="1" applyFill="1" applyBorder="1" applyAlignment="1" applyProtection="1">
      <alignment horizontal="center" vertical="center" textRotation="90" wrapText="1"/>
    </xf>
    <xf numFmtId="0" fontId="61" fillId="4" borderId="4" xfId="0" applyNumberFormat="1" applyFont="1" applyFill="1" applyBorder="1" applyAlignment="1" applyProtection="1">
      <alignment horizontal="center" vertical="center" textRotation="90" wrapText="1"/>
    </xf>
    <xf numFmtId="0" fontId="61" fillId="4" borderId="23" xfId="0" applyNumberFormat="1" applyFont="1" applyFill="1" applyBorder="1" applyAlignment="1" applyProtection="1">
      <alignment horizontal="center" vertical="center" textRotation="90" wrapText="1"/>
    </xf>
    <xf numFmtId="0" fontId="59" fillId="4" borderId="2" xfId="0" applyNumberFormat="1" applyFont="1" applyFill="1" applyBorder="1" applyAlignment="1" applyProtection="1">
      <alignment horizontal="center" vertical="center" textRotation="90" wrapText="1"/>
    </xf>
    <xf numFmtId="0" fontId="61" fillId="4" borderId="0" xfId="0" applyNumberFormat="1" applyFont="1" applyFill="1" applyBorder="1" applyAlignment="1" applyProtection="1">
      <alignment horizontal="center" vertical="center" textRotation="90" wrapText="1"/>
    </xf>
    <xf numFmtId="0" fontId="61" fillId="4" borderId="24" xfId="0" applyNumberFormat="1" applyFont="1" applyFill="1" applyBorder="1" applyAlignment="1" applyProtection="1">
      <alignment horizontal="center" vertical="center" textRotation="90" wrapText="1"/>
    </xf>
    <xf numFmtId="0" fontId="12" fillId="4" borderId="1" xfId="0" applyNumberFormat="1" applyFont="1" applyFill="1" applyBorder="1" applyAlignment="1" applyProtection="1">
      <alignment horizontal="right" vertical="top" indent="1"/>
    </xf>
    <xf numFmtId="0" fontId="12" fillId="4" borderId="42" xfId="0" applyFont="1" applyFill="1" applyBorder="1" applyAlignment="1" applyProtection="1">
      <alignment horizontal="right" vertical="top" indent="1"/>
    </xf>
    <xf numFmtId="0" fontId="0" fillId="0" borderId="43" xfId="0" applyNumberFormat="1" applyFont="1" applyBorder="1" applyAlignment="1" applyProtection="1">
      <alignment horizontal="left" vertical="center" indent="1"/>
    </xf>
    <xf numFmtId="0" fontId="0" fillId="0" borderId="27" xfId="0" applyFont="1" applyBorder="1" applyAlignment="1" applyProtection="1">
      <alignment horizontal="left" vertical="center" indent="1"/>
    </xf>
    <xf numFmtId="0" fontId="0" fillId="0" borderId="28" xfId="0" applyFont="1" applyBorder="1" applyAlignment="1" applyProtection="1">
      <alignment horizontal="left" vertical="center" indent="1"/>
    </xf>
    <xf numFmtId="0" fontId="42" fillId="0" borderId="2" xfId="0" applyFont="1" applyBorder="1" applyAlignment="1" applyProtection="1">
      <alignment horizontal="left" vertical="center" wrapText="1" indent="1"/>
    </xf>
    <xf numFmtId="0" fontId="42" fillId="0" borderId="3" xfId="0" applyFont="1" applyBorder="1" applyAlignment="1" applyProtection="1">
      <alignment horizontal="left" vertical="center" wrapText="1" indent="1"/>
    </xf>
    <xf numFmtId="0" fontId="42" fillId="0" borderId="4" xfId="0" applyFont="1" applyBorder="1" applyAlignment="1" applyProtection="1">
      <alignment horizontal="left" vertical="center" wrapText="1" indent="1"/>
    </xf>
    <xf numFmtId="0" fontId="42" fillId="0" borderId="0" xfId="0" applyFont="1" applyBorder="1" applyAlignment="1" applyProtection="1">
      <alignment horizontal="left" vertical="center" wrapText="1" indent="1"/>
    </xf>
    <xf numFmtId="0" fontId="42" fillId="0" borderId="5" xfId="0" applyFont="1" applyBorder="1" applyAlignment="1" applyProtection="1">
      <alignment horizontal="left" vertical="center" wrapText="1" indent="1"/>
    </xf>
    <xf numFmtId="0" fontId="42" fillId="0" borderId="23" xfId="0" applyFont="1" applyBorder="1" applyAlignment="1" applyProtection="1">
      <alignment horizontal="left" vertical="center" wrapText="1" indent="1"/>
    </xf>
    <xf numFmtId="0" fontId="42" fillId="0" borderId="24" xfId="0" applyFont="1" applyBorder="1" applyAlignment="1" applyProtection="1">
      <alignment horizontal="left" vertical="center" wrapText="1" indent="1"/>
    </xf>
    <xf numFmtId="0" fontId="42" fillId="0" borderId="25" xfId="0" applyFont="1" applyBorder="1" applyAlignment="1" applyProtection="1">
      <alignment horizontal="left" vertical="center" wrapText="1" indent="1"/>
    </xf>
    <xf numFmtId="0" fontId="62" fillId="4" borderId="4" xfId="0" applyNumberFormat="1" applyFont="1" applyFill="1" applyBorder="1" applyAlignment="1" applyProtection="1">
      <alignment horizontal="right" vertical="center" wrapText="1" indent="1"/>
    </xf>
    <xf numFmtId="0" fontId="62" fillId="4" borderId="44" xfId="0" applyFont="1" applyFill="1" applyBorder="1" applyAlignment="1" applyProtection="1">
      <alignment horizontal="right" vertical="center" wrapText="1" indent="1"/>
    </xf>
    <xf numFmtId="0" fontId="62" fillId="4" borderId="23" xfId="0" applyFont="1" applyFill="1" applyBorder="1" applyAlignment="1" applyProtection="1">
      <alignment horizontal="right" vertical="center" wrapText="1" indent="1"/>
    </xf>
    <xf numFmtId="0" fontId="62" fillId="4" borderId="46" xfId="0" applyFont="1" applyFill="1" applyBorder="1" applyAlignment="1" applyProtection="1">
      <alignment horizontal="right" vertical="center" wrapText="1" indent="1"/>
    </xf>
    <xf numFmtId="0" fontId="0" fillId="0" borderId="45" xfId="0" applyNumberFormat="1" applyFont="1" applyBorder="1" applyAlignment="1" applyProtection="1">
      <alignment horizontal="left" vertical="center" indent="1"/>
    </xf>
    <xf numFmtId="0" fontId="0" fillId="0" borderId="30" xfId="0" applyFont="1" applyBorder="1" applyAlignment="1" applyProtection="1">
      <alignment horizontal="left" vertical="center" indent="1"/>
    </xf>
    <xf numFmtId="0" fontId="0" fillId="0" borderId="31" xfId="0" applyFont="1" applyBorder="1" applyAlignment="1" applyProtection="1">
      <alignment horizontal="left" vertical="center" indent="1"/>
    </xf>
    <xf numFmtId="0" fontId="0" fillId="0" borderId="47" xfId="0" applyNumberFormat="1" applyFont="1" applyBorder="1" applyAlignment="1" applyProtection="1">
      <alignment horizontal="left" vertical="center" indent="1"/>
    </xf>
    <xf numFmtId="0" fontId="0" fillId="0" borderId="33" xfId="0" applyFont="1" applyBorder="1" applyAlignment="1" applyProtection="1">
      <alignment horizontal="left" vertical="center" indent="1"/>
    </xf>
    <xf numFmtId="0" fontId="0" fillId="0" borderId="34" xfId="0" applyFont="1" applyBorder="1" applyAlignment="1" applyProtection="1">
      <alignment horizontal="left" vertical="center" indent="1"/>
    </xf>
    <xf numFmtId="0" fontId="64" fillId="19" borderId="41" xfId="0" applyNumberFormat="1" applyFont="1" applyFill="1" applyBorder="1" applyAlignment="1" applyProtection="1">
      <alignment horizontal="center" wrapText="1"/>
    </xf>
    <xf numFmtId="0" fontId="13" fillId="19" borderId="40" xfId="0" applyNumberFormat="1" applyFont="1" applyFill="1" applyBorder="1" applyAlignment="1" applyProtection="1">
      <alignment horizontal="center" wrapText="1"/>
    </xf>
    <xf numFmtId="0" fontId="13" fillId="0" borderId="40" xfId="0" applyNumberFormat="1" applyFont="1" applyBorder="1" applyAlignment="1" applyProtection="1">
      <alignment horizontal="center" wrapText="1"/>
    </xf>
    <xf numFmtId="0" fontId="60" fillId="4" borderId="1" xfId="0" applyNumberFormat="1" applyFont="1" applyFill="1" applyBorder="1" applyAlignment="1" applyProtection="1">
      <alignment horizontal="center" vertical="center" wrapText="1"/>
    </xf>
    <xf numFmtId="0" fontId="0" fillId="4" borderId="3" xfId="0" applyNumberFormat="1" applyFill="1" applyBorder="1" applyAlignment="1" applyProtection="1">
      <alignment horizontal="center" vertical="center" wrapText="1"/>
    </xf>
    <xf numFmtId="0" fontId="0" fillId="4" borderId="4" xfId="0" applyNumberFormat="1" applyFill="1" applyBorder="1" applyAlignment="1" applyProtection="1">
      <alignment horizontal="center" vertical="center" wrapText="1"/>
    </xf>
    <xf numFmtId="0" fontId="0" fillId="4" borderId="5" xfId="0" applyNumberFormat="1" applyFill="1" applyBorder="1" applyAlignment="1" applyProtection="1">
      <alignment horizontal="center" vertical="center" wrapText="1"/>
    </xf>
    <xf numFmtId="0" fontId="0" fillId="4" borderId="23" xfId="0" applyNumberFormat="1" applyFill="1" applyBorder="1" applyAlignment="1" applyProtection="1">
      <alignment horizontal="center" vertical="center" wrapText="1"/>
    </xf>
    <xf numFmtId="0" fontId="0" fillId="4" borderId="25" xfId="0" applyNumberFormat="1" applyFill="1" applyBorder="1" applyAlignment="1" applyProtection="1">
      <alignment horizontal="center" vertical="center" wrapText="1"/>
    </xf>
    <xf numFmtId="0" fontId="0" fillId="4" borderId="3" xfId="0" applyNumberFormat="1" applyFill="1" applyBorder="1" applyAlignment="1" applyProtection="1">
      <alignment horizontal="center" vertical="center" textRotation="90" wrapText="1"/>
    </xf>
    <xf numFmtId="0" fontId="0" fillId="4" borderId="5" xfId="0" applyNumberFormat="1" applyFill="1" applyBorder="1" applyAlignment="1" applyProtection="1">
      <alignment horizontal="center" vertical="center" textRotation="90" wrapText="1"/>
    </xf>
    <xf numFmtId="0" fontId="0" fillId="4" borderId="25" xfId="0" applyNumberFormat="1" applyFill="1" applyBorder="1" applyAlignment="1" applyProtection="1">
      <alignment horizontal="center" vertical="center" textRotation="90" wrapText="1"/>
    </xf>
    <xf numFmtId="0" fontId="66" fillId="0" borderId="41" xfId="0" applyNumberFormat="1" applyFont="1" applyFill="1" applyBorder="1" applyAlignment="1" applyProtection="1">
      <alignment horizontal="center" wrapText="1"/>
    </xf>
    <xf numFmtId="0" fontId="30" fillId="0" borderId="40" xfId="0" applyNumberFormat="1" applyFont="1" applyFill="1" applyBorder="1" applyAlignment="1" applyProtection="1">
      <alignment horizontal="center" wrapText="1"/>
    </xf>
    <xf numFmtId="0" fontId="0" fillId="0" borderId="40" xfId="0" applyNumberFormat="1" applyBorder="1" applyAlignment="1" applyProtection="1">
      <alignment horizontal="center" wrapText="1"/>
    </xf>
    <xf numFmtId="0" fontId="68" fillId="0" borderId="41" xfId="0" applyNumberFormat="1" applyFont="1" applyBorder="1" applyAlignment="1" applyProtection="1">
      <alignment horizontal="center" wrapText="1"/>
    </xf>
    <xf numFmtId="0" fontId="16" fillId="0" borderId="40" xfId="0" applyNumberFormat="1" applyFont="1" applyBorder="1" applyAlignment="1" applyProtection="1">
      <alignment horizontal="center" wrapText="1"/>
    </xf>
    <xf numFmtId="0" fontId="47" fillId="0" borderId="41" xfId="0" applyNumberFormat="1" applyFont="1" applyBorder="1" applyAlignment="1" applyProtection="1">
      <alignment horizontal="center" wrapText="1"/>
    </xf>
    <xf numFmtId="0" fontId="71" fillId="0" borderId="0" xfId="0" applyFont="1" applyFill="1" applyBorder="1" applyAlignment="1" applyProtection="1">
      <alignment vertical="center" wrapText="1"/>
    </xf>
    <xf numFmtId="0" fontId="63" fillId="6" borderId="1" xfId="0" applyNumberFormat="1" applyFont="1" applyFill="1" applyBorder="1" applyAlignment="1" applyProtection="1">
      <alignment vertical="center"/>
    </xf>
    <xf numFmtId="0" fontId="10" fillId="0" borderId="2" xfId="0" applyNumberFormat="1" applyFont="1" applyBorder="1" applyAlignment="1" applyProtection="1">
      <alignment vertical="center"/>
    </xf>
    <xf numFmtId="0" fontId="10" fillId="0" borderId="3" xfId="0" applyNumberFormat="1" applyFont="1" applyBorder="1" applyAlignment="1" applyProtection="1">
      <alignment vertical="center"/>
    </xf>
    <xf numFmtId="0" fontId="47" fillId="0" borderId="41" xfId="0" applyFont="1" applyBorder="1" applyAlignment="1" applyProtection="1">
      <alignment horizontal="center" wrapText="1"/>
    </xf>
    <xf numFmtId="0" fontId="0" fillId="0" borderId="40" xfId="0" applyBorder="1" applyAlignment="1" applyProtection="1">
      <alignment horizontal="center" wrapText="1"/>
    </xf>
    <xf numFmtId="0" fontId="47" fillId="0" borderId="40" xfId="0" applyNumberFormat="1" applyFont="1" applyBorder="1" applyAlignment="1" applyProtection="1">
      <alignment horizontal="center" wrapText="1"/>
    </xf>
    <xf numFmtId="0" fontId="64" fillId="19" borderId="40" xfId="0" applyNumberFormat="1" applyFont="1" applyFill="1" applyBorder="1" applyAlignment="1" applyProtection="1">
      <alignment horizontal="center" wrapText="1"/>
    </xf>
    <xf numFmtId="0" fontId="10" fillId="19" borderId="40" xfId="0" applyNumberFormat="1" applyFont="1" applyFill="1" applyBorder="1" applyAlignment="1" applyProtection="1">
      <alignment horizontal="center" wrapText="1"/>
    </xf>
    <xf numFmtId="0" fontId="10" fillId="19" borderId="41" xfId="0" applyNumberFormat="1" applyFont="1" applyFill="1" applyBorder="1" applyAlignment="1" applyProtection="1">
      <alignment horizontal="center" vertical="center"/>
    </xf>
    <xf numFmtId="0" fontId="70" fillId="20" borderId="38" xfId="2" applyNumberFormat="1" applyFont="1" applyFill="1" applyBorder="1" applyAlignment="1" applyProtection="1">
      <alignment horizontal="center" vertical="center" shrinkToFit="1"/>
    </xf>
    <xf numFmtId="0" fontId="0" fillId="0" borderId="38" xfId="0" applyNumberFormat="1" applyBorder="1" applyAlignment="1" applyProtection="1">
      <alignment horizontal="center" vertical="center" shrinkToFit="1"/>
    </xf>
    <xf numFmtId="0" fontId="73" fillId="0" borderId="0" xfId="0" applyFont="1" applyFill="1" applyBorder="1" applyAlignment="1" applyProtection="1">
      <alignment vertical="center" wrapText="1"/>
    </xf>
    <xf numFmtId="0" fontId="64" fillId="20" borderId="20" xfId="0" applyNumberFormat="1" applyFont="1" applyFill="1" applyBorder="1" applyAlignment="1" applyProtection="1">
      <alignment vertical="center" wrapText="1"/>
    </xf>
    <xf numFmtId="0" fontId="64" fillId="20" borderId="21" xfId="0" applyNumberFormat="1" applyFont="1" applyFill="1" applyBorder="1" applyAlignment="1" applyProtection="1">
      <alignment vertical="center" wrapText="1"/>
    </xf>
    <xf numFmtId="0" fontId="64" fillId="20" borderId="21" xfId="0" applyFont="1" applyFill="1" applyBorder="1" applyAlignment="1" applyProtection="1">
      <alignment horizontal="left" vertical="center" indent="1" shrinkToFit="1"/>
    </xf>
    <xf numFmtId="0" fontId="13" fillId="20" borderId="21" xfId="0" applyFont="1" applyFill="1" applyBorder="1" applyAlignment="1" applyProtection="1">
      <alignment horizontal="left" vertical="center" indent="1" shrinkToFit="1"/>
    </xf>
    <xf numFmtId="0" fontId="13" fillId="20" borderId="22" xfId="0" applyFont="1" applyFill="1" applyBorder="1" applyAlignment="1" applyProtection="1">
      <alignment horizontal="left" vertical="center" indent="1" shrinkToFit="1"/>
    </xf>
    <xf numFmtId="0" fontId="0" fillId="0" borderId="15" xfId="0" applyFont="1" applyBorder="1" applyAlignment="1" applyProtection="1">
      <alignment horizontal="left" vertical="top" wrapText="1"/>
    </xf>
    <xf numFmtId="0" fontId="0" fillId="0" borderId="16" xfId="0" applyFont="1" applyBorder="1" applyAlignment="1" applyProtection="1">
      <alignment horizontal="left" vertical="top" wrapText="1"/>
    </xf>
    <xf numFmtId="0" fontId="10" fillId="9" borderId="0" xfId="0" applyFont="1" applyFill="1" applyBorder="1" applyAlignment="1" applyProtection="1">
      <alignment horizontal="center" vertical="center" wrapText="1"/>
    </xf>
    <xf numFmtId="0" fontId="10" fillId="9" borderId="24" xfId="0" applyFont="1" applyFill="1" applyBorder="1" applyAlignment="1" applyProtection="1">
      <alignment horizontal="center" vertical="center" wrapText="1"/>
    </xf>
    <xf numFmtId="3" fontId="10" fillId="9" borderId="0" xfId="0" applyNumberFormat="1" applyFont="1" applyFill="1" applyBorder="1" applyAlignment="1" applyProtection="1">
      <alignment horizontal="left" vertical="center"/>
    </xf>
    <xf numFmtId="3" fontId="10" fillId="9" borderId="24" xfId="0" applyNumberFormat="1" applyFont="1" applyFill="1" applyBorder="1" applyAlignment="1" applyProtection="1">
      <alignment horizontal="left" vertical="center"/>
    </xf>
    <xf numFmtId="3" fontId="10" fillId="9" borderId="5" xfId="0" applyNumberFormat="1" applyFont="1" applyFill="1" applyBorder="1" applyAlignment="1" applyProtection="1">
      <alignment horizontal="left" vertical="center"/>
    </xf>
    <xf numFmtId="3" fontId="10" fillId="9" borderId="25" xfId="0" applyNumberFormat="1" applyFont="1" applyFill="1" applyBorder="1" applyAlignment="1" applyProtection="1">
      <alignment horizontal="left" vertical="center"/>
    </xf>
    <xf numFmtId="0" fontId="10" fillId="9" borderId="1" xfId="0" applyNumberFormat="1" applyFont="1" applyFill="1" applyBorder="1" applyAlignment="1" applyProtection="1">
      <alignment horizontal="left" vertical="center" wrapText="1" indent="1"/>
    </xf>
    <xf numFmtId="0" fontId="10" fillId="9" borderId="2" xfId="0" applyNumberFormat="1" applyFont="1" applyFill="1" applyBorder="1" applyAlignment="1" applyProtection="1">
      <alignment horizontal="left" vertical="center" wrapText="1" indent="1"/>
    </xf>
    <xf numFmtId="0" fontId="10" fillId="9" borderId="70" xfId="0" applyNumberFormat="1" applyFont="1" applyFill="1" applyBorder="1" applyAlignment="1" applyProtection="1">
      <alignment horizontal="left" vertical="center" wrapText="1" indent="1"/>
    </xf>
    <xf numFmtId="0" fontId="0" fillId="0" borderId="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73" xfId="0" applyBorder="1" applyAlignment="1" applyProtection="1">
      <alignment horizontal="left" vertical="center" wrapText="1" indent="1"/>
    </xf>
    <xf numFmtId="49" fontId="47" fillId="9" borderId="71" xfId="0" applyNumberFormat="1" applyFont="1" applyFill="1" applyBorder="1" applyAlignment="1" applyProtection="1">
      <alignment horizontal="right" vertical="center"/>
    </xf>
    <xf numFmtId="49" fontId="0" fillId="9" borderId="71" xfId="0" applyNumberFormat="1" applyFill="1" applyBorder="1" applyAlignment="1" applyProtection="1">
      <alignment vertical="center"/>
    </xf>
    <xf numFmtId="0" fontId="10" fillId="9" borderId="72" xfId="0" applyNumberFormat="1" applyFont="1" applyFill="1" applyBorder="1" applyAlignment="1" applyProtection="1">
      <alignment horizontal="right" vertical="center" wrapText="1" indent="1"/>
    </xf>
    <xf numFmtId="0" fontId="10" fillId="9" borderId="68" xfId="0" applyNumberFormat="1" applyFont="1" applyFill="1" applyBorder="1" applyAlignment="1" applyProtection="1">
      <alignment horizontal="right" vertical="center" wrapText="1" indent="1"/>
    </xf>
    <xf numFmtId="0" fontId="10" fillId="0" borderId="74" xfId="0" applyFont="1" applyBorder="1" applyAlignment="1" applyProtection="1">
      <alignment horizontal="right" vertical="center" wrapText="1" indent="1"/>
    </xf>
    <xf numFmtId="0" fontId="10" fillId="0" borderId="75" xfId="0" applyFont="1" applyBorder="1" applyAlignment="1" applyProtection="1">
      <alignment horizontal="right" vertical="center" wrapText="1" indent="1"/>
    </xf>
    <xf numFmtId="165" fontId="34" fillId="9" borderId="68" xfId="0" applyNumberFormat="1" applyFont="1" applyFill="1" applyBorder="1" applyAlignment="1" applyProtection="1">
      <alignment horizontal="center" vertical="center" shrinkToFit="1"/>
    </xf>
    <xf numFmtId="165" fontId="34" fillId="0" borderId="75" xfId="0" applyNumberFormat="1" applyFont="1" applyBorder="1" applyAlignment="1" applyProtection="1">
      <alignment horizontal="center" vertical="center" shrinkToFit="1"/>
    </xf>
    <xf numFmtId="0" fontId="10" fillId="9" borderId="69" xfId="0" applyFont="1" applyFill="1" applyBorder="1" applyAlignment="1" applyProtection="1">
      <alignment horizontal="left" vertical="center" wrapText="1"/>
    </xf>
    <xf numFmtId="0" fontId="10" fillId="0" borderId="76" xfId="0" applyFont="1" applyBorder="1" applyAlignment="1" applyProtection="1">
      <alignment horizontal="left" vertical="center" wrapText="1"/>
    </xf>
    <xf numFmtId="0" fontId="63" fillId="6" borderId="4" xfId="0" applyFont="1" applyFill="1" applyBorder="1" applyAlignment="1" applyProtection="1">
      <alignment vertical="center"/>
    </xf>
    <xf numFmtId="0" fontId="10" fillId="0" borderId="0" xfId="0" applyFont="1" applyBorder="1" applyAlignment="1" applyProtection="1">
      <alignment vertical="center"/>
    </xf>
    <xf numFmtId="0" fontId="10" fillId="0" borderId="5" xfId="0" applyFont="1" applyBorder="1" applyAlignment="1" applyProtection="1">
      <alignment vertical="center"/>
    </xf>
    <xf numFmtId="0" fontId="0" fillId="0" borderId="78" xfId="0" quotePrefix="1" applyFont="1" applyBorder="1" applyAlignment="1" applyProtection="1">
      <alignment horizontal="left" vertical="top" wrapText="1"/>
    </xf>
    <xf numFmtId="0" fontId="0" fillId="0" borderId="78" xfId="0" applyFont="1" applyBorder="1" applyAlignment="1" applyProtection="1">
      <alignment horizontal="left" vertical="top" wrapText="1"/>
    </xf>
    <xf numFmtId="0" fontId="0" fillId="0" borderId="79" xfId="0" applyFont="1" applyBorder="1" applyAlignment="1" applyProtection="1">
      <alignment horizontal="left" vertical="top" wrapText="1"/>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0" borderId="130" xfId="0" applyNumberFormat="1" applyFill="1" applyBorder="1" applyAlignment="1" applyProtection="1"/>
    <xf numFmtId="0" fontId="0" fillId="0" borderId="9" xfId="0" applyNumberFormat="1" applyFill="1" applyBorder="1" applyAlignment="1" applyProtection="1"/>
    <xf numFmtId="0" fontId="0" fillId="0" borderId="132" xfId="0" applyNumberFormat="1" applyFill="1" applyBorder="1" applyAlignment="1" applyProtection="1"/>
    <xf numFmtId="0" fontId="0" fillId="0" borderId="0" xfId="0" applyNumberFormat="1" applyFill="1" applyBorder="1" applyAlignment="1" applyProtection="1"/>
    <xf numFmtId="0" fontId="71" fillId="0" borderId="9" xfId="0" applyNumberFormat="1" applyFont="1" applyFill="1" applyBorder="1" applyAlignment="1" applyProtection="1">
      <alignment horizontal="center" wrapText="1"/>
    </xf>
    <xf numFmtId="0" fontId="71" fillId="0" borderId="0" xfId="0" applyNumberFormat="1" applyFont="1" applyFill="1" applyBorder="1" applyAlignment="1" applyProtection="1">
      <alignment horizontal="center" wrapText="1"/>
    </xf>
    <xf numFmtId="0" fontId="27" fillId="0" borderId="9" xfId="0" applyNumberFormat="1" applyFont="1" applyFill="1" applyBorder="1" applyAlignment="1" applyProtection="1">
      <alignment horizontal="center" wrapText="1"/>
    </xf>
    <xf numFmtId="0" fontId="0" fillId="0" borderId="0" xfId="0" applyNumberFormat="1" applyFill="1" applyBorder="1" applyAlignment="1" applyProtection="1">
      <alignment horizontal="center" wrapText="1"/>
    </xf>
    <xf numFmtId="0" fontId="27" fillId="0" borderId="9" xfId="0" applyNumberFormat="1" applyFont="1" applyFill="1" applyBorder="1" applyAlignment="1" applyProtection="1">
      <alignment horizontal="left" shrinkToFit="1"/>
    </xf>
    <xf numFmtId="0" fontId="27" fillId="0" borderId="0" xfId="0" applyNumberFormat="1" applyFont="1" applyFill="1" applyBorder="1" applyAlignment="1" applyProtection="1">
      <alignment horizontal="left" shrinkToFit="1"/>
    </xf>
    <xf numFmtId="0" fontId="36" fillId="0" borderId="9" xfId="0" applyNumberFormat="1" applyFont="1" applyFill="1" applyBorder="1" applyAlignment="1" applyProtection="1">
      <alignment horizontal="center" vertical="center" wrapText="1"/>
    </xf>
    <xf numFmtId="0" fontId="0" fillId="0" borderId="131"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0" fontId="0" fillId="0" borderId="133" xfId="0" applyNumberFormat="1" applyFont="1" applyFill="1" applyBorder="1" applyAlignment="1" applyProtection="1">
      <alignment horizontal="center" vertical="center" wrapText="1"/>
    </xf>
    <xf numFmtId="0" fontId="12" fillId="0" borderId="1" xfId="0" applyNumberFormat="1" applyFont="1" applyBorder="1" applyAlignment="1" applyProtection="1">
      <alignment horizontal="right" vertical="center" indent="1" shrinkToFit="1"/>
    </xf>
    <xf numFmtId="0" fontId="0" fillId="0" borderId="2" xfId="0" applyBorder="1" applyAlignment="1" applyProtection="1">
      <alignment horizontal="right" vertical="center" indent="1" shrinkToFit="1"/>
    </xf>
    <xf numFmtId="0" fontId="8" fillId="8" borderId="20" xfId="1" applyNumberFormat="1" applyFont="1" applyFill="1" applyBorder="1" applyAlignment="1" applyProtection="1">
      <alignment horizontal="left" indent="1"/>
    </xf>
    <xf numFmtId="0" fontId="8" fillId="8" borderId="21" xfId="0" applyNumberFormat="1" applyFont="1" applyFill="1" applyBorder="1" applyAlignment="1" applyProtection="1">
      <alignment horizontal="left" indent="1"/>
    </xf>
    <xf numFmtId="0" fontId="8" fillId="8" borderId="88" xfId="0" applyNumberFormat="1" applyFont="1" applyFill="1" applyBorder="1" applyAlignment="1" applyProtection="1">
      <alignment horizontal="left" indent="1"/>
    </xf>
    <xf numFmtId="0" fontId="47" fillId="0" borderId="90" xfId="0" applyFont="1" applyFill="1" applyBorder="1" applyAlignment="1" applyProtection="1">
      <alignment horizontal="right" vertical="center" indent="1" shrinkToFit="1"/>
    </xf>
    <xf numFmtId="0" fontId="47" fillId="0" borderId="91" xfId="0" applyFont="1" applyBorder="1" applyAlignment="1" applyProtection="1">
      <alignment horizontal="right" vertical="center" indent="1" shrinkToFit="1"/>
    </xf>
    <xf numFmtId="0" fontId="0" fillId="8" borderId="92" xfId="0" applyNumberFormat="1" applyFont="1" applyFill="1" applyBorder="1" applyAlignment="1" applyProtection="1">
      <alignment horizontal="left" vertical="center" indent="1" shrinkToFit="1"/>
    </xf>
    <xf numFmtId="0" fontId="0" fillId="8" borderId="71" xfId="0" applyFill="1" applyBorder="1" applyAlignment="1" applyProtection="1">
      <alignment horizontal="left" vertical="center" indent="1" shrinkToFit="1"/>
    </xf>
    <xf numFmtId="0" fontId="0" fillId="8" borderId="91" xfId="0" applyFill="1" applyBorder="1" applyAlignment="1" applyProtection="1">
      <alignment horizontal="left" vertical="center" indent="1" shrinkToFit="1"/>
    </xf>
    <xf numFmtId="0" fontId="12" fillId="0" borderId="92" xfId="0" applyNumberFormat="1" applyFont="1" applyBorder="1" applyAlignment="1" applyProtection="1">
      <alignment horizontal="right" vertical="center" indent="1" shrinkToFit="1"/>
    </xf>
    <xf numFmtId="0" fontId="0" fillId="0" borderId="71" xfId="0" applyBorder="1" applyAlignment="1" applyProtection="1">
      <alignment horizontal="right" vertical="center" indent="1" shrinkToFit="1"/>
    </xf>
    <xf numFmtId="49" fontId="0" fillId="8" borderId="92" xfId="0" applyNumberFormat="1" applyFont="1" applyFill="1" applyBorder="1" applyAlignment="1" applyProtection="1">
      <alignment horizontal="left" vertical="center" indent="1" shrinkToFit="1"/>
    </xf>
    <xf numFmtId="49" fontId="0" fillId="8" borderId="71" xfId="0" applyNumberFormat="1" applyFont="1" applyFill="1" applyBorder="1" applyAlignment="1" applyProtection="1">
      <alignment horizontal="left" vertical="center" indent="1" shrinkToFit="1"/>
    </xf>
    <xf numFmtId="49" fontId="0" fillId="8" borderId="93" xfId="0" applyNumberFormat="1" applyFont="1" applyFill="1" applyBorder="1" applyAlignment="1" applyProtection="1">
      <alignment horizontal="left" vertical="center" indent="1" shrinkToFit="1"/>
    </xf>
    <xf numFmtId="0" fontId="10" fillId="9" borderId="134" xfId="0" applyNumberFormat="1" applyFont="1" applyFill="1" applyBorder="1" applyAlignment="1" applyProtection="1">
      <alignment horizontal="center" vertical="center"/>
    </xf>
    <xf numFmtId="0" fontId="10" fillId="9" borderId="80" xfId="0" applyFont="1" applyFill="1" applyBorder="1" applyAlignment="1" applyProtection="1">
      <alignment horizontal="center" vertical="center"/>
    </xf>
    <xf numFmtId="0" fontId="10" fillId="9" borderId="135" xfId="0" applyFont="1" applyFill="1" applyBorder="1" applyAlignment="1" applyProtection="1">
      <alignment horizontal="center" vertical="center"/>
    </xf>
    <xf numFmtId="0" fontId="12" fillId="0" borderId="81" xfId="0" applyNumberFormat="1" applyFont="1" applyFill="1" applyBorder="1" applyAlignment="1" applyProtection="1">
      <alignment horizontal="right" vertical="top" indent="1"/>
    </xf>
    <xf numFmtId="0" fontId="12" fillId="0" borderId="10" xfId="0" applyFont="1" applyFill="1" applyBorder="1" applyAlignment="1" applyProtection="1">
      <alignment horizontal="right" vertical="top" indent="1"/>
    </xf>
    <xf numFmtId="0" fontId="0" fillId="8" borderId="82" xfId="0" applyNumberFormat="1" applyFont="1" applyFill="1" applyBorder="1" applyAlignment="1" applyProtection="1">
      <alignment horizontal="left" vertical="center" indent="1"/>
    </xf>
    <xf numFmtId="0" fontId="0" fillId="8" borderId="82" xfId="0" applyFont="1" applyFill="1" applyBorder="1" applyAlignment="1" applyProtection="1">
      <alignment horizontal="left" vertical="center" indent="1"/>
    </xf>
    <xf numFmtId="0" fontId="0" fillId="8" borderId="83" xfId="0" applyFont="1" applyFill="1" applyBorder="1" applyAlignment="1" applyProtection="1">
      <alignment horizontal="left" vertical="center" indent="1"/>
    </xf>
    <xf numFmtId="0" fontId="12" fillId="0" borderId="8" xfId="0" applyNumberFormat="1" applyFont="1" applyBorder="1" applyAlignment="1" applyProtection="1">
      <alignment horizontal="right" vertical="center" indent="1" shrinkToFit="1"/>
    </xf>
    <xf numFmtId="0" fontId="0" fillId="0" borderId="9" xfId="0" applyBorder="1" applyAlignment="1" applyProtection="1">
      <alignment horizontal="right" vertical="center" indent="1" shrinkToFit="1"/>
    </xf>
    <xf numFmtId="0" fontId="0" fillId="8" borderId="84" xfId="0" applyFont="1" applyFill="1" applyBorder="1" applyAlignment="1" applyProtection="1">
      <alignment horizontal="left" vertical="center" indent="1" shrinkToFit="1"/>
    </xf>
    <xf numFmtId="0" fontId="0" fillId="8" borderId="85" xfId="0" applyFont="1" applyFill="1" applyBorder="1" applyAlignment="1" applyProtection="1">
      <alignment horizontal="left" vertical="center" indent="1" shrinkToFit="1"/>
    </xf>
    <xf numFmtId="0" fontId="0" fillId="8" borderId="86" xfId="0" applyFont="1" applyFill="1" applyBorder="1" applyAlignment="1" applyProtection="1">
      <alignment horizontal="left" vertical="center" indent="1" shrinkToFit="1"/>
    </xf>
    <xf numFmtId="0" fontId="62" fillId="0" borderId="87" xfId="0" applyNumberFormat="1" applyFont="1" applyFill="1" applyBorder="1" applyAlignment="1" applyProtection="1">
      <alignment horizontal="right" vertical="center" wrapText="1" indent="1"/>
    </xf>
    <xf numFmtId="0" fontId="62" fillId="0" borderId="5" xfId="0" applyFont="1" applyFill="1" applyBorder="1" applyAlignment="1" applyProtection="1">
      <alignment horizontal="right" vertical="center" wrapText="1" indent="1"/>
    </xf>
    <xf numFmtId="0" fontId="62" fillId="0" borderId="89" xfId="0" applyFont="1" applyFill="1" applyBorder="1" applyAlignment="1" applyProtection="1">
      <alignment horizontal="right" vertical="center" wrapText="1" indent="1"/>
    </xf>
    <xf numFmtId="0" fontId="62" fillId="0" borderId="25" xfId="0" applyFont="1" applyFill="1" applyBorder="1" applyAlignment="1" applyProtection="1">
      <alignment horizontal="right" vertical="center" wrapText="1" indent="1"/>
    </xf>
    <xf numFmtId="0" fontId="0" fillId="8" borderId="30" xfId="0" applyNumberFormat="1" applyFont="1" applyFill="1" applyBorder="1" applyAlignment="1" applyProtection="1">
      <alignment horizontal="left" vertical="center" indent="1"/>
    </xf>
    <xf numFmtId="0" fontId="0" fillId="8" borderId="30" xfId="0" applyFont="1" applyFill="1" applyBorder="1" applyAlignment="1" applyProtection="1">
      <alignment horizontal="left" vertical="center" indent="1"/>
    </xf>
    <xf numFmtId="0" fontId="0" fillId="8" borderId="31" xfId="0" applyFont="1" applyFill="1" applyBorder="1" applyAlignment="1" applyProtection="1">
      <alignment horizontal="left" vertical="center" indent="1"/>
    </xf>
    <xf numFmtId="0" fontId="0" fillId="8" borderId="20" xfId="0" applyFont="1" applyFill="1" applyBorder="1" applyAlignment="1" applyProtection="1">
      <alignment horizontal="left" vertical="center" indent="1" shrinkToFit="1"/>
    </xf>
    <xf numFmtId="0" fontId="0" fillId="8" borderId="21" xfId="0" applyFont="1" applyFill="1" applyBorder="1" applyAlignment="1" applyProtection="1">
      <alignment horizontal="left" vertical="center" indent="1" shrinkToFit="1"/>
    </xf>
    <xf numFmtId="0" fontId="0" fillId="8" borderId="88" xfId="0" applyFont="1" applyFill="1" applyBorder="1" applyAlignment="1" applyProtection="1">
      <alignment horizontal="left" vertical="center" indent="1" shrinkToFit="1"/>
    </xf>
    <xf numFmtId="0" fontId="0" fillId="8" borderId="33" xfId="0" applyNumberFormat="1" applyFont="1" applyFill="1" applyBorder="1" applyAlignment="1" applyProtection="1">
      <alignment horizontal="left" vertical="center" indent="1"/>
    </xf>
    <xf numFmtId="0" fontId="0" fillId="8" borderId="33" xfId="0" applyFont="1" applyFill="1" applyBorder="1" applyAlignment="1" applyProtection="1">
      <alignment horizontal="left" vertical="center" indent="1"/>
    </xf>
    <xf numFmtId="0" fontId="0" fillId="8" borderId="34" xfId="0" applyFont="1" applyFill="1" applyBorder="1" applyAlignment="1" applyProtection="1">
      <alignment horizontal="left" vertical="center" indent="1"/>
    </xf>
    <xf numFmtId="0" fontId="0" fillId="0" borderId="94" xfId="0" applyBorder="1" applyAlignment="1" applyProtection="1"/>
    <xf numFmtId="0" fontId="0" fillId="0" borderId="88" xfId="0" applyBorder="1" applyAlignment="1" applyProtection="1"/>
    <xf numFmtId="0" fontId="10" fillId="9" borderId="94" xfId="0" applyFont="1" applyFill="1" applyBorder="1" applyAlignment="1" applyProtection="1">
      <alignment horizontal="left" vertical="center" indent="1"/>
    </xf>
    <xf numFmtId="0" fontId="10" fillId="9" borderId="21" xfId="0" applyFont="1" applyFill="1" applyBorder="1" applyAlignment="1" applyProtection="1">
      <alignment horizontal="left" vertical="center" indent="1"/>
    </xf>
    <xf numFmtId="0" fontId="10" fillId="9" borderId="88" xfId="0" applyFont="1" applyFill="1" applyBorder="1" applyAlignment="1" applyProtection="1">
      <alignment horizontal="left" vertical="center" indent="1"/>
    </xf>
    <xf numFmtId="0" fontId="89" fillId="3" borderId="87" xfId="0" applyFont="1" applyFill="1" applyBorder="1" applyAlignment="1" applyProtection="1">
      <alignment horizontal="left" vertical="center" wrapText="1" indent="1"/>
    </xf>
    <xf numFmtId="0" fontId="0" fillId="3" borderId="0" xfId="0" applyFill="1" applyBorder="1" applyAlignment="1" applyProtection="1">
      <alignment horizontal="left" vertical="center" wrapText="1" indent="1"/>
    </xf>
    <xf numFmtId="0" fontId="0" fillId="3" borderId="73" xfId="0" applyFill="1" applyBorder="1" applyAlignment="1" applyProtection="1">
      <alignment horizontal="left" vertical="center" wrapText="1" indent="1"/>
    </xf>
    <xf numFmtId="49" fontId="0" fillId="0" borderId="95" xfId="0" applyNumberFormat="1" applyBorder="1" applyAlignment="1" applyProtection="1">
      <alignment horizontal="left" vertical="center" wrapText="1" indent="1"/>
    </xf>
    <xf numFmtId="49" fontId="0" fillId="0" borderId="39" xfId="0" applyNumberFormat="1" applyBorder="1" applyAlignment="1" applyProtection="1">
      <alignment horizontal="left" vertical="center" wrapText="1" indent="1"/>
    </xf>
    <xf numFmtId="49" fontId="0" fillId="0" borderId="97" xfId="0" applyNumberFormat="1" applyBorder="1" applyAlignment="1" applyProtection="1">
      <alignment horizontal="left" vertical="center" wrapText="1" indent="1"/>
    </xf>
    <xf numFmtId="49" fontId="0" fillId="0" borderId="40" xfId="0" applyNumberFormat="1" applyBorder="1" applyAlignment="1" applyProtection="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40"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indent="1"/>
    </xf>
    <xf numFmtId="0" fontId="0" fillId="0" borderId="38" xfId="0" applyBorder="1" applyAlignment="1" applyProtection="1">
      <alignment horizontal="left" vertical="center" wrapText="1" indent="1"/>
    </xf>
    <xf numFmtId="0" fontId="0" fillId="8" borderId="38" xfId="0" applyNumberFormat="1" applyFill="1" applyBorder="1" applyAlignment="1" applyProtection="1">
      <alignment horizontal="left" vertical="center" indent="1" shrinkToFit="1"/>
      <protection locked="0"/>
    </xf>
    <xf numFmtId="0" fontId="62" fillId="0" borderId="38" xfId="0" applyFont="1" applyBorder="1" applyAlignment="1" applyProtection="1">
      <alignment horizontal="left" vertical="center" wrapText="1" indent="1"/>
    </xf>
    <xf numFmtId="0" fontId="0" fillId="0" borderId="20" xfId="0" applyFill="1" applyBorder="1" applyAlignment="1" applyProtection="1">
      <alignment horizontal="left" vertical="center" wrapText="1" indent="1"/>
    </xf>
    <xf numFmtId="0" fontId="0" fillId="0" borderId="21" xfId="0" applyBorder="1" applyAlignment="1" applyProtection="1">
      <alignment horizontal="left" vertical="center" wrapText="1" indent="1"/>
    </xf>
    <xf numFmtId="0" fontId="0" fillId="0" borderId="22" xfId="0" applyBorder="1" applyAlignment="1" applyProtection="1">
      <alignment horizontal="left" vertical="center" wrapText="1" indent="1"/>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0" fontId="0" fillId="8" borderId="88"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top" shrinkToFit="1"/>
      <protection locked="0"/>
    </xf>
    <xf numFmtId="0" fontId="0" fillId="8" borderId="21" xfId="0" applyFill="1" applyBorder="1" applyAlignment="1" applyProtection="1">
      <alignment horizontal="left" vertical="top" shrinkToFit="1"/>
      <protection locked="0"/>
    </xf>
    <xf numFmtId="0" fontId="0" fillId="8" borderId="22" xfId="0" applyFill="1" applyBorder="1" applyAlignment="1" applyProtection="1">
      <alignment horizontal="left" vertical="top" shrinkToFit="1"/>
      <protection locked="0"/>
    </xf>
    <xf numFmtId="2" fontId="0" fillId="8" borderId="20" xfId="0" applyNumberFormat="1" applyFill="1" applyBorder="1" applyAlignment="1" applyProtection="1">
      <alignment horizontal="center"/>
      <protection locked="0"/>
    </xf>
    <xf numFmtId="2" fontId="0" fillId="8" borderId="21" xfId="0" applyNumberFormat="1" applyFill="1" applyBorder="1" applyAlignment="1" applyProtection="1">
      <alignment horizontal="center"/>
      <protection locked="0"/>
    </xf>
    <xf numFmtId="0" fontId="27" fillId="8" borderId="20" xfId="0" applyNumberFormat="1" applyFont="1" applyFill="1" applyBorder="1" applyAlignment="1" applyProtection="1">
      <alignment horizontal="left" vertical="top" wrapText="1"/>
      <protection locked="0"/>
    </xf>
    <xf numFmtId="0" fontId="27" fillId="8" borderId="21" xfId="0" applyNumberFormat="1" applyFont="1" applyFill="1" applyBorder="1" applyAlignment="1" applyProtection="1">
      <alignment horizontal="left" vertical="top" wrapText="1"/>
      <protection locked="0"/>
    </xf>
    <xf numFmtId="0" fontId="27" fillId="8" borderId="88" xfId="0" applyNumberFormat="1" applyFont="1" applyFill="1" applyBorder="1" applyAlignment="1" applyProtection="1">
      <alignment horizontal="left" vertical="top" wrapText="1"/>
      <protection locked="0"/>
    </xf>
    <xf numFmtId="0" fontId="0" fillId="0" borderId="102" xfId="0" applyNumberFormat="1" applyFont="1" applyFill="1" applyBorder="1" applyAlignment="1" applyProtection="1">
      <alignment vertical="top"/>
    </xf>
    <xf numFmtId="0" fontId="0" fillId="0" borderId="21" xfId="0" applyNumberFormat="1" applyFill="1" applyBorder="1" applyAlignment="1" applyProtection="1">
      <alignment vertical="top"/>
    </xf>
    <xf numFmtId="0" fontId="0" fillId="0" borderId="88" xfId="0" applyNumberFormat="1" applyFill="1" applyBorder="1" applyAlignment="1" applyProtection="1">
      <alignment vertical="top"/>
    </xf>
    <xf numFmtId="0" fontId="0" fillId="0" borderId="81" xfId="0" applyBorder="1" applyAlignment="1" applyProtection="1">
      <alignment horizontal="center" wrapText="1"/>
    </xf>
    <xf numFmtId="0" fontId="0" fillId="0" borderId="89" xfId="0" applyBorder="1" applyAlignment="1" applyProtection="1">
      <alignment horizontal="center" wrapText="1"/>
    </xf>
    <xf numFmtId="0" fontId="0" fillId="0" borderId="99" xfId="0" applyFill="1" applyBorder="1" applyAlignment="1" applyProtection="1">
      <alignment horizontal="center" wrapText="1"/>
    </xf>
    <xf numFmtId="0" fontId="91" fillId="0" borderId="99" xfId="0" applyFont="1" applyFill="1" applyBorder="1" applyAlignment="1" applyProtection="1">
      <alignment horizontal="center" wrapText="1"/>
    </xf>
    <xf numFmtId="0" fontId="91" fillId="0" borderId="38" xfId="0" applyFont="1" applyBorder="1" applyAlignment="1" applyProtection="1">
      <alignment horizontal="center" wrapText="1"/>
    </xf>
    <xf numFmtId="0" fontId="0" fillId="0" borderId="8" xfId="0" applyFont="1" applyFill="1" applyBorder="1" applyAlignment="1" applyProtection="1">
      <alignment horizontal="center" wrapText="1"/>
    </xf>
    <xf numFmtId="0" fontId="0" fillId="0" borderId="9" xfId="0" applyFont="1" applyBorder="1" applyAlignment="1" applyProtection="1">
      <alignment horizontal="center" wrapText="1"/>
    </xf>
    <xf numFmtId="0" fontId="0" fillId="0" borderId="10" xfId="0" applyFont="1" applyBorder="1" applyAlignment="1" applyProtection="1">
      <alignment horizontal="center" wrapText="1"/>
    </xf>
    <xf numFmtId="0" fontId="0" fillId="0" borderId="23" xfId="0" applyFont="1" applyBorder="1" applyAlignment="1" applyProtection="1">
      <alignment horizontal="center" wrapText="1"/>
    </xf>
    <xf numFmtId="0" fontId="0" fillId="0" borderId="24" xfId="0" applyFont="1" applyBorder="1" applyAlignment="1" applyProtection="1">
      <alignment horizontal="center" wrapText="1"/>
    </xf>
    <xf numFmtId="0" fontId="0" fillId="0" borderId="25" xfId="0" applyFont="1" applyBorder="1" applyAlignment="1" applyProtection="1">
      <alignment horizontal="center" wrapText="1"/>
    </xf>
    <xf numFmtId="0" fontId="0" fillId="0" borderId="100" xfId="0" applyNumberFormat="1" applyFont="1" applyFill="1" applyBorder="1" applyAlignment="1" applyProtection="1">
      <alignment horizontal="center" wrapText="1"/>
    </xf>
    <xf numFmtId="0" fontId="0" fillId="0" borderId="85" xfId="0" applyNumberFormat="1" applyFill="1" applyBorder="1" applyAlignment="1" applyProtection="1">
      <alignment horizontal="center" wrapText="1"/>
    </xf>
    <xf numFmtId="0" fontId="0" fillId="0" borderId="86" xfId="0" applyNumberFormat="1" applyFill="1" applyBorder="1" applyAlignment="1" applyProtection="1">
      <alignment horizontal="center" wrapText="1"/>
    </xf>
    <xf numFmtId="0" fontId="0" fillId="0" borderId="20" xfId="0" applyNumberFormat="1" applyFill="1" applyBorder="1" applyAlignment="1" applyProtection="1">
      <alignment horizontal="center" wrapText="1"/>
    </xf>
    <xf numFmtId="0" fontId="0" fillId="0" borderId="21" xfId="0" applyNumberFormat="1" applyFill="1" applyBorder="1" applyAlignment="1" applyProtection="1">
      <alignment horizontal="center" wrapText="1"/>
    </xf>
    <xf numFmtId="0" fontId="0" fillId="0" borderId="88" xfId="0" applyNumberFormat="1" applyFill="1" applyBorder="1" applyAlignment="1" applyProtection="1">
      <alignment horizontal="center" wrapText="1"/>
    </xf>
    <xf numFmtId="0" fontId="9" fillId="0" borderId="20" xfId="0" applyNumberFormat="1" applyFont="1" applyFill="1" applyBorder="1" applyAlignment="1" applyProtection="1">
      <alignment vertical="center"/>
    </xf>
    <xf numFmtId="0" fontId="9" fillId="0" borderId="21" xfId="0" applyNumberFormat="1" applyFont="1" applyFill="1" applyBorder="1" applyAlignment="1" applyProtection="1">
      <alignment vertical="center"/>
    </xf>
    <xf numFmtId="0" fontId="12" fillId="0" borderId="21" xfId="0" applyNumberFormat="1" applyFont="1" applyFill="1" applyBorder="1" applyAlignment="1" applyProtection="1">
      <alignment vertical="center"/>
    </xf>
    <xf numFmtId="0" fontId="12" fillId="0" borderId="88" xfId="0" applyNumberFormat="1" applyFont="1" applyFill="1" applyBorder="1" applyAlignment="1" applyProtection="1">
      <alignment vertical="center"/>
    </xf>
    <xf numFmtId="0" fontId="10" fillId="9" borderId="103" xfId="0" applyFont="1" applyFill="1" applyBorder="1" applyAlignment="1" applyProtection="1">
      <alignment horizontal="left" vertical="center" indent="1"/>
    </xf>
    <xf numFmtId="0" fontId="10" fillId="9" borderId="2" xfId="0" applyFont="1" applyFill="1" applyBorder="1" applyAlignment="1" applyProtection="1">
      <alignment horizontal="left" vertical="center" indent="1"/>
    </xf>
    <xf numFmtId="0" fontId="10" fillId="9" borderId="70" xfId="0" applyFont="1" applyFill="1" applyBorder="1" applyAlignment="1" applyProtection="1">
      <alignment horizontal="left" vertical="center" indent="1"/>
    </xf>
    <xf numFmtId="0" fontId="0" fillId="8" borderId="92" xfId="0" applyFill="1" applyBorder="1" applyAlignment="1" applyProtection="1">
      <alignment horizontal="left" vertical="top" shrinkToFit="1"/>
      <protection locked="0"/>
    </xf>
    <xf numFmtId="0" fontId="0" fillId="8" borderId="71" xfId="0" applyFill="1" applyBorder="1" applyAlignment="1" applyProtection="1">
      <alignment horizontal="left" vertical="top" shrinkToFit="1"/>
      <protection locked="0"/>
    </xf>
    <xf numFmtId="0" fontId="0" fillId="8" borderId="91" xfId="0" applyFill="1" applyBorder="1" applyAlignment="1" applyProtection="1">
      <alignment horizontal="left" vertical="top" shrinkToFit="1"/>
      <protection locked="0"/>
    </xf>
    <xf numFmtId="2" fontId="0" fillId="8" borderId="92" xfId="0" applyNumberFormat="1" applyFill="1" applyBorder="1" applyAlignment="1" applyProtection="1">
      <alignment horizontal="center"/>
      <protection locked="0"/>
    </xf>
    <xf numFmtId="2" fontId="0" fillId="8" borderId="71" xfId="0" applyNumberFormat="1" applyFill="1" applyBorder="1" applyAlignment="1" applyProtection="1">
      <alignment horizontal="center"/>
      <protection locked="0"/>
    </xf>
    <xf numFmtId="0" fontId="27" fillId="8" borderId="92" xfId="0" applyNumberFormat="1" applyFont="1" applyFill="1" applyBorder="1" applyAlignment="1" applyProtection="1">
      <alignment horizontal="left" vertical="top" wrapText="1"/>
      <protection locked="0"/>
    </xf>
    <xf numFmtId="0" fontId="27" fillId="8" borderId="71" xfId="0" applyNumberFormat="1" applyFont="1" applyFill="1" applyBorder="1" applyAlignment="1" applyProtection="1">
      <alignment horizontal="left" vertical="top" wrapText="1"/>
      <protection locked="0"/>
    </xf>
    <xf numFmtId="0" fontId="27" fillId="8" borderId="93" xfId="0" applyNumberFormat="1" applyFont="1" applyFill="1" applyBorder="1" applyAlignment="1" applyProtection="1">
      <alignment horizontal="left" vertical="top" wrapText="1"/>
      <protection locked="0"/>
    </xf>
    <xf numFmtId="0" fontId="9" fillId="0" borderId="84" xfId="0" applyFont="1" applyFill="1" applyBorder="1" applyAlignment="1" applyProtection="1">
      <alignment horizontal="left" vertical="center" shrinkToFit="1"/>
    </xf>
    <xf numFmtId="0" fontId="9" fillId="0" borderId="85" xfId="0" applyFont="1" applyBorder="1" applyAlignment="1" applyProtection="1">
      <alignment horizontal="left" vertical="center" shrinkToFit="1"/>
    </xf>
    <xf numFmtId="0" fontId="0" fillId="8" borderId="38" xfId="0" applyFill="1" applyBorder="1" applyAlignment="1" applyProtection="1">
      <alignment horizontal="left" vertical="top" wrapText="1"/>
      <protection locked="0"/>
    </xf>
    <xf numFmtId="2" fontId="46" fillId="8" borderId="38" xfId="0" applyNumberFormat="1" applyFont="1" applyFill="1" applyBorder="1" applyAlignment="1" applyProtection="1">
      <alignment horizontal="center"/>
      <protection locked="0"/>
    </xf>
    <xf numFmtId="2" fontId="0" fillId="8" borderId="38" xfId="0" applyNumberFormat="1" applyFill="1" applyBorder="1" applyAlignment="1" applyProtection="1">
      <alignment horizontal="center"/>
      <protection locked="0"/>
    </xf>
    <xf numFmtId="0" fontId="0" fillId="8" borderId="20" xfId="0" applyNumberFormat="1"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88" xfId="0" applyFill="1" applyBorder="1" applyAlignment="1" applyProtection="1">
      <alignment vertical="top" wrapText="1"/>
      <protection locked="0"/>
    </xf>
    <xf numFmtId="0" fontId="0" fillId="3" borderId="94" xfId="0" applyNumberFormat="1" applyFont="1" applyFill="1" applyBorder="1" applyAlignment="1" applyProtection="1">
      <alignment horizontal="left" vertical="center" wrapText="1" indent="1"/>
    </xf>
    <xf numFmtId="0" fontId="0" fillId="3" borderId="21" xfId="0" applyNumberFormat="1" applyFont="1" applyFill="1" applyBorder="1" applyAlignment="1" applyProtection="1">
      <alignment horizontal="left" vertical="center" wrapText="1" indent="1"/>
    </xf>
    <xf numFmtId="0" fontId="0" fillId="3" borderId="21" xfId="0" applyNumberFormat="1" applyFill="1" applyBorder="1" applyAlignment="1" applyProtection="1">
      <alignment horizontal="left" vertical="center" wrapText="1" indent="1"/>
    </xf>
    <xf numFmtId="0" fontId="0" fillId="3" borderId="88" xfId="0" applyNumberFormat="1" applyFill="1" applyBorder="1" applyAlignment="1" applyProtection="1">
      <alignment horizontal="left" vertical="center" wrapText="1" indent="1"/>
    </xf>
    <xf numFmtId="0" fontId="0" fillId="0" borderId="38" xfId="0" applyFont="1" applyFill="1" applyBorder="1" applyAlignment="1" applyProtection="1">
      <alignment horizontal="center" wrapText="1"/>
    </xf>
    <xf numFmtId="0" fontId="46" fillId="0" borderId="20" xfId="0" applyNumberFormat="1" applyFont="1" applyFill="1" applyBorder="1" applyAlignment="1" applyProtection="1">
      <alignment horizontal="center" wrapText="1"/>
    </xf>
    <xf numFmtId="0" fontId="0" fillId="0" borderId="22" xfId="0" applyNumberFormat="1" applyBorder="1" applyAlignment="1" applyProtection="1">
      <alignment horizontal="center" wrapText="1"/>
    </xf>
    <xf numFmtId="0" fontId="0" fillId="0" borderId="21" xfId="0" applyFill="1" applyBorder="1" applyAlignment="1" applyProtection="1">
      <alignment horizontal="center" wrapText="1"/>
    </xf>
    <xf numFmtId="0" fontId="0" fillId="0" borderId="88" xfId="0" applyFill="1" applyBorder="1" applyAlignment="1" applyProtection="1">
      <alignment horizontal="center" wrapText="1"/>
    </xf>
    <xf numFmtId="0" fontId="9" fillId="0" borderId="20" xfId="0" applyFont="1" applyFill="1" applyBorder="1" applyAlignment="1" applyProtection="1">
      <alignment vertical="center"/>
    </xf>
    <xf numFmtId="0" fontId="9" fillId="0" borderId="21" xfId="0" applyFont="1" applyFill="1" applyBorder="1" applyAlignment="1" applyProtection="1">
      <alignment vertical="center"/>
    </xf>
    <xf numFmtId="0" fontId="0" fillId="0" borderId="88" xfId="0" applyFill="1" applyBorder="1" applyAlignment="1" applyProtection="1">
      <alignment vertical="center"/>
    </xf>
    <xf numFmtId="0" fontId="0" fillId="0" borderId="103" xfId="0" applyBorder="1" applyAlignment="1" applyProtection="1"/>
    <xf numFmtId="0" fontId="0" fillId="0" borderId="2" xfId="0" applyBorder="1" applyAlignment="1" applyProtection="1"/>
    <xf numFmtId="0" fontId="0" fillId="0" borderId="70" xfId="0" applyBorder="1" applyAlignment="1" applyProtection="1"/>
    <xf numFmtId="0" fontId="10" fillId="9" borderId="87" xfId="0" applyFont="1" applyFill="1" applyBorder="1" applyAlignment="1" applyProtection="1">
      <alignment horizontal="left" vertical="center" wrapText="1" indent="1"/>
    </xf>
    <xf numFmtId="0" fontId="13" fillId="9" borderId="0" xfId="0" applyFont="1" applyFill="1" applyBorder="1" applyAlignment="1" applyProtection="1">
      <alignment horizontal="left" vertical="center" wrapText="1" indent="1"/>
    </xf>
    <xf numFmtId="0" fontId="89" fillId="3" borderId="94" xfId="0" applyFont="1" applyFill="1" applyBorder="1" applyAlignment="1" applyProtection="1">
      <alignment horizontal="left" vertical="center" wrapText="1" indent="1"/>
    </xf>
    <xf numFmtId="0" fontId="89" fillId="3" borderId="21" xfId="0" applyFont="1" applyFill="1" applyBorder="1" applyAlignment="1" applyProtection="1">
      <alignment horizontal="left" vertical="center" wrapText="1" indent="1"/>
    </xf>
    <xf numFmtId="0" fontId="0" fillId="0" borderId="88" xfId="0" applyBorder="1" applyAlignment="1" applyProtection="1">
      <alignment horizontal="left" vertical="center" wrapText="1" indent="1"/>
    </xf>
    <xf numFmtId="0" fontId="0" fillId="0" borderId="4"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73" xfId="0" applyFont="1" applyBorder="1" applyAlignment="1" applyProtection="1">
      <alignment horizontal="center" vertical="center" wrapText="1"/>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70" xfId="0" applyBorder="1" applyAlignment="1" applyProtection="1">
      <alignment horizontal="left" vertical="center" indent="1" shrinkToFit="1"/>
      <protection locked="0"/>
    </xf>
    <xf numFmtId="0" fontId="0" fillId="0" borderId="8" xfId="0" applyFill="1" applyBorder="1" applyAlignment="1" applyProtection="1">
      <alignment horizontal="center"/>
    </xf>
    <xf numFmtId="0" fontId="0" fillId="0" borderId="9" xfId="0" applyFill="1" applyBorder="1" applyAlignment="1" applyProtection="1">
      <alignment horizontal="center"/>
    </xf>
    <xf numFmtId="0" fontId="0" fillId="0" borderId="109" xfId="0" applyFill="1" applyBorder="1" applyAlignment="1" applyProtection="1">
      <alignment horizontal="center"/>
    </xf>
    <xf numFmtId="0" fontId="0" fillId="0" borderId="23" xfId="0" applyFill="1" applyBorder="1" applyAlignment="1" applyProtection="1">
      <alignment horizontal="center"/>
    </xf>
    <xf numFmtId="0" fontId="0" fillId="0" borderId="24" xfId="0" applyFill="1" applyBorder="1" applyAlignment="1" applyProtection="1">
      <alignment horizontal="center"/>
    </xf>
    <xf numFmtId="0" fontId="0" fillId="0" borderId="110" xfId="0" applyFill="1" applyBorder="1" applyAlignment="1" applyProtection="1">
      <alignment horizontal="center"/>
    </xf>
    <xf numFmtId="0" fontId="0" fillId="8" borderId="38" xfId="0" applyFill="1" applyBorder="1" applyAlignment="1" applyProtection="1">
      <alignment horizontal="left" vertical="center" indent="1" shrinkToFit="1"/>
      <protection locked="0"/>
    </xf>
    <xf numFmtId="0" fontId="0" fillId="0" borderId="96" xfId="0" applyBorder="1" applyAlignment="1" applyProtection="1">
      <alignment horizontal="left" vertical="center" indent="1" shrinkToFit="1"/>
      <protection locked="0"/>
    </xf>
    <xf numFmtId="0" fontId="9" fillId="0" borderId="20" xfId="0" applyFont="1" applyFill="1" applyBorder="1" applyAlignment="1" applyProtection="1">
      <alignment horizontal="left" vertical="center" shrinkToFit="1"/>
    </xf>
    <xf numFmtId="0" fontId="9" fillId="0" borderId="21" xfId="0" applyFont="1" applyBorder="1" applyAlignment="1" applyProtection="1">
      <alignment horizontal="left" vertical="center" shrinkToFit="1"/>
    </xf>
    <xf numFmtId="0" fontId="0" fillId="0" borderId="21" xfId="0" applyBorder="1" applyAlignment="1" applyProtection="1">
      <alignment horizontal="left" vertical="center" shrinkToFit="1"/>
    </xf>
    <xf numFmtId="0" fontId="0" fillId="0" borderId="88" xfId="0" applyBorder="1" applyAlignment="1" applyProtection="1">
      <alignment horizontal="left" vertical="center" shrinkToFit="1"/>
    </xf>
    <xf numFmtId="0" fontId="13" fillId="9" borderId="21" xfId="0" applyFont="1" applyFill="1" applyBorder="1" applyAlignment="1" applyProtection="1">
      <alignment horizontal="left" vertical="center" indent="1"/>
    </xf>
    <xf numFmtId="0" fontId="13" fillId="9" borderId="88" xfId="0" applyFont="1" applyFill="1" applyBorder="1" applyAlignment="1" applyProtection="1">
      <alignment horizontal="left" vertical="center" indent="1"/>
    </xf>
    <xf numFmtId="0" fontId="0" fillId="3" borderId="94" xfId="0" applyFill="1" applyBorder="1" applyAlignment="1" applyProtection="1">
      <alignment horizontal="left" vertical="center" wrapText="1" indent="1"/>
    </xf>
    <xf numFmtId="0" fontId="0" fillId="3" borderId="21" xfId="0" applyFill="1" applyBorder="1" applyAlignment="1" applyProtection="1">
      <alignment horizontal="left" vertical="center" wrapText="1" indent="1"/>
    </xf>
    <xf numFmtId="0" fontId="0" fillId="3" borderId="88" xfId="0" applyFill="1" applyBorder="1" applyAlignment="1" applyProtection="1">
      <alignment horizontal="left" vertical="center" wrapText="1" indent="1"/>
    </xf>
    <xf numFmtId="0" fontId="0" fillId="0" borderId="94" xfId="0" applyFill="1" applyBorder="1" applyAlignment="1" applyProtection="1">
      <alignment horizontal="center"/>
    </xf>
    <xf numFmtId="0" fontId="0" fillId="0" borderId="21" xfId="0" applyFill="1" applyBorder="1" applyAlignment="1" applyProtection="1">
      <alignment horizontal="center"/>
    </xf>
    <xf numFmtId="0" fontId="0" fillId="0" borderId="22" xfId="0" applyFill="1" applyBorder="1" applyAlignment="1" applyProtection="1">
      <alignment horizontal="center"/>
    </xf>
    <xf numFmtId="0" fontId="0" fillId="8" borderId="94" xfId="0" applyFill="1" applyBorder="1" applyAlignment="1" applyProtection="1">
      <alignment horizontal="left" vertical="top" indent="1" shrinkToFit="1"/>
      <protection locked="0"/>
    </xf>
    <xf numFmtId="0" fontId="0" fillId="8" borderId="21" xfId="0" applyFill="1" applyBorder="1" applyAlignment="1" applyProtection="1">
      <alignment horizontal="left" vertical="top" indent="1" shrinkToFit="1"/>
      <protection locked="0"/>
    </xf>
    <xf numFmtId="0" fontId="0" fillId="8" borderId="22" xfId="0" applyFill="1" applyBorder="1" applyAlignment="1" applyProtection="1">
      <alignment horizontal="left" vertical="top" indent="1" shrinkToFit="1"/>
      <protection locked="0"/>
    </xf>
    <xf numFmtId="0" fontId="0" fillId="8" borderId="88" xfId="0" applyFill="1" applyBorder="1" applyAlignment="1" applyProtection="1">
      <alignment horizontal="left" vertical="top" shrinkToFit="1"/>
      <protection locked="0"/>
    </xf>
    <xf numFmtId="0" fontId="9" fillId="0" borderId="2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left" vertical="center"/>
    </xf>
    <xf numFmtId="0" fontId="9" fillId="0" borderId="88"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xf>
    <xf numFmtId="49" fontId="0" fillId="0" borderId="2" xfId="0" applyNumberFormat="1" applyFill="1" applyBorder="1" applyAlignment="1" applyProtection="1">
      <alignment horizontal="center"/>
    </xf>
    <xf numFmtId="49" fontId="0" fillId="0" borderId="70" xfId="0" applyNumberFormat="1" applyFill="1" applyBorder="1" applyAlignment="1" applyProtection="1">
      <alignment horizontal="center"/>
    </xf>
    <xf numFmtId="49" fontId="0" fillId="8" borderId="20" xfId="0" applyNumberFormat="1" applyFill="1" applyBorder="1" applyAlignment="1" applyProtection="1">
      <alignment horizontal="left" vertical="top" indent="1" shrinkToFit="1"/>
      <protection locked="0"/>
    </xf>
    <xf numFmtId="49" fontId="0" fillId="0" borderId="21" xfId="0" applyNumberFormat="1" applyBorder="1" applyAlignment="1" applyProtection="1">
      <alignment horizontal="left" shrinkToFit="1"/>
      <protection locked="0"/>
    </xf>
    <xf numFmtId="49" fontId="0" fillId="0" borderId="88" xfId="0" applyNumberFormat="1" applyBorder="1" applyAlignment="1" applyProtection="1">
      <alignment horizontal="left" shrinkToFit="1"/>
      <protection locked="0"/>
    </xf>
    <xf numFmtId="0" fontId="0" fillId="0" borderId="20" xfId="0" applyFill="1" applyBorder="1" applyAlignment="1" applyProtection="1">
      <alignment horizontal="center" wrapText="1"/>
    </xf>
    <xf numFmtId="0" fontId="0" fillId="0" borderId="22" xfId="0" applyBorder="1" applyAlignment="1" applyProtection="1">
      <alignment horizontal="center" wrapText="1"/>
    </xf>
    <xf numFmtId="0" fontId="0" fillId="0" borderId="21" xfId="0" applyNumberFormat="1" applyBorder="1" applyAlignment="1" applyProtection="1">
      <alignment horizontal="center" wrapText="1"/>
    </xf>
    <xf numFmtId="0" fontId="0" fillId="0" borderId="88" xfId="0" applyNumberFormat="1" applyBorder="1" applyAlignment="1" applyProtection="1">
      <alignment horizontal="center" wrapText="1"/>
    </xf>
    <xf numFmtId="165" fontId="0" fillId="8" borderId="20" xfId="0" applyNumberFormat="1" applyFill="1" applyBorder="1" applyAlignment="1" applyProtection="1">
      <alignment horizontal="center" vertical="center"/>
      <protection locked="0"/>
    </xf>
    <xf numFmtId="165" fontId="0" fillId="8" borderId="22" xfId="0" applyNumberFormat="1" applyFill="1" applyBorder="1" applyAlignment="1" applyProtection="1">
      <alignment horizontal="center" vertical="center"/>
      <protection locked="0"/>
    </xf>
    <xf numFmtId="0" fontId="0" fillId="0" borderId="20" xfId="0" applyNumberFormat="1" applyFill="1" applyBorder="1" applyAlignment="1" applyProtection="1">
      <alignment horizontal="center" vertical="center" shrinkToFit="1"/>
    </xf>
    <xf numFmtId="0" fontId="0" fillId="0" borderId="22" xfId="0" applyNumberFormat="1" applyFill="1" applyBorder="1" applyAlignment="1" applyProtection="1">
      <alignment horizontal="center" vertical="center" shrinkToFit="1"/>
    </xf>
    <xf numFmtId="0" fontId="0" fillId="8" borderId="88" xfId="0" applyFill="1" applyBorder="1" applyAlignment="1" applyProtection="1">
      <alignment horizontal="left" vertical="top" wrapText="1"/>
      <protection locked="0"/>
    </xf>
    <xf numFmtId="0" fontId="0" fillId="0" borderId="94" xfId="0" applyFill="1" applyBorder="1" applyAlignment="1" applyProtection="1">
      <alignment horizontal="right" vertical="center"/>
    </xf>
    <xf numFmtId="0" fontId="0" fillId="0" borderId="21" xfId="0" applyFill="1" applyBorder="1" applyAlignment="1" applyProtection="1">
      <alignment horizontal="right" vertical="center"/>
    </xf>
    <xf numFmtId="0" fontId="0" fillId="0" borderId="22" xfId="0" applyFill="1" applyBorder="1" applyAlignment="1" applyProtection="1">
      <alignment horizontal="right" vertical="center"/>
    </xf>
    <xf numFmtId="0" fontId="12" fillId="0" borderId="21" xfId="0" applyNumberFormat="1" applyFont="1" applyBorder="1" applyAlignment="1" applyProtection="1">
      <alignment horizontal="left"/>
    </xf>
    <xf numFmtId="0" fontId="12" fillId="0" borderId="88" xfId="0" applyNumberFormat="1" applyFont="1" applyBorder="1" applyAlignment="1" applyProtection="1">
      <alignment horizontal="left"/>
    </xf>
    <xf numFmtId="0" fontId="0" fillId="0" borderId="94" xfId="0" applyFill="1" applyBorder="1" applyAlignment="1" applyProtection="1">
      <alignment horizontal="left" vertical="top" indent="1" shrinkToFit="1"/>
    </xf>
    <xf numFmtId="0" fontId="0" fillId="0" borderId="88" xfId="0" applyBorder="1" applyAlignment="1" applyProtection="1">
      <alignment horizontal="left" vertical="top" indent="1" shrinkToFit="1"/>
    </xf>
    <xf numFmtId="0" fontId="0" fillId="8" borderId="94" xfId="0" applyNumberFormat="1" applyFill="1" applyBorder="1" applyAlignment="1" applyProtection="1">
      <alignment horizontal="left" vertical="center" wrapText="1" indent="1"/>
      <protection locked="0"/>
    </xf>
    <xf numFmtId="0" fontId="0" fillId="8" borderId="21" xfId="0" applyNumberFormat="1" applyFill="1" applyBorder="1" applyAlignment="1" applyProtection="1">
      <alignment horizontal="left" vertical="center" wrapText="1" indent="1"/>
      <protection locked="0"/>
    </xf>
    <xf numFmtId="0" fontId="0" fillId="8" borderId="88" xfId="0" applyNumberFormat="1" applyFill="1" applyBorder="1" applyAlignment="1" applyProtection="1">
      <alignment horizontal="left" vertical="center" wrapText="1" indent="1"/>
      <protection locked="0"/>
    </xf>
    <xf numFmtId="0" fontId="0" fillId="0" borderId="21" xfId="0" applyFill="1" applyBorder="1" applyAlignment="1" applyProtection="1">
      <alignment horizontal="left" vertical="top" indent="1" shrinkToFit="1"/>
    </xf>
    <xf numFmtId="0" fontId="0" fillId="0" borderId="88" xfId="0" applyFill="1" applyBorder="1" applyAlignment="1" applyProtection="1">
      <alignment horizontal="left" vertical="top" indent="1" shrinkToFit="1"/>
    </xf>
    <xf numFmtId="0" fontId="0" fillId="0" borderId="89" xfId="0" applyBorder="1" applyAlignment="1" applyProtection="1"/>
    <xf numFmtId="0" fontId="0" fillId="0" borderId="110" xfId="0" applyBorder="1" applyAlignment="1" applyProtection="1"/>
    <xf numFmtId="0" fontId="0" fillId="0" borderId="39" xfId="0" applyNumberFormat="1" applyFont="1" applyFill="1" applyBorder="1" applyAlignment="1" applyProtection="1">
      <alignment vertical="center" wrapText="1"/>
    </xf>
    <xf numFmtId="0" fontId="0" fillId="0" borderId="40" xfId="0" applyBorder="1" applyAlignment="1" applyProtection="1">
      <alignment vertical="center" wrapText="1"/>
    </xf>
    <xf numFmtId="0" fontId="0" fillId="0" borderId="38" xfId="0" applyFont="1" applyBorder="1" applyAlignment="1" applyProtection="1">
      <alignment horizontal="left" vertical="top" wrapText="1" indent="1"/>
    </xf>
    <xf numFmtId="0" fontId="0" fillId="8" borderId="38" xfId="0" applyNumberFormat="1" applyFont="1" applyFill="1" applyBorder="1" applyAlignment="1" applyProtection="1">
      <alignment horizontal="center" vertical="top" wrapText="1"/>
      <protection locked="0"/>
    </xf>
    <xf numFmtId="0" fontId="0" fillId="8" borderId="38" xfId="0" applyFont="1" applyFill="1" applyBorder="1" applyAlignment="1" applyProtection="1">
      <alignment horizontal="center" vertical="top" wrapText="1"/>
      <protection locked="0"/>
    </xf>
    <xf numFmtId="0" fontId="0" fillId="8" borderId="39" xfId="0" applyNumberFormat="1" applyFill="1" applyBorder="1" applyAlignment="1" applyProtection="1">
      <alignment horizontal="left" vertical="top" wrapText="1"/>
      <protection locked="0"/>
    </xf>
    <xf numFmtId="0" fontId="0" fillId="8" borderId="40" xfId="0" applyFill="1" applyBorder="1" applyAlignment="1" applyProtection="1">
      <alignment horizontal="left" vertical="top" wrapText="1"/>
      <protection locked="0"/>
    </xf>
    <xf numFmtId="0" fontId="0" fillId="8" borderId="20" xfId="0" applyNumberFormat="1" applyFont="1" applyFill="1" applyBorder="1"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0" fillId="0" borderId="38" xfId="0" applyFont="1" applyFill="1" applyBorder="1" applyAlignment="1" applyProtection="1">
      <alignment horizontal="left" vertical="top" wrapText="1" indent="1"/>
    </xf>
    <xf numFmtId="0" fontId="0" fillId="0" borderId="39" xfId="0" applyNumberFormat="1" applyFont="1" applyBorder="1" applyAlignment="1" applyProtection="1">
      <alignment horizontal="left" vertical="top" wrapText="1" indent="1"/>
    </xf>
    <xf numFmtId="0" fontId="0" fillId="0" borderId="39" xfId="0" applyFont="1" applyBorder="1" applyAlignment="1" applyProtection="1">
      <alignment horizontal="left" vertical="top" wrapText="1" indent="1"/>
    </xf>
    <xf numFmtId="0" fontId="0" fillId="29" borderId="38" xfId="0" applyNumberFormat="1" applyFont="1" applyFill="1" applyBorder="1" applyAlignment="1" applyProtection="1">
      <alignment horizontal="center" vertical="top" wrapText="1"/>
    </xf>
    <xf numFmtId="0" fontId="0" fillId="29" borderId="38" xfId="0" applyFont="1" applyFill="1" applyBorder="1" applyAlignment="1" applyProtection="1">
      <alignment horizontal="center" vertical="top" wrapText="1"/>
    </xf>
    <xf numFmtId="0" fontId="0" fillId="12" borderId="20" xfId="0" applyNumberFormat="1" applyFont="1" applyFill="1" applyBorder="1" applyAlignment="1" applyProtection="1">
      <alignment horizontal="left" vertical="top" wrapText="1" indent="1"/>
    </xf>
    <xf numFmtId="0" fontId="0" fillId="12" borderId="21" xfId="0" applyFont="1" applyFill="1" applyBorder="1" applyAlignment="1">
      <alignment horizontal="left" vertical="top" wrapText="1" indent="1"/>
    </xf>
    <xf numFmtId="0" fontId="0" fillId="12" borderId="22" xfId="0" applyFont="1" applyFill="1" applyBorder="1" applyAlignment="1">
      <alignment horizontal="left" vertical="top" wrapText="1" indent="1"/>
    </xf>
    <xf numFmtId="0" fontId="0" fillId="8" borderId="20" xfId="0" applyNumberFormat="1" applyFont="1" applyFill="1" applyBorder="1" applyAlignment="1" applyProtection="1">
      <alignment horizontal="center" vertical="center"/>
      <protection locked="0"/>
    </xf>
    <xf numFmtId="0" fontId="0" fillId="8" borderId="22" xfId="0" applyFill="1" applyBorder="1" applyAlignment="1" applyProtection="1">
      <alignment horizontal="center" vertical="center"/>
      <protection locked="0"/>
    </xf>
    <xf numFmtId="0" fontId="12" fillId="12" borderId="38" xfId="0" applyFont="1" applyFill="1" applyBorder="1" applyAlignment="1" applyProtection="1">
      <alignment horizontal="center" vertical="top"/>
    </xf>
    <xf numFmtId="0" fontId="42" fillId="5" borderId="20"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0" fontId="42" fillId="5" borderId="22" xfId="0" applyNumberFormat="1" applyFont="1" applyFill="1" applyBorder="1" applyAlignment="1" applyProtection="1">
      <alignment horizontal="left" vertical="center" wrapText="1"/>
    </xf>
    <xf numFmtId="0" fontId="12" fillId="12" borderId="21" xfId="0" applyNumberFormat="1" applyFont="1" applyFill="1" applyBorder="1" applyAlignment="1" applyProtection="1">
      <alignment horizontal="left" vertical="top" wrapText="1"/>
    </xf>
    <xf numFmtId="0" fontId="12" fillId="12" borderId="22" xfId="0" applyNumberFormat="1" applyFont="1" applyFill="1" applyBorder="1" applyAlignment="1" applyProtection="1">
      <alignment horizontal="left" vertical="top" wrapText="1"/>
    </xf>
    <xf numFmtId="0" fontId="0" fillId="12" borderId="39" xfId="0" applyNumberFormat="1" applyFont="1" applyFill="1" applyBorder="1" applyAlignment="1" applyProtection="1">
      <alignment horizontal="left" vertical="top" wrapText="1" indent="1"/>
    </xf>
    <xf numFmtId="0" fontId="0" fillId="12" borderId="39" xfId="0" applyFont="1" applyFill="1" applyBorder="1" applyAlignment="1" applyProtection="1">
      <alignment horizontal="left" vertical="top" wrapText="1" indent="1"/>
    </xf>
    <xf numFmtId="0" fontId="0" fillId="12" borderId="38" xfId="0" applyNumberFormat="1" applyFont="1" applyFill="1" applyBorder="1" applyAlignment="1" applyProtection="1">
      <alignment horizontal="left" vertical="top" wrapText="1" indent="1"/>
    </xf>
    <xf numFmtId="0" fontId="0" fillId="12" borderId="38" xfId="0" applyFont="1" applyFill="1" applyBorder="1" applyAlignment="1" applyProtection="1">
      <alignment horizontal="left" vertical="top" wrapText="1" indent="1"/>
    </xf>
    <xf numFmtId="0" fontId="0" fillId="10" borderId="38" xfId="0" applyNumberFormat="1" applyFont="1" applyFill="1" applyBorder="1" applyAlignment="1" applyProtection="1">
      <alignment horizontal="left" vertical="top" wrapText="1" indent="1"/>
    </xf>
    <xf numFmtId="0" fontId="0" fillId="10" borderId="38" xfId="0" applyFont="1" applyFill="1" applyBorder="1" applyAlignment="1" applyProtection="1">
      <alignment horizontal="left" vertical="top" wrapText="1" indent="1"/>
    </xf>
    <xf numFmtId="0" fontId="34" fillId="9"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left" vertical="top" wrapText="1" indent="1" shrinkToFit="1" readingOrder="1"/>
    </xf>
    <xf numFmtId="0" fontId="0" fillId="4" borderId="2" xfId="0" applyNumberFormat="1" applyFont="1" applyFill="1" applyBorder="1" applyAlignment="1" applyProtection="1">
      <alignment horizontal="left" vertical="top" wrapText="1" indent="1" shrinkToFit="1" readingOrder="1"/>
    </xf>
    <xf numFmtId="0" fontId="0" fillId="4" borderId="42" xfId="0" applyNumberFormat="1" applyFont="1" applyFill="1" applyBorder="1" applyAlignment="1" applyProtection="1">
      <alignment horizontal="left" vertical="top" wrapText="1" indent="1" shrinkToFit="1" readingOrder="1"/>
    </xf>
    <xf numFmtId="0" fontId="0" fillId="4" borderId="4" xfId="0" applyNumberFormat="1" applyFill="1" applyBorder="1" applyAlignment="1" applyProtection="1">
      <alignment wrapText="1"/>
    </xf>
    <xf numFmtId="0" fontId="0" fillId="4" borderId="0" xfId="0" applyNumberFormat="1" applyFill="1" applyBorder="1" applyAlignment="1" applyProtection="1">
      <alignment wrapText="1"/>
    </xf>
    <xf numFmtId="0" fontId="0" fillId="4" borderId="44" xfId="0" applyNumberFormat="1" applyFill="1" applyBorder="1" applyAlignment="1" applyProtection="1">
      <alignment wrapText="1"/>
    </xf>
    <xf numFmtId="0" fontId="12" fillId="0" borderId="29" xfId="0" applyNumberFormat="1" applyFont="1" applyBorder="1" applyAlignment="1" applyProtection="1">
      <alignment horizontal="right" vertical="top" wrapText="1"/>
    </xf>
    <xf numFmtId="0" fontId="0" fillId="0" borderId="30" xfId="0" applyBorder="1" applyAlignment="1" applyProtection="1">
      <alignment horizontal="right" vertical="top" wrapText="1"/>
    </xf>
    <xf numFmtId="0" fontId="0" fillId="0" borderId="31" xfId="0" applyBorder="1" applyAlignment="1" applyProtection="1">
      <alignment horizontal="right" vertical="top" wrapText="1"/>
    </xf>
    <xf numFmtId="0" fontId="12" fillId="0" borderId="32" xfId="0" applyNumberFormat="1" applyFont="1" applyBorder="1" applyAlignment="1" applyProtection="1">
      <alignment horizontal="right" vertical="top" wrapText="1"/>
    </xf>
    <xf numFmtId="0" fontId="0" fillId="0" borderId="33" xfId="0" applyBorder="1" applyAlignment="1" applyProtection="1">
      <alignment horizontal="right" vertical="top" wrapText="1"/>
    </xf>
    <xf numFmtId="0" fontId="0" fillId="0" borderId="34" xfId="0" applyBorder="1" applyAlignment="1" applyProtection="1">
      <alignment horizontal="right" vertical="top" wrapText="1"/>
    </xf>
    <xf numFmtId="0" fontId="10" fillId="20" borderId="4" xfId="0" applyNumberFormat="1" applyFont="1" applyFill="1" applyBorder="1" applyAlignment="1" applyProtection="1">
      <alignment horizontal="left" vertical="center"/>
    </xf>
    <xf numFmtId="0" fontId="13" fillId="20" borderId="0" xfId="0" applyNumberFormat="1" applyFont="1" applyFill="1" applyBorder="1" applyAlignment="1" applyProtection="1">
      <alignment horizontal="left" vertical="center"/>
    </xf>
    <xf numFmtId="0" fontId="0" fillId="8" borderId="147" xfId="0" applyNumberFormat="1" applyFont="1" applyFill="1" applyBorder="1" applyAlignment="1" applyProtection="1">
      <alignment horizontal="left" vertical="center" indent="2" readingOrder="1"/>
    </xf>
    <xf numFmtId="0" fontId="0" fillId="8" borderId="61" xfId="0" applyNumberFormat="1" applyFont="1" applyFill="1" applyBorder="1" applyAlignment="1" applyProtection="1">
      <alignment horizontal="left" vertical="center" indent="2" readingOrder="1"/>
    </xf>
    <xf numFmtId="0" fontId="0" fillId="0" borderId="62" xfId="0" applyBorder="1" applyAlignment="1" applyProtection="1">
      <alignment horizontal="left" indent="2" readingOrder="1"/>
    </xf>
    <xf numFmtId="0" fontId="0" fillId="8" borderId="45" xfId="0" applyNumberFormat="1" applyFont="1" applyFill="1" applyBorder="1" applyAlignment="1" applyProtection="1">
      <alignment horizontal="left" vertical="center" indent="2" readingOrder="1"/>
    </xf>
    <xf numFmtId="0" fontId="0" fillId="8" borderId="30" xfId="0" applyNumberFormat="1" applyFont="1" applyFill="1" applyBorder="1" applyAlignment="1" applyProtection="1">
      <alignment horizontal="left" vertical="center" indent="2" readingOrder="1"/>
    </xf>
    <xf numFmtId="0" fontId="0" fillId="0" borderId="31" xfId="0" applyBorder="1" applyAlignment="1" applyProtection="1">
      <alignment horizontal="left" indent="2"/>
    </xf>
    <xf numFmtId="0" fontId="0" fillId="8" borderId="47" xfId="0" applyNumberFormat="1" applyFont="1" applyFill="1" applyBorder="1" applyAlignment="1" applyProtection="1">
      <alignment horizontal="left" vertical="center" indent="2" readingOrder="1"/>
    </xf>
    <xf numFmtId="0" fontId="0" fillId="8" borderId="33" xfId="0" applyNumberFormat="1" applyFont="1" applyFill="1" applyBorder="1" applyAlignment="1" applyProtection="1">
      <alignment horizontal="left" vertical="center" indent="2" readingOrder="1"/>
    </xf>
    <xf numFmtId="0" fontId="0" fillId="0" borderId="34" xfId="0" applyBorder="1" applyAlignment="1" applyProtection="1">
      <alignment horizontal="left" indent="2"/>
    </xf>
    <xf numFmtId="0" fontId="63" fillId="20" borderId="38" xfId="0" applyFont="1" applyFill="1" applyBorder="1" applyAlignment="1" applyProtection="1">
      <alignment horizontal="center" vertical="center" wrapText="1"/>
    </xf>
    <xf numFmtId="0" fontId="63" fillId="20" borderId="38" xfId="0" applyNumberFormat="1" applyFont="1" applyFill="1" applyBorder="1" applyAlignment="1" applyProtection="1">
      <alignment horizontal="center" vertical="center" wrapText="1"/>
    </xf>
    <xf numFmtId="0" fontId="12" fillId="12" borderId="39" xfId="0" applyNumberFormat="1" applyFont="1" applyFill="1" applyBorder="1" applyAlignment="1" applyProtection="1">
      <alignment horizontal="left" vertical="top" wrapText="1"/>
    </xf>
    <xf numFmtId="0" fontId="0" fillId="12" borderId="39" xfId="0" applyFill="1" applyBorder="1" applyAlignment="1" applyProtection="1">
      <alignment horizontal="left" vertical="top" wrapText="1"/>
    </xf>
    <xf numFmtId="0" fontId="12" fillId="12" borderId="39" xfId="0" applyFont="1" applyFill="1" applyBorder="1" applyAlignment="1" applyProtection="1">
      <alignment horizontal="center" vertical="top"/>
    </xf>
    <xf numFmtId="0" fontId="12" fillId="12" borderId="40" xfId="0" applyFont="1" applyFill="1" applyBorder="1" applyAlignment="1" applyProtection="1">
      <alignment horizontal="center" vertical="top"/>
    </xf>
    <xf numFmtId="0" fontId="32" fillId="8" borderId="38" xfId="1" applyFill="1" applyBorder="1" applyAlignment="1" applyProtection="1">
      <alignment horizontal="left" vertical="top" indent="1"/>
      <protection locked="0"/>
    </xf>
    <xf numFmtId="0" fontId="0" fillId="8" borderId="38" xfId="0" applyFill="1" applyBorder="1" applyAlignment="1" applyProtection="1">
      <alignment horizontal="left" vertical="top" indent="1"/>
      <protection locked="0"/>
    </xf>
    <xf numFmtId="0" fontId="0" fillId="0" borderId="38" xfId="0" applyBorder="1" applyAlignment="1" applyProtection="1">
      <alignment horizontal="left" indent="1"/>
      <protection locked="0"/>
    </xf>
    <xf numFmtId="0" fontId="0" fillId="8" borderId="38" xfId="0" applyFill="1" applyBorder="1" applyAlignment="1" applyProtection="1">
      <alignment horizontal="left" vertical="top" indent="1" shrinkToFit="1"/>
      <protection locked="0"/>
    </xf>
    <xf numFmtId="0" fontId="0" fillId="0" borderId="38" xfId="0" applyBorder="1" applyAlignment="1" applyProtection="1">
      <alignment horizontal="left" indent="1" shrinkToFit="1"/>
      <protection locked="0"/>
    </xf>
    <xf numFmtId="0" fontId="10" fillId="20" borderId="38" xfId="0" applyFont="1" applyFill="1" applyBorder="1" applyAlignment="1" applyProtection="1">
      <alignment vertical="center"/>
    </xf>
    <xf numFmtId="0" fontId="12" fillId="0" borderId="38" xfId="0" applyFont="1" applyBorder="1" applyAlignment="1" applyProtection="1">
      <alignment horizontal="left" vertical="top" wrapText="1"/>
    </xf>
    <xf numFmtId="0" fontId="0" fillId="0" borderId="38" xfId="0" applyBorder="1" applyAlignment="1" applyProtection="1">
      <alignment wrapText="1"/>
    </xf>
    <xf numFmtId="0" fontId="12" fillId="4" borderId="38" xfId="0" applyFont="1" applyFill="1" applyBorder="1" applyAlignment="1" applyProtection="1">
      <alignment horizontal="left" vertical="top"/>
    </xf>
    <xf numFmtId="0" fontId="0" fillId="4" borderId="38" xfId="0" applyFont="1" applyFill="1" applyBorder="1" applyAlignment="1" applyProtection="1">
      <alignment horizontal="left" vertical="top"/>
    </xf>
    <xf numFmtId="0" fontId="0" fillId="0" borderId="38" xfId="0" applyBorder="1" applyAlignment="1" applyProtection="1">
      <alignment horizontal="left" vertical="top" indent="3"/>
    </xf>
    <xf numFmtId="0" fontId="0" fillId="0" borderId="38" xfId="0" applyBorder="1" applyAlignment="1" applyProtection="1">
      <alignment horizontal="left" vertical="top"/>
    </xf>
    <xf numFmtId="0" fontId="0" fillId="0" borderId="38" xfId="0" applyBorder="1" applyAlignment="1" applyProtection="1">
      <alignment horizontal="left" vertical="top" wrapText="1" indent="3"/>
    </xf>
    <xf numFmtId="0" fontId="0" fillId="0" borderId="38" xfId="0" applyBorder="1" applyAlignment="1" applyProtection="1">
      <alignment horizontal="left" vertical="top" wrapText="1"/>
    </xf>
    <xf numFmtId="0" fontId="12" fillId="0" borderId="38" xfId="0" applyNumberFormat="1" applyFont="1" applyFill="1" applyBorder="1" applyAlignment="1" applyProtection="1">
      <alignment horizontal="left" vertical="top" wrapText="1"/>
    </xf>
    <xf numFmtId="0" fontId="12" fillId="0" borderId="39" xfId="0" applyFont="1" applyBorder="1" applyAlignment="1" applyProtection="1">
      <alignment horizontal="center" vertical="top"/>
    </xf>
    <xf numFmtId="0" fontId="12" fillId="0" borderId="41" xfId="0" applyFont="1" applyBorder="1" applyAlignment="1" applyProtection="1">
      <alignment horizontal="center" vertical="top"/>
    </xf>
    <xf numFmtId="0" fontId="0" fillId="0" borderId="40" xfId="0" applyBorder="1" applyAlignment="1" applyProtection="1">
      <alignment horizontal="center" vertical="top"/>
    </xf>
    <xf numFmtId="0" fontId="0" fillId="8" borderId="38" xfId="0" applyNumberFormat="1" applyFont="1" applyFill="1" applyBorder="1" applyAlignment="1" applyProtection="1">
      <alignment horizontal="center" vertical="center"/>
      <protection locked="0"/>
    </xf>
    <xf numFmtId="0" fontId="0" fillId="8" borderId="38" xfId="0" applyFont="1" applyFill="1" applyBorder="1" applyAlignment="1" applyProtection="1">
      <alignment horizontal="center" vertical="center"/>
      <protection locked="0"/>
    </xf>
    <xf numFmtId="0" fontId="12" fillId="0" borderId="29" xfId="0" applyNumberFormat="1" applyFont="1" applyBorder="1" applyAlignment="1" applyProtection="1">
      <alignment horizontal="right" vertical="center"/>
    </xf>
    <xf numFmtId="0" fontId="0" fillId="0" borderId="30" xfId="0" applyBorder="1" applyAlignment="1" applyProtection="1">
      <alignment horizontal="right" vertical="center"/>
    </xf>
    <xf numFmtId="0" fontId="0" fillId="0" borderId="31" xfId="0" applyBorder="1" applyAlignment="1" applyProtection="1">
      <alignment horizontal="right" vertical="center"/>
    </xf>
    <xf numFmtId="49" fontId="0" fillId="8" borderId="38" xfId="0" applyNumberFormat="1" applyFont="1" applyFill="1" applyBorder="1" applyAlignment="1" applyProtection="1">
      <alignment horizontal="center" vertical="top" shrinkToFit="1"/>
      <protection locked="0"/>
    </xf>
    <xf numFmtId="49" fontId="0" fillId="0" borderId="38" xfId="0" applyNumberFormat="1" applyBorder="1" applyAlignment="1" applyProtection="1">
      <alignment horizontal="center" vertical="top" shrinkToFit="1"/>
      <protection locked="0"/>
    </xf>
    <xf numFmtId="0" fontId="12" fillId="0" borderId="32" xfId="0" applyNumberFormat="1" applyFont="1" applyBorder="1" applyAlignment="1" applyProtection="1">
      <alignment horizontal="right" vertical="center" wrapText="1"/>
    </xf>
    <xf numFmtId="0" fontId="0" fillId="0" borderId="33" xfId="0" applyBorder="1" applyAlignment="1" applyProtection="1">
      <alignment horizontal="right" vertical="center" wrapText="1"/>
    </xf>
    <xf numFmtId="0" fontId="0" fillId="0" borderId="34" xfId="0" applyBorder="1" applyAlignment="1" applyProtection="1">
      <alignment horizontal="right" vertical="center" wrapText="1"/>
    </xf>
    <xf numFmtId="49" fontId="12" fillId="12" borderId="39" xfId="0" applyNumberFormat="1" applyFont="1" applyFill="1" applyBorder="1" applyAlignment="1" applyProtection="1">
      <alignment horizontal="center" vertical="top"/>
    </xf>
    <xf numFmtId="49" fontId="12" fillId="12" borderId="41" xfId="0" applyNumberFormat="1" applyFont="1" applyFill="1" applyBorder="1" applyAlignment="1" applyProtection="1">
      <alignment horizontal="center" vertical="top"/>
    </xf>
    <xf numFmtId="0" fontId="0" fillId="0" borderId="22" xfId="0" applyBorder="1" applyAlignment="1" applyProtection="1">
      <alignment horizontal="center" vertical="center" shrinkToFit="1"/>
      <protection locked="0"/>
    </xf>
    <xf numFmtId="0" fontId="12" fillId="0" borderId="32" xfId="0" applyNumberFormat="1" applyFont="1" applyBorder="1" applyAlignment="1" applyProtection="1">
      <alignment horizontal="right" vertical="center"/>
    </xf>
    <xf numFmtId="0" fontId="0" fillId="0" borderId="33" xfId="0" applyBorder="1" applyAlignment="1" applyProtection="1">
      <alignment horizontal="right" vertical="center"/>
    </xf>
    <xf numFmtId="0" fontId="0" fillId="0" borderId="34" xfId="0" applyBorder="1" applyAlignment="1" applyProtection="1">
      <alignment horizontal="right" vertical="center"/>
    </xf>
    <xf numFmtId="0" fontId="12" fillId="0" borderId="39" xfId="0" applyFont="1" applyBorder="1" applyAlignment="1" applyProtection="1">
      <alignment horizontal="left" vertical="top" wrapText="1" indent="1"/>
    </xf>
    <xf numFmtId="0" fontId="12" fillId="0" borderId="40" xfId="0" applyFont="1" applyBorder="1" applyAlignment="1" applyProtection="1">
      <alignment horizontal="center" vertical="top"/>
    </xf>
    <xf numFmtId="49" fontId="0" fillId="0" borderId="1" xfId="0" applyNumberFormat="1" applyFont="1" applyBorder="1" applyAlignment="1" applyProtection="1">
      <alignment horizontal="left" vertical="top" wrapText="1"/>
    </xf>
    <xf numFmtId="49" fontId="0" fillId="29" borderId="1" xfId="0" applyNumberFormat="1" applyFont="1" applyFill="1" applyBorder="1" applyAlignment="1" applyProtection="1">
      <alignment horizontal="center" vertical="top"/>
    </xf>
    <xf numFmtId="0" fontId="0" fillId="29" borderId="3" xfId="0" applyFill="1" applyBorder="1" applyAlignment="1" applyProtection="1">
      <alignment horizontal="center" vertical="top"/>
    </xf>
    <xf numFmtId="0" fontId="12" fillId="12" borderId="1" xfId="0" applyNumberFormat="1" applyFont="1" applyFill="1" applyBorder="1" applyAlignment="1" applyProtection="1">
      <alignment horizontal="left" vertical="top" wrapText="1"/>
    </xf>
    <xf numFmtId="0" fontId="12" fillId="12" borderId="2" xfId="0" applyNumberFormat="1" applyFont="1" applyFill="1" applyBorder="1" applyAlignment="1" applyProtection="1">
      <alignment horizontal="left" vertical="top" wrapText="1"/>
    </xf>
    <xf numFmtId="0" fontId="12" fillId="12" borderId="3"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center" vertical="center" wrapText="1"/>
      <protection locked="0"/>
    </xf>
    <xf numFmtId="49" fontId="0" fillId="0" borderId="1" xfId="0" applyNumberFormat="1" applyBorder="1" applyAlignment="1" applyProtection="1"/>
    <xf numFmtId="49" fontId="0" fillId="0" borderId="2" xfId="0" applyNumberFormat="1" applyBorder="1" applyAlignment="1" applyProtection="1"/>
    <xf numFmtId="49" fontId="0" fillId="0" borderId="4" xfId="0" applyNumberFormat="1" applyBorder="1" applyAlignment="1" applyProtection="1"/>
    <xf numFmtId="49" fontId="0" fillId="0" borderId="0" xfId="0" applyNumberFormat="1" applyBorder="1" applyAlignment="1" applyProtection="1"/>
    <xf numFmtId="0" fontId="12" fillId="25" borderId="114" xfId="0" applyNumberFormat="1" applyFont="1" applyFill="1" applyBorder="1" applyAlignment="1" applyProtection="1"/>
    <xf numFmtId="0" fontId="12" fillId="25" borderId="21" xfId="0" applyNumberFormat="1" applyFont="1" applyFill="1" applyBorder="1" applyAlignment="1" applyProtection="1"/>
    <xf numFmtId="0" fontId="12" fillId="25" borderId="115" xfId="0" applyNumberFormat="1" applyFont="1" applyFill="1" applyBorder="1" applyAlignment="1" applyProtection="1"/>
    <xf numFmtId="0" fontId="95" fillId="0" borderId="2" xfId="0" applyNumberFormat="1" applyFont="1" applyFill="1" applyBorder="1" applyAlignment="1" applyProtection="1">
      <alignment horizontal="center" vertical="center" wrapText="1"/>
    </xf>
    <xf numFmtId="0" fontId="95" fillId="0" borderId="2" xfId="0" applyNumberFormat="1" applyFont="1" applyBorder="1" applyAlignment="1" applyProtection="1">
      <alignment horizontal="center" vertical="center" wrapText="1"/>
    </xf>
    <xf numFmtId="0" fontId="95" fillId="0" borderId="3" xfId="0" applyNumberFormat="1" applyFont="1" applyBorder="1" applyAlignment="1" applyProtection="1">
      <alignment horizontal="center" vertical="center" wrapText="1"/>
    </xf>
    <xf numFmtId="0" fontId="95" fillId="0" borderId="0" xfId="0" applyNumberFormat="1" applyFont="1" applyBorder="1" applyAlignment="1" applyProtection="1">
      <alignment horizontal="center" vertical="center" wrapText="1"/>
    </xf>
    <xf numFmtId="0" fontId="95" fillId="0" borderId="5" xfId="0" applyNumberFormat="1" applyFont="1" applyBorder="1" applyAlignment="1" applyProtection="1">
      <alignment horizontal="center" vertical="center" wrapText="1"/>
    </xf>
    <xf numFmtId="0" fontId="0" fillId="0" borderId="0" xfId="0" applyNumberFormat="1" applyFont="1" applyBorder="1" applyAlignment="1" applyProtection="1">
      <alignment horizontal="center" vertical="center" wrapText="1"/>
    </xf>
    <xf numFmtId="0" fontId="0" fillId="0" borderId="5" xfId="0" applyNumberFormat="1" applyFont="1" applyBorder="1" applyAlignment="1" applyProtection="1">
      <alignment horizontal="center" vertical="center" wrapText="1"/>
    </xf>
    <xf numFmtId="0" fontId="0" fillId="8" borderId="114" xfId="0" applyNumberFormat="1" applyFont="1" applyFill="1" applyBorder="1" applyAlignment="1" applyProtection="1">
      <alignment horizontal="left" vertical="center" indent="1" shrinkToFit="1"/>
    </xf>
    <xf numFmtId="0" fontId="0" fillId="8" borderId="21" xfId="0" applyNumberFormat="1" applyFont="1" applyFill="1" applyBorder="1" applyAlignment="1" applyProtection="1">
      <alignment horizontal="left" vertical="center" indent="1" shrinkToFit="1"/>
    </xf>
    <xf numFmtId="0" fontId="0" fillId="8" borderId="115" xfId="0" applyNumberFormat="1" applyFont="1" applyFill="1" applyBorder="1" applyAlignment="1" applyProtection="1">
      <alignment horizontal="left" vertical="center" indent="1" shrinkToFit="1"/>
    </xf>
    <xf numFmtId="0" fontId="0" fillId="8" borderId="116" xfId="0" applyNumberFormat="1" applyFont="1" applyFill="1" applyBorder="1" applyAlignment="1" applyProtection="1">
      <alignment horizontal="left" vertical="center" indent="1" shrinkToFit="1"/>
    </xf>
    <xf numFmtId="0" fontId="0" fillId="8" borderId="71" xfId="0" applyNumberFormat="1" applyFont="1" applyFill="1" applyBorder="1" applyAlignment="1" applyProtection="1">
      <alignment horizontal="left" vertical="center" indent="1" shrinkToFit="1"/>
    </xf>
    <xf numFmtId="0" fontId="0" fillId="8" borderId="117" xfId="0" applyNumberFormat="1" applyFont="1" applyFill="1" applyBorder="1" applyAlignment="1" applyProtection="1">
      <alignment horizontal="left" vertical="center" indent="1" shrinkToFit="1"/>
    </xf>
    <xf numFmtId="0" fontId="12" fillId="25" borderId="118" xfId="0" applyNumberFormat="1" applyFont="1" applyFill="1" applyBorder="1" applyAlignment="1" applyProtection="1">
      <alignment vertical="top"/>
    </xf>
    <xf numFmtId="0" fontId="12" fillId="25" borderId="119" xfId="0" applyNumberFormat="1" applyFont="1" applyFill="1" applyBorder="1" applyAlignment="1" applyProtection="1">
      <alignment vertical="top"/>
    </xf>
    <xf numFmtId="0" fontId="12" fillId="25" borderId="120" xfId="0" applyNumberFormat="1" applyFont="1" applyFill="1" applyBorder="1" applyAlignment="1" applyProtection="1">
      <alignment vertical="top"/>
    </xf>
    <xf numFmtId="0" fontId="0" fillId="8" borderId="121" xfId="0" applyNumberFormat="1" applyFont="1" applyFill="1" applyBorder="1" applyAlignment="1" applyProtection="1">
      <alignment horizontal="center" vertical="top"/>
    </xf>
    <xf numFmtId="0" fontId="0" fillId="8" borderId="122" xfId="0" applyNumberFormat="1" applyFont="1" applyFill="1" applyBorder="1" applyAlignment="1" applyProtection="1">
      <alignment horizontal="center" vertical="top"/>
    </xf>
    <xf numFmtId="49" fontId="62" fillId="0" borderId="4" xfId="0" applyNumberFormat="1" applyFont="1" applyBorder="1" applyAlignment="1" applyProtection="1">
      <alignment horizontal="right"/>
    </xf>
    <xf numFmtId="49" fontId="62" fillId="0" borderId="0" xfId="0" applyNumberFormat="1" applyFont="1" applyBorder="1" applyAlignment="1" applyProtection="1">
      <alignment horizontal="right"/>
    </xf>
    <xf numFmtId="49" fontId="62" fillId="0" borderId="5" xfId="0" applyNumberFormat="1" applyFont="1" applyBorder="1" applyAlignment="1" applyProtection="1">
      <alignment horizontal="right"/>
    </xf>
    <xf numFmtId="0" fontId="10" fillId="11" borderId="41" xfId="0" applyNumberFormat="1" applyFont="1" applyFill="1" applyBorder="1" applyAlignment="1" applyProtection="1">
      <alignment vertical="center"/>
    </xf>
    <xf numFmtId="0" fontId="0" fillId="0" borderId="20" xfId="0" applyNumberFormat="1" applyFont="1" applyBorder="1" applyAlignment="1" applyProtection="1">
      <alignment horizontal="center" vertical="top" wrapText="1"/>
    </xf>
    <xf numFmtId="0" fontId="0" fillId="0" borderId="22" xfId="0" applyNumberFormat="1" applyBorder="1" applyAlignment="1" applyProtection="1">
      <alignment horizontal="center" vertical="top" wrapText="1"/>
    </xf>
    <xf numFmtId="0" fontId="0" fillId="0" borderId="21" xfId="0" applyNumberFormat="1" applyFont="1" applyBorder="1" applyAlignment="1" applyProtection="1">
      <alignment wrapText="1"/>
    </xf>
    <xf numFmtId="0" fontId="0" fillId="0" borderId="22" xfId="0" applyNumberFormat="1" applyFont="1" applyBorder="1" applyAlignment="1" applyProtection="1">
      <alignment wrapText="1"/>
    </xf>
    <xf numFmtId="0" fontId="10" fillId="11" borderId="20" xfId="0" applyNumberFormat="1" applyFont="1" applyFill="1" applyBorder="1" applyAlignment="1" applyProtection="1">
      <alignment horizontal="left" vertical="center" wrapText="1"/>
    </xf>
    <xf numFmtId="0" fontId="10" fillId="11" borderId="21" xfId="0" applyNumberFormat="1" applyFont="1" applyFill="1" applyBorder="1" applyAlignment="1" applyProtection="1">
      <alignment horizontal="left" vertical="center" wrapText="1"/>
    </xf>
    <xf numFmtId="0" fontId="10" fillId="0" borderId="21" xfId="0" applyNumberFormat="1" applyFont="1" applyBorder="1" applyAlignment="1" applyProtection="1">
      <alignment horizontal="left" vertical="center" wrapText="1"/>
    </xf>
    <xf numFmtId="0" fontId="10" fillId="0" borderId="22" xfId="0" applyNumberFormat="1" applyFont="1" applyBorder="1" applyAlignment="1" applyProtection="1">
      <alignment horizontal="left" vertical="center" wrapText="1"/>
    </xf>
    <xf numFmtId="0" fontId="10" fillId="2" borderId="123" xfId="0" applyNumberFormat="1" applyFont="1" applyFill="1" applyBorder="1" applyAlignment="1" applyProtection="1">
      <alignment horizontal="center" shrinkToFit="1"/>
    </xf>
    <xf numFmtId="0" fontId="0" fillId="0" borderId="124" xfId="0" applyBorder="1" applyAlignment="1" applyProtection="1">
      <alignment shrinkToFit="1"/>
    </xf>
    <xf numFmtId="0" fontId="0" fillId="0" borderId="126" xfId="0" applyBorder="1" applyAlignment="1" applyProtection="1">
      <alignment shrinkToFit="1"/>
    </xf>
    <xf numFmtId="0" fontId="0" fillId="0" borderId="127" xfId="0" applyBorder="1" applyAlignment="1" applyProtection="1">
      <alignment shrinkToFit="1"/>
    </xf>
    <xf numFmtId="0" fontId="10" fillId="2" borderId="124" xfId="0" applyNumberFormat="1" applyFont="1" applyFill="1" applyBorder="1" applyAlignment="1" applyProtection="1">
      <alignment horizontal="center" wrapText="1"/>
    </xf>
    <xf numFmtId="0" fontId="0" fillId="0" borderId="124" xfId="0" applyBorder="1" applyAlignment="1" applyProtection="1">
      <alignment wrapText="1"/>
    </xf>
    <xf numFmtId="0" fontId="0" fillId="0" borderId="127" xfId="0" applyBorder="1" applyAlignment="1" applyProtection="1">
      <alignment wrapText="1"/>
    </xf>
    <xf numFmtId="0" fontId="0" fillId="0" borderId="124" xfId="0" applyBorder="1" applyAlignment="1" applyProtection="1">
      <alignment horizontal="center" wrapText="1"/>
    </xf>
    <xf numFmtId="0" fontId="0" fillId="0" borderId="127" xfId="0" applyBorder="1" applyAlignment="1" applyProtection="1">
      <alignment horizontal="center" wrapText="1"/>
    </xf>
    <xf numFmtId="0" fontId="10" fillId="2" borderId="125" xfId="0" applyNumberFormat="1" applyFont="1" applyFill="1" applyBorder="1" applyAlignment="1" applyProtection="1">
      <alignment horizontal="center" wrapText="1"/>
    </xf>
    <xf numFmtId="0" fontId="0" fillId="0" borderId="128" xfId="0" applyBorder="1" applyAlignment="1" applyProtection="1">
      <alignment horizontal="center" wrapText="1"/>
    </xf>
    <xf numFmtId="0" fontId="0" fillId="0" borderId="4"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5"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left" vertical="top" wrapText="1" indent="1"/>
    </xf>
    <xf numFmtId="0" fontId="0" fillId="0" borderId="22"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center" vertical="top" wrapText="1"/>
    </xf>
    <xf numFmtId="0" fontId="0" fillId="0" borderId="21" xfId="0" applyNumberFormat="1" applyFont="1" applyBorder="1" applyAlignment="1" applyProtection="1">
      <alignment vertical="top" wrapText="1"/>
    </xf>
    <xf numFmtId="0" fontId="0" fillId="0" borderId="22" xfId="0" applyNumberFormat="1" applyFont="1" applyBorder="1" applyAlignment="1" applyProtection="1">
      <alignment vertical="top" wrapText="1"/>
    </xf>
    <xf numFmtId="0" fontId="10" fillId="11" borderId="22" xfId="0" applyNumberFormat="1" applyFont="1" applyFill="1" applyBorder="1" applyAlignment="1" applyProtection="1">
      <alignment horizontal="left" vertical="center" wrapText="1"/>
    </xf>
    <xf numFmtId="0" fontId="0" fillId="7" borderId="20" xfId="0" applyNumberFormat="1" applyFont="1" applyFill="1" applyBorder="1" applyAlignment="1" applyProtection="1">
      <alignment horizontal="center" vertical="top" wrapText="1"/>
    </xf>
    <xf numFmtId="0" fontId="0" fillId="7" borderId="22" xfId="0" applyNumberFormat="1" applyFill="1" applyBorder="1" applyAlignment="1" applyProtection="1">
      <alignment horizontal="center" vertical="top" wrapText="1"/>
    </xf>
    <xf numFmtId="0" fontId="0" fillId="7" borderId="20" xfId="0" applyNumberFormat="1" applyFont="1" applyFill="1" applyBorder="1" applyAlignment="1" applyProtection="1">
      <alignment vertical="top" wrapText="1"/>
    </xf>
    <xf numFmtId="0" fontId="0" fillId="7" borderId="21" xfId="0" applyNumberFormat="1" applyFont="1" applyFill="1" applyBorder="1" applyAlignment="1" applyProtection="1">
      <alignment vertical="top" wrapText="1"/>
    </xf>
    <xf numFmtId="0" fontId="0" fillId="7" borderId="21" xfId="0" applyNumberFormat="1" applyFill="1" applyBorder="1" applyAlignment="1" applyProtection="1">
      <alignment vertical="top" wrapText="1"/>
    </xf>
    <xf numFmtId="0" fontId="0" fillId="7" borderId="22" xfId="0" applyNumberFormat="1" applyFill="1" applyBorder="1" applyAlignment="1" applyProtection="1">
      <alignment vertical="top" wrapText="1"/>
    </xf>
    <xf numFmtId="0" fontId="0" fillId="0" borderId="21" xfId="0" applyNumberFormat="1" applyFill="1" applyBorder="1" applyAlignment="1" applyProtection="1">
      <alignment vertical="top" wrapText="1"/>
    </xf>
    <xf numFmtId="0" fontId="0" fillId="0" borderId="22" xfId="0" applyNumberFormat="1" applyFill="1" applyBorder="1" applyAlignment="1" applyProtection="1">
      <alignment vertical="top" wrapText="1"/>
    </xf>
    <xf numFmtId="0" fontId="0" fillId="0" borderId="21" xfId="0" applyNumberFormat="1" applyBorder="1" applyAlignment="1" applyProtection="1">
      <alignment horizontal="center" vertical="top" wrapText="1"/>
    </xf>
    <xf numFmtId="0" fontId="0" fillId="0" borderId="21" xfId="0" applyNumberFormat="1" applyBorder="1" applyAlignment="1" applyProtection="1">
      <alignment vertical="top" wrapText="1"/>
    </xf>
    <xf numFmtId="0" fontId="0" fillId="0" borderId="22" xfId="0" applyNumberFormat="1" applyBorder="1" applyAlignment="1" applyProtection="1">
      <alignment vertical="top" wrapText="1"/>
    </xf>
    <xf numFmtId="0" fontId="10" fillId="11" borderId="20" xfId="0" applyNumberFormat="1" applyFont="1" applyFill="1" applyBorder="1" applyAlignment="1" applyProtection="1">
      <alignment vertical="center" wrapText="1"/>
    </xf>
    <xf numFmtId="0" fontId="10" fillId="11" borderId="21" xfId="0" applyNumberFormat="1" applyFont="1" applyFill="1" applyBorder="1" applyAlignment="1" applyProtection="1">
      <alignment vertical="center" wrapText="1"/>
    </xf>
    <xf numFmtId="0" fontId="10" fillId="11" borderId="22" xfId="0" applyNumberFormat="1" applyFont="1" applyFill="1" applyBorder="1" applyAlignment="1" applyProtection="1">
      <alignment vertical="center" wrapText="1"/>
    </xf>
    <xf numFmtId="0" fontId="0" fillId="0" borderId="20" xfId="0" applyNumberFormat="1" applyFont="1" applyBorder="1" applyAlignment="1" applyProtection="1">
      <alignment horizontal="left" vertical="top" wrapText="1" indent="2"/>
    </xf>
    <xf numFmtId="0" fontId="0" fillId="0" borderId="21" xfId="0" applyNumberFormat="1" applyFont="1" applyBorder="1" applyAlignment="1" applyProtection="1">
      <alignment horizontal="left" vertical="top" wrapText="1" indent="2"/>
    </xf>
    <xf numFmtId="0" fontId="0" fillId="0" borderId="22" xfId="0" applyNumberFormat="1" applyFont="1" applyBorder="1" applyAlignment="1" applyProtection="1">
      <alignment horizontal="left" vertical="top" wrapText="1" indent="2"/>
    </xf>
    <xf numFmtId="0" fontId="0" fillId="0" borderId="20" xfId="0" applyNumberFormat="1" applyFont="1" applyBorder="1" applyAlignment="1" applyProtection="1">
      <alignment vertical="top" wrapText="1"/>
    </xf>
    <xf numFmtId="0" fontId="10" fillId="11" borderId="20" xfId="0" applyNumberFormat="1" applyFont="1" applyFill="1" applyBorder="1" applyAlignment="1" applyProtection="1">
      <alignment vertical="top" wrapText="1"/>
    </xf>
    <xf numFmtId="0" fontId="10" fillId="11" borderId="21" xfId="0" applyNumberFormat="1" applyFont="1" applyFill="1" applyBorder="1" applyAlignment="1" applyProtection="1">
      <alignment vertical="top" wrapText="1"/>
    </xf>
    <xf numFmtId="0" fontId="10" fillId="11" borderId="22" xfId="0" applyNumberFormat="1" applyFont="1" applyFill="1" applyBorder="1" applyAlignment="1" applyProtection="1">
      <alignment vertical="top" wrapText="1"/>
    </xf>
    <xf numFmtId="0" fontId="0" fillId="7" borderId="20" xfId="0" applyNumberFormat="1" applyFont="1" applyFill="1" applyBorder="1" applyAlignment="1" applyProtection="1">
      <alignment horizontal="left" vertical="top" wrapText="1"/>
    </xf>
    <xf numFmtId="0" fontId="0" fillId="7" borderId="21" xfId="0" applyNumberFormat="1" applyFont="1" applyFill="1" applyBorder="1" applyAlignment="1" applyProtection="1">
      <alignment horizontal="left" vertical="top" wrapText="1"/>
    </xf>
    <xf numFmtId="0" fontId="0" fillId="7" borderId="22" xfId="0" applyNumberFormat="1" applyFont="1" applyFill="1" applyBorder="1" applyAlignment="1" applyProtection="1">
      <alignment horizontal="left" vertical="top" wrapText="1"/>
    </xf>
    <xf numFmtId="0" fontId="0" fillId="8" borderId="22" xfId="0" applyNumberFormat="1" applyFill="1" applyBorder="1" applyAlignment="1" applyProtection="1">
      <alignment horizontal="center" vertical="top" wrapText="1"/>
      <protection locked="0"/>
    </xf>
    <xf numFmtId="0" fontId="0" fillId="8" borderId="21" xfId="0" applyNumberFormat="1" applyFill="1" applyBorder="1" applyAlignment="1" applyProtection="1">
      <alignment vertical="top" wrapText="1"/>
      <protection locked="0"/>
    </xf>
    <xf numFmtId="0" fontId="0" fillId="8" borderId="22" xfId="0" applyNumberFormat="1" applyFill="1" applyBorder="1" applyAlignment="1" applyProtection="1">
      <alignment vertical="top" wrapText="1"/>
      <protection locked="0"/>
    </xf>
    <xf numFmtId="0" fontId="10" fillId="2" borderId="20" xfId="0" applyNumberFormat="1" applyFont="1" applyFill="1" applyBorder="1" applyAlignment="1" applyProtection="1">
      <alignment horizontal="left" vertical="center" wrapText="1"/>
    </xf>
    <xf numFmtId="0" fontId="10" fillId="2" borderId="21" xfId="0" applyNumberFormat="1" applyFont="1" applyFill="1" applyBorder="1" applyAlignment="1" applyProtection="1">
      <alignment horizontal="left" vertical="center" wrapText="1"/>
    </xf>
    <xf numFmtId="0" fontId="10" fillId="2" borderId="22" xfId="0" applyNumberFormat="1" applyFont="1" applyFill="1" applyBorder="1" applyAlignment="1" applyProtection="1">
      <alignment horizontal="left" vertical="center" wrapText="1"/>
    </xf>
    <xf numFmtId="0" fontId="0" fillId="8" borderId="22" xfId="0" applyNumberFormat="1" applyFont="1" applyFill="1" applyBorder="1" applyAlignment="1" applyProtection="1">
      <alignment horizontal="center" vertical="top" wrapText="1"/>
      <protection locked="0"/>
    </xf>
    <xf numFmtId="0" fontId="0" fillId="8" borderId="1" xfId="0" applyNumberFormat="1" applyFont="1" applyFill="1" applyBorder="1" applyAlignment="1" applyProtection="1">
      <alignment horizontal="center" vertical="center" wrapText="1"/>
      <protection locked="0"/>
    </xf>
    <xf numFmtId="0" fontId="0" fillId="8" borderId="2" xfId="0" applyNumberFormat="1" applyFill="1" applyBorder="1" applyAlignment="1" applyProtection="1">
      <alignment horizontal="center" vertical="center" wrapText="1"/>
      <protection locked="0"/>
    </xf>
    <xf numFmtId="0" fontId="0" fillId="8" borderId="3" xfId="0" applyNumberFormat="1" applyFill="1" applyBorder="1" applyAlignment="1" applyProtection="1">
      <alignment horizontal="center" vertical="center" wrapText="1"/>
      <protection locked="0"/>
    </xf>
    <xf numFmtId="0" fontId="0" fillId="8" borderId="4" xfId="0" applyNumberFormat="1" applyFill="1" applyBorder="1" applyAlignment="1" applyProtection="1">
      <alignment horizontal="center" vertical="center" wrapText="1"/>
      <protection locked="0"/>
    </xf>
    <xf numFmtId="0" fontId="0" fillId="8" borderId="0" xfId="0" applyNumberFormat="1" applyFill="1" applyBorder="1" applyAlignment="1" applyProtection="1">
      <alignment horizontal="center" vertical="center" wrapText="1"/>
      <protection locked="0"/>
    </xf>
    <xf numFmtId="0" fontId="0" fillId="8" borderId="5" xfId="0" applyNumberFormat="1" applyFill="1" applyBorder="1" applyAlignment="1" applyProtection="1">
      <alignment horizontal="center" vertical="center" wrapText="1"/>
      <protection locked="0"/>
    </xf>
    <xf numFmtId="0" fontId="0" fillId="8" borderId="2" xfId="0" applyNumberFormat="1" applyFont="1" applyFill="1" applyBorder="1" applyAlignment="1" applyProtection="1">
      <alignment horizontal="center" vertical="center" wrapText="1"/>
      <protection locked="0"/>
    </xf>
    <xf numFmtId="0" fontId="0" fillId="8" borderId="3" xfId="0" applyNumberFormat="1" applyFont="1" applyFill="1" applyBorder="1" applyAlignment="1" applyProtection="1">
      <alignment horizontal="center" vertical="center" wrapText="1"/>
      <protection locked="0"/>
    </xf>
    <xf numFmtId="0" fontId="0" fillId="8" borderId="4" xfId="0" applyNumberFormat="1" applyFont="1" applyFill="1" applyBorder="1" applyAlignment="1" applyProtection="1">
      <alignment horizontal="center" vertical="center" wrapText="1"/>
      <protection locked="0"/>
    </xf>
    <xf numFmtId="0" fontId="0" fillId="8" borderId="0"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pplyProtection="1">
      <alignment horizontal="center" vertical="center" wrapText="1"/>
      <protection locked="0"/>
    </xf>
    <xf numFmtId="0" fontId="0" fillId="0" borderId="32" xfId="0" applyNumberFormat="1" applyFont="1" applyBorder="1" applyAlignment="1" applyProtection="1">
      <alignment horizontal="center" vertical="center" wrapText="1"/>
    </xf>
    <xf numFmtId="0" fontId="0" fillId="0" borderId="33" xfId="0" applyNumberFormat="1" applyBorder="1" applyAlignment="1" applyProtection="1">
      <alignment horizontal="center" vertical="center" wrapText="1"/>
    </xf>
    <xf numFmtId="0" fontId="0" fillId="0" borderId="34" xfId="0" applyNumberFormat="1" applyBorder="1" applyAlignment="1" applyProtection="1">
      <alignment horizontal="center" vertical="center" wrapText="1"/>
    </xf>
    <xf numFmtId="0" fontId="0" fillId="0" borderId="32" xfId="0" applyNumberFormat="1" applyFont="1" applyBorder="1" applyAlignment="1" applyProtection="1">
      <alignment horizontal="center" vertical="top" wrapText="1"/>
    </xf>
    <xf numFmtId="0" fontId="0" fillId="0" borderId="33" xfId="0" applyNumberFormat="1" applyBorder="1" applyAlignment="1" applyProtection="1">
      <alignment horizontal="center" vertical="top" wrapText="1"/>
    </xf>
    <xf numFmtId="0" fontId="0" fillId="0" borderId="34" xfId="0" applyNumberFormat="1" applyBorder="1" applyAlignment="1" applyProtection="1">
      <alignment horizontal="center" vertical="top" wrapText="1"/>
    </xf>
    <xf numFmtId="0" fontId="0" fillId="0" borderId="20" xfId="0" applyNumberFormat="1" applyFont="1" applyBorder="1" applyAlignment="1" applyProtection="1">
      <alignment horizontal="center" vertical="top"/>
    </xf>
    <xf numFmtId="0" fontId="0" fillId="0" borderId="21" xfId="0" applyNumberFormat="1" applyBorder="1" applyAlignment="1" applyProtection="1">
      <alignment horizontal="center" vertical="top"/>
    </xf>
    <xf numFmtId="0" fontId="0" fillId="0" borderId="21" xfId="0" applyNumberFormat="1" applyBorder="1" applyAlignment="1" applyProtection="1">
      <alignment vertical="top"/>
    </xf>
    <xf numFmtId="0" fontId="0" fillId="0" borderId="22" xfId="0" applyNumberFormat="1" applyBorder="1" applyAlignment="1" applyProtection="1">
      <alignment vertical="top"/>
    </xf>
    <xf numFmtId="0" fontId="10" fillId="2" borderId="20" xfId="0" applyNumberFormat="1" applyFont="1" applyFill="1" applyBorder="1" applyAlignment="1" applyProtection="1">
      <alignment vertical="center" wrapText="1"/>
    </xf>
    <xf numFmtId="0" fontId="10" fillId="2" borderId="21" xfId="0" applyNumberFormat="1" applyFont="1" applyFill="1" applyBorder="1" applyAlignment="1" applyProtection="1">
      <alignment vertical="center" wrapText="1"/>
    </xf>
    <xf numFmtId="0" fontId="10" fillId="2" borderId="22" xfId="0" applyNumberFormat="1" applyFont="1" applyFill="1" applyBorder="1" applyAlignment="1" applyProtection="1">
      <alignment vertical="center" wrapText="1"/>
    </xf>
    <xf numFmtId="0" fontId="10" fillId="26" borderId="23" xfId="0" applyNumberFormat="1" applyFont="1" applyFill="1" applyBorder="1" applyAlignment="1" applyProtection="1">
      <alignment vertical="center"/>
    </xf>
    <xf numFmtId="0" fontId="10" fillId="26" borderId="24" xfId="0" applyNumberFormat="1" applyFont="1" applyFill="1" applyBorder="1" applyAlignment="1" applyProtection="1">
      <alignment vertical="center"/>
    </xf>
    <xf numFmtId="0" fontId="10" fillId="26" borderId="25" xfId="0" applyNumberFormat="1" applyFont="1" applyFill="1" applyBorder="1" applyAlignment="1" applyProtection="1">
      <alignment vertical="center"/>
    </xf>
    <xf numFmtId="0" fontId="0" fillId="0" borderId="38" xfId="0" applyFont="1" applyBorder="1" applyAlignment="1" applyProtection="1">
      <alignment vertical="top" wrapText="1"/>
    </xf>
    <xf numFmtId="0" fontId="0" fillId="0" borderId="129" xfId="0" applyFont="1" applyBorder="1" applyAlignment="1" applyProtection="1">
      <alignment vertical="top" wrapText="1"/>
    </xf>
    <xf numFmtId="49" fontId="0" fillId="8" borderId="48" xfId="0" applyNumberFormat="1" applyFont="1"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49" fontId="0" fillId="8" borderId="22" xfId="0" applyNumberFormat="1" applyFill="1" applyBorder="1" applyAlignment="1" applyProtection="1">
      <alignment horizontal="center" vertical="center" wrapText="1"/>
      <protection locked="0"/>
    </xf>
    <xf numFmtId="0" fontId="0" fillId="0" borderId="38" xfId="0" applyNumberFormat="1" applyFont="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129" xfId="0" applyBorder="1" applyAlignment="1" applyProtection="1">
      <alignment horizontal="left" vertical="center" wrapText="1"/>
    </xf>
    <xf numFmtId="49" fontId="0" fillId="8" borderId="21" xfId="0" applyNumberFormat="1" applyFont="1" applyFill="1" applyBorder="1" applyAlignment="1" applyProtection="1">
      <alignment horizontal="center" vertical="center" wrapText="1"/>
      <protection locked="0"/>
    </xf>
    <xf numFmtId="49" fontId="0" fillId="8" borderId="22" xfId="0" applyNumberFormat="1" applyFont="1" applyFill="1" applyBorder="1" applyAlignment="1" applyProtection="1">
      <alignment horizontal="center" vertical="center" wrapText="1"/>
      <protection locked="0"/>
    </xf>
    <xf numFmtId="0" fontId="0" fillId="0" borderId="20" xfId="0" applyNumberFormat="1" applyBorder="1" applyAlignment="1" applyProtection="1">
      <alignment horizontal="center" vertical="top"/>
    </xf>
    <xf numFmtId="0" fontId="0" fillId="0" borderId="21" xfId="0" applyNumberFormat="1" applyBorder="1" applyAlignment="1" applyProtection="1"/>
    <xf numFmtId="0" fontId="0" fillId="0" borderId="22" xfId="0" applyNumberFormat="1" applyBorder="1" applyAlignment="1" applyProtection="1"/>
    <xf numFmtId="0" fontId="0" fillId="0" borderId="0" xfId="0" applyNumberFormat="1" applyAlignment="1" applyProtection="1"/>
    <xf numFmtId="0" fontId="0" fillId="0" borderId="0" xfId="0" applyNumberFormat="1" applyAlignment="1" applyProtection="1">
      <alignment wrapText="1"/>
    </xf>
    <xf numFmtId="0" fontId="0" fillId="0" borderId="5" xfId="0" applyNumberFormat="1" applyBorder="1" applyAlignment="1" applyProtection="1">
      <alignment wrapText="1"/>
    </xf>
    <xf numFmtId="0" fontId="10" fillId="2" borderId="41" xfId="0" applyNumberFormat="1" applyFont="1" applyFill="1" applyBorder="1" applyAlignment="1" applyProtection="1">
      <alignment horizontal="center"/>
    </xf>
    <xf numFmtId="0" fontId="12" fillId="0" borderId="41" xfId="0" applyNumberFormat="1" applyFont="1" applyBorder="1" applyAlignment="1" applyProtection="1">
      <alignment horizontal="center"/>
    </xf>
    <xf numFmtId="0" fontId="10" fillId="2" borderId="41" xfId="0" applyNumberFormat="1" applyFont="1" applyFill="1" applyBorder="1" applyAlignment="1" applyProtection="1">
      <alignment horizontal="center" wrapText="1"/>
    </xf>
    <xf numFmtId="0" fontId="12" fillId="0" borderId="41" xfId="0" applyNumberFormat="1" applyFont="1" applyBorder="1" applyAlignment="1" applyProtection="1">
      <alignment horizontal="center" wrapText="1"/>
    </xf>
    <xf numFmtId="0" fontId="0" fillId="0" borderId="40" xfId="0" applyFont="1" applyBorder="1" applyAlignment="1" applyProtection="1">
      <alignment vertical="center" shrinkToFit="1"/>
    </xf>
    <xf numFmtId="0" fontId="0" fillId="0" borderId="40" xfId="0" applyFont="1" applyBorder="1" applyAlignment="1" applyProtection="1">
      <alignment shrinkToFit="1"/>
    </xf>
    <xf numFmtId="37" fontId="0" fillId="0" borderId="40" xfId="0" applyNumberFormat="1" applyFont="1" applyBorder="1" applyAlignment="1" applyProtection="1">
      <alignment horizontal="center" vertical="center"/>
    </xf>
    <xf numFmtId="0" fontId="0" fillId="0" borderId="40" xfId="0" applyNumberFormat="1" applyFont="1" applyBorder="1" applyAlignment="1" applyProtection="1">
      <alignment horizontal="center" vertical="center"/>
    </xf>
    <xf numFmtId="0" fontId="30" fillId="0" borderId="40" xfId="0" applyNumberFormat="1" applyFont="1" applyFill="1" applyBorder="1" applyAlignment="1" applyProtection="1">
      <alignment horizontal="center" vertical="center" wrapText="1"/>
    </xf>
    <xf numFmtId="0" fontId="0" fillId="0" borderId="4" xfId="0" applyBorder="1" applyAlignment="1" applyProtection="1">
      <alignment horizontal="left" vertical="top" wrapText="1" indent="1"/>
    </xf>
    <xf numFmtId="0" fontId="0" fillId="0" borderId="0" xfId="0" applyBorder="1" applyAlignment="1">
      <alignment horizontal="left" vertical="top" wrapText="1" indent="1"/>
    </xf>
    <xf numFmtId="0" fontId="0" fillId="0" borderId="5" xfId="0" applyBorder="1" applyAlignment="1">
      <alignment horizontal="left" vertical="top" wrapText="1" indent="1"/>
    </xf>
    <xf numFmtId="0" fontId="0" fillId="0" borderId="23" xfId="0" applyFont="1" applyFill="1" applyBorder="1" applyAlignment="1" applyProtection="1">
      <alignment horizontal="left" vertical="top" wrapText="1"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12" fillId="0" borderId="1" xfId="0" applyFont="1" applyBorder="1" applyAlignment="1" applyProtection="1">
      <alignment wrapText="1"/>
    </xf>
    <xf numFmtId="0" fontId="0" fillId="0" borderId="2" xfId="0" applyBorder="1" applyAlignment="1">
      <alignment wrapText="1"/>
    </xf>
    <xf numFmtId="0" fontId="0" fillId="0" borderId="3" xfId="0" applyBorder="1" applyAlignment="1">
      <alignment wrapText="1"/>
    </xf>
    <xf numFmtId="0" fontId="0" fillId="0" borderId="2" xfId="0" applyNumberFormat="1" applyFont="1" applyFill="1" applyBorder="1" applyAlignment="1" applyProtection="1">
      <alignment horizontal="left" vertical="top" wrapText="1"/>
    </xf>
    <xf numFmtId="0" fontId="0" fillId="0" borderId="2" xfId="0" applyNumberFormat="1" applyBorder="1" applyAlignment="1" applyProtection="1">
      <alignment horizontal="left" vertical="top" wrapText="1"/>
    </xf>
    <xf numFmtId="0" fontId="0" fillId="0" borderId="3" xfId="0" applyNumberFormat="1" applyBorder="1" applyAlignment="1" applyProtection="1">
      <alignment horizontal="left" vertical="top" wrapText="1"/>
    </xf>
    <xf numFmtId="0" fontId="0" fillId="0" borderId="0" xfId="0" applyNumberFormat="1" applyBorder="1" applyAlignment="1" applyProtection="1">
      <alignment horizontal="left" vertical="top" wrapText="1"/>
    </xf>
    <xf numFmtId="0" fontId="0" fillId="0" borderId="5" xfId="0" applyNumberFormat="1" applyBorder="1" applyAlignment="1" applyProtection="1">
      <alignment horizontal="left" vertical="top" wrapText="1"/>
    </xf>
    <xf numFmtId="0" fontId="60" fillId="0" borderId="2"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xf>
    <xf numFmtId="0" fontId="63" fillId="27" borderId="4" xfId="0" applyNumberFormat="1" applyFont="1" applyFill="1" applyBorder="1" applyAlignment="1" applyProtection="1">
      <alignment horizontal="center" vertical="center" wrapText="1"/>
    </xf>
    <xf numFmtId="0" fontId="63" fillId="27" borderId="0" xfId="0" applyNumberFormat="1" applyFont="1" applyFill="1" applyBorder="1" applyAlignment="1" applyProtection="1">
      <alignment horizontal="center" vertical="center" wrapText="1"/>
    </xf>
    <xf numFmtId="0" fontId="63" fillId="27" borderId="5" xfId="0" applyNumberFormat="1" applyFont="1" applyFill="1" applyBorder="1" applyAlignment="1" applyProtection="1">
      <alignment horizontal="center" vertical="center" wrapText="1"/>
    </xf>
    <xf numFmtId="0" fontId="0" fillId="0" borderId="1" xfId="0" applyBorder="1" applyAlignment="1" applyProtection="1"/>
    <xf numFmtId="0" fontId="27" fillId="0" borderId="38" xfId="0" applyNumberFormat="1" applyFont="1" applyBorder="1" applyAlignment="1" applyProtection="1">
      <alignment horizontal="left" vertical="top" wrapText="1"/>
    </xf>
    <xf numFmtId="0" fontId="26" fillId="0" borderId="2" xfId="0" applyFont="1" applyBorder="1" applyAlignment="1" applyProtection="1">
      <alignment horizontal="center" vertical="top" wrapText="1"/>
    </xf>
    <xf numFmtId="0" fontId="26" fillId="0" borderId="3" xfId="0" applyFont="1" applyBorder="1" applyAlignment="1" applyProtection="1">
      <alignment horizontal="center" vertical="top" wrapText="1"/>
    </xf>
    <xf numFmtId="0" fontId="26" fillId="0" borderId="0" xfId="0" applyFont="1" applyBorder="1" applyAlignment="1" applyProtection="1">
      <alignment horizontal="center" vertical="top" wrapText="1"/>
    </xf>
    <xf numFmtId="0" fontId="26" fillId="0" borderId="5" xfId="0" applyFont="1" applyBorder="1" applyAlignment="1" applyProtection="1">
      <alignment horizontal="center" vertical="top" wrapText="1"/>
    </xf>
    <xf numFmtId="0" fontId="27" fillId="0" borderId="0" xfId="0" applyFont="1" applyBorder="1" applyAlignment="1" applyProtection="1">
      <alignment horizontal="right" vertical="center" wrapText="1"/>
    </xf>
    <xf numFmtId="0" fontId="0" fillId="0" borderId="0" xfId="0" applyFont="1" applyBorder="1" applyAlignment="1" applyProtection="1">
      <alignment horizontal="right" vertical="center" wrapText="1"/>
    </xf>
    <xf numFmtId="0" fontId="0" fillId="0" borderId="5" xfId="0" applyFont="1" applyBorder="1" applyAlignment="1" applyProtection="1">
      <alignment horizontal="right" vertical="center" wrapText="1"/>
    </xf>
    <xf numFmtId="0" fontId="0" fillId="0" borderId="24" xfId="0" applyFont="1" applyBorder="1" applyAlignment="1" applyProtection="1">
      <alignment horizontal="right" vertical="center" wrapText="1"/>
    </xf>
    <xf numFmtId="0" fontId="0" fillId="0" borderId="25" xfId="0" applyFont="1" applyBorder="1" applyAlignment="1" applyProtection="1">
      <alignment horizontal="right" vertical="center" wrapText="1"/>
    </xf>
    <xf numFmtId="49" fontId="10" fillId="28" borderId="0" xfId="0" applyNumberFormat="1" applyFont="1" applyFill="1" applyBorder="1" applyAlignment="1" applyProtection="1">
      <alignment horizontal="center"/>
    </xf>
    <xf numFmtId="0" fontId="0" fillId="0" borderId="0" xfId="0" applyAlignment="1" applyProtection="1">
      <alignment horizontal="center"/>
    </xf>
    <xf numFmtId="0" fontId="27" fillId="0" borderId="40" xfId="0" applyNumberFormat="1" applyFont="1" applyBorder="1" applyAlignment="1" applyProtection="1">
      <alignment horizontal="left" vertical="top" wrapText="1"/>
    </xf>
    <xf numFmtId="0" fontId="83" fillId="3" borderId="38" xfId="2" applyFont="1" applyFill="1" applyBorder="1" applyAlignment="1">
      <alignment horizontal="center"/>
    </xf>
    <xf numFmtId="0" fontId="83" fillId="10" borderId="38" xfId="2" applyFont="1" applyFill="1" applyBorder="1" applyAlignment="1">
      <alignment horizontal="center"/>
    </xf>
    <xf numFmtId="0" fontId="83" fillId="24" borderId="38" xfId="2" applyFont="1" applyFill="1" applyBorder="1" applyAlignment="1">
      <alignment horizontal="center"/>
    </xf>
  </cellXfs>
  <cellStyles count="3">
    <cellStyle name="Hyperlink" xfId="1" builtinId="8"/>
    <cellStyle name="Normal" xfId="0" builtinId="0"/>
    <cellStyle name="Normal_WaterCalc 11 07 08" xfId="2" xr:uid="{00000000-0005-0000-0000-000002000000}"/>
  </cellStyles>
  <dxfs count="128">
    <dxf>
      <font>
        <b/>
        <i val="0"/>
        <color rgb="FFFF0000"/>
      </font>
      <fill>
        <patternFill>
          <bgColor rgb="FF00B050"/>
        </patternFill>
      </fill>
    </dxf>
    <dxf>
      <font>
        <b/>
        <i val="0"/>
        <color rgb="FFFFFF00"/>
      </font>
      <fill>
        <patternFill>
          <bgColor rgb="FFFF0000"/>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b/>
        <i val="0"/>
        <color theme="0"/>
      </font>
      <fill>
        <patternFill>
          <bgColor rgb="FFC00000"/>
        </patternFill>
      </fill>
    </dxf>
    <dxf>
      <fill>
        <patternFill>
          <bgColor theme="6" tint="0.59996337778862885"/>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9" tint="-0.24994659260841701"/>
      </font>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dxf>
    <dxf>
      <font>
        <color rgb="FF9C0006"/>
      </font>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FFFF00"/>
        </patternFill>
      </fill>
    </dxf>
    <dxf>
      <font>
        <b/>
        <i val="0"/>
        <color theme="1"/>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font>
      <fill>
        <patternFill>
          <bgColor rgb="FFFF0000"/>
        </patternFill>
      </fill>
    </dxf>
    <dxf>
      <font>
        <b/>
        <i val="0"/>
        <color rgb="FFFF0000"/>
      </font>
      <fill>
        <patternFill>
          <bgColor rgb="FFFFFF00"/>
        </patternFill>
      </fill>
    </dxf>
    <dxf>
      <font>
        <b/>
        <i val="0"/>
        <color rgb="FFFFFF00"/>
      </font>
      <fill>
        <patternFill>
          <bgColor rgb="FFFF0000"/>
        </patternFill>
      </fill>
    </dxf>
    <dxf>
      <font>
        <b/>
        <i val="0"/>
        <color auto="1"/>
      </font>
      <fill>
        <patternFill>
          <bgColor rgb="FFFF0000"/>
        </patternFill>
      </fill>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0000CC"/>
      <color rgb="FFDCFFCD"/>
      <color rgb="FF800080"/>
      <color rgb="FF663300"/>
      <color rgb="FFFFFFFF"/>
      <color rgb="FF008000"/>
      <color rgb="FF7DC8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64213</xdr:rowOff>
    </xdr:from>
    <xdr:to>
      <xdr:col>8</xdr:col>
      <xdr:colOff>11842</xdr:colOff>
      <xdr:row>7</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64213"/>
          <a:ext cx="4374291" cy="1250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33338</xdr:rowOff>
    </xdr:from>
    <xdr:to>
      <xdr:col>4</xdr:col>
      <xdr:colOff>30130</xdr:colOff>
      <xdr:row>4</xdr:row>
      <xdr:rowOff>128588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33338"/>
          <a:ext cx="3187668"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xdr:colOff>
      <xdr:row>0</xdr:row>
      <xdr:rowOff>152400</xdr:rowOff>
    </xdr:from>
    <xdr:to>
      <xdr:col>3</xdr:col>
      <xdr:colOff>5579</xdr:colOff>
      <xdr:row>6</xdr:row>
      <xdr:rowOff>33337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3337" y="152400"/>
          <a:ext cx="2663055" cy="1023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2</xdr:col>
      <xdr:colOff>1684124</xdr:colOff>
      <xdr:row>3</xdr:row>
      <xdr:rowOff>242888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625" y="200026"/>
          <a:ext cx="2612812" cy="990600"/>
        </a:xfrm>
        <a:prstGeom prst="rect">
          <a:avLst/>
        </a:prstGeom>
      </xdr:spPr>
    </xdr:pic>
    <xdr:clientData/>
  </xdr:twoCellAnchor>
  <xdr:twoCellAnchor editAs="oneCell">
    <xdr:from>
      <xdr:col>0</xdr:col>
      <xdr:colOff>0</xdr:colOff>
      <xdr:row>0</xdr:row>
      <xdr:rowOff>0</xdr:rowOff>
    </xdr:from>
    <xdr:to>
      <xdr:col>1</xdr:col>
      <xdr:colOff>4763</xdr:colOff>
      <xdr:row>6</xdr:row>
      <xdr:rowOff>61913</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71525" cy="1433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170739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xdr:colOff>
      <xdr:row>0</xdr:row>
      <xdr:rowOff>7620</xdr:rowOff>
    </xdr:from>
    <xdr:to>
      <xdr:col>1</xdr:col>
      <xdr:colOff>924039</xdr:colOff>
      <xdr:row>4</xdr:row>
      <xdr:rowOff>180022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480" y="7620"/>
          <a:ext cx="1802778" cy="896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W914"/>
  <sheetViews>
    <sheetView tabSelected="1" workbookViewId="0">
      <selection activeCell="R42" sqref="R42:U42"/>
    </sheetView>
  </sheetViews>
  <sheetFormatPr defaultRowHeight="15" x14ac:dyDescent="0.25"/>
  <cols>
    <col min="1" max="4" width="10.7109375" style="5" customWidth="1"/>
    <col min="5" max="5" width="10.28515625" style="5" hidden="1" customWidth="1"/>
    <col min="6" max="7" width="9" style="5" customWidth="1"/>
    <col min="8" max="8" width="9" style="5" hidden="1" customWidth="1"/>
    <col min="9" max="21" width="9" style="5" customWidth="1"/>
    <col min="22" max="23" width="10.7109375" style="5" customWidth="1"/>
    <col min="24" max="38" width="9" style="5"/>
  </cols>
  <sheetData>
    <row r="1" spans="1:647" x14ac:dyDescent="0.25">
      <c r="A1" s="1"/>
      <c r="B1" s="2"/>
      <c r="C1" s="2"/>
      <c r="D1" s="2"/>
      <c r="E1" s="2"/>
      <c r="F1" s="2"/>
      <c r="G1" s="2"/>
      <c r="H1" s="2"/>
      <c r="I1" s="566"/>
      <c r="J1" s="566"/>
      <c r="K1" s="566"/>
      <c r="L1" s="566"/>
      <c r="M1" s="568" t="s">
        <v>0</v>
      </c>
      <c r="N1" s="568"/>
      <c r="O1" s="568"/>
      <c r="P1" s="568"/>
      <c r="Q1" s="568"/>
      <c r="R1" s="568"/>
      <c r="S1" s="568"/>
      <c r="T1" s="568"/>
      <c r="U1" s="569"/>
      <c r="V1" s="3"/>
      <c r="W1" s="5" t="s">
        <v>1245</v>
      </c>
      <c r="X1" s="4"/>
      <c r="Y1" s="4"/>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row>
    <row r="2" spans="1:647" x14ac:dyDescent="0.25">
      <c r="A2" s="6"/>
      <c r="B2" s="7"/>
      <c r="C2" s="7"/>
      <c r="D2" s="7"/>
      <c r="E2" s="7"/>
      <c r="F2" s="7"/>
      <c r="G2" s="7"/>
      <c r="H2" s="7"/>
      <c r="I2" s="567"/>
      <c r="J2" s="567"/>
      <c r="K2" s="567"/>
      <c r="L2" s="567"/>
      <c r="M2" s="570"/>
      <c r="N2" s="570"/>
      <c r="O2" s="570"/>
      <c r="P2" s="570"/>
      <c r="Q2" s="570"/>
      <c r="R2" s="570"/>
      <c r="S2" s="570"/>
      <c r="T2" s="570"/>
      <c r="U2" s="571"/>
      <c r="V2" s="4"/>
      <c r="W2" s="4"/>
      <c r="X2" s="4"/>
      <c r="Y2" s="4"/>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row>
    <row r="3" spans="1:647" x14ac:dyDescent="0.25">
      <c r="A3" s="6"/>
      <c r="B3" s="7"/>
      <c r="C3" s="7"/>
      <c r="D3" s="7"/>
      <c r="E3" s="7"/>
      <c r="F3" s="7"/>
      <c r="G3" s="7"/>
      <c r="H3" s="7"/>
      <c r="I3" s="567"/>
      <c r="J3" s="567"/>
      <c r="K3" s="567"/>
      <c r="L3" s="567"/>
      <c r="M3" s="570"/>
      <c r="N3" s="570"/>
      <c r="O3" s="570"/>
      <c r="P3" s="570"/>
      <c r="Q3" s="570"/>
      <c r="R3" s="570"/>
      <c r="S3" s="570"/>
      <c r="T3" s="570"/>
      <c r="U3" s="571"/>
      <c r="V3" s="4"/>
      <c r="W3" s="4"/>
      <c r="X3" s="4"/>
      <c r="Y3" s="4"/>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row>
    <row r="4" spans="1:647" x14ac:dyDescent="0.25">
      <c r="A4" s="6"/>
      <c r="B4" s="7"/>
      <c r="C4" s="7"/>
      <c r="D4" s="7"/>
      <c r="E4" s="7"/>
      <c r="F4" s="7"/>
      <c r="G4" s="7"/>
      <c r="H4" s="7"/>
      <c r="I4" s="567"/>
      <c r="J4" s="567"/>
      <c r="K4" s="567"/>
      <c r="L4" s="567"/>
      <c r="M4" s="570"/>
      <c r="N4" s="570"/>
      <c r="O4" s="570"/>
      <c r="P4" s="570"/>
      <c r="Q4" s="570"/>
      <c r="R4" s="570"/>
      <c r="S4" s="570"/>
      <c r="T4" s="570"/>
      <c r="U4" s="571"/>
      <c r="V4" s="4"/>
      <c r="W4" s="4"/>
      <c r="X4" s="4"/>
      <c r="Y4" s="4"/>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row>
    <row r="5" spans="1:647" x14ac:dyDescent="0.25">
      <c r="A5" s="6"/>
      <c r="B5" s="7"/>
      <c r="C5" s="7"/>
      <c r="D5" s="7"/>
      <c r="E5" s="7"/>
      <c r="F5" s="7"/>
      <c r="G5" s="7"/>
      <c r="H5" s="7"/>
      <c r="I5" s="567"/>
      <c r="J5" s="567"/>
      <c r="K5" s="567"/>
      <c r="L5" s="567"/>
      <c r="M5" s="570"/>
      <c r="N5" s="570"/>
      <c r="O5" s="570"/>
      <c r="P5" s="570"/>
      <c r="Q5" s="570"/>
      <c r="R5" s="570"/>
      <c r="S5" s="570"/>
      <c r="T5" s="570"/>
      <c r="U5" s="571"/>
      <c r="V5" s="4"/>
      <c r="W5" s="4"/>
      <c r="X5" s="4"/>
      <c r="Y5" s="4"/>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row>
    <row r="6" spans="1:647" x14ac:dyDescent="0.25">
      <c r="A6" s="6"/>
      <c r="B6" s="7"/>
      <c r="C6" s="7"/>
      <c r="D6" s="7"/>
      <c r="E6" s="7"/>
      <c r="F6" s="7"/>
      <c r="G6" s="7"/>
      <c r="H6" s="7"/>
      <c r="I6" s="567"/>
      <c r="J6" s="567"/>
      <c r="K6" s="567"/>
      <c r="L6" s="567"/>
      <c r="M6" s="570"/>
      <c r="N6" s="570"/>
      <c r="O6" s="570"/>
      <c r="P6" s="570"/>
      <c r="Q6" s="570"/>
      <c r="R6" s="570"/>
      <c r="S6" s="570"/>
      <c r="T6" s="570"/>
      <c r="U6" s="571"/>
      <c r="V6" s="4"/>
      <c r="W6" s="4"/>
      <c r="X6" s="8"/>
      <c r="Y6" s="4"/>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row>
    <row r="7" spans="1:647" ht="18" customHeight="1" thickBot="1" x14ac:dyDescent="0.3">
      <c r="A7" s="6"/>
      <c r="B7" s="7"/>
      <c r="C7" s="7"/>
      <c r="D7" s="7"/>
      <c r="E7" s="7"/>
      <c r="F7" s="7"/>
      <c r="G7" s="7"/>
      <c r="H7" s="7"/>
      <c r="I7" s="567"/>
      <c r="J7" s="567"/>
      <c r="K7" s="567"/>
      <c r="L7" s="567"/>
      <c r="M7" s="572" t="s">
        <v>1047</v>
      </c>
      <c r="N7" s="572"/>
      <c r="O7" s="572"/>
      <c r="P7" s="572"/>
      <c r="Q7" s="572"/>
      <c r="R7" s="572"/>
      <c r="S7" s="572"/>
      <c r="T7" s="572"/>
      <c r="U7" s="573"/>
      <c r="V7" s="9"/>
      <c r="W7" s="9"/>
      <c r="X7" s="9"/>
      <c r="Y7" s="4"/>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row>
    <row r="8" spans="1:647" ht="18.399999999999999" hidden="1" customHeight="1" thickBot="1" x14ac:dyDescent="0.3">
      <c r="A8" s="6"/>
      <c r="B8" s="7"/>
      <c r="C8" s="7"/>
      <c r="D8" s="7"/>
      <c r="E8" s="7"/>
      <c r="F8" s="7"/>
      <c r="G8" s="7"/>
      <c r="H8" s="7"/>
      <c r="I8" s="567"/>
      <c r="J8" s="567"/>
      <c r="K8" s="567"/>
      <c r="L8" s="567"/>
      <c r="M8" s="572"/>
      <c r="N8" s="572"/>
      <c r="O8" s="572"/>
      <c r="P8" s="572"/>
      <c r="Q8" s="572"/>
      <c r="R8" s="572"/>
      <c r="S8" s="572"/>
      <c r="T8" s="572"/>
      <c r="U8" s="573"/>
      <c r="V8" s="9"/>
      <c r="W8" s="332"/>
      <c r="X8" s="333"/>
      <c r="Y8" s="4"/>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row>
    <row r="9" spans="1:647" ht="18.75" x14ac:dyDescent="0.3">
      <c r="A9" s="433" t="s">
        <v>1</v>
      </c>
      <c r="B9" s="10"/>
      <c r="C9" s="10"/>
      <c r="D9" s="10"/>
      <c r="E9" s="10"/>
      <c r="F9" s="10"/>
      <c r="G9" s="10"/>
      <c r="H9" s="10"/>
      <c r="I9" s="10"/>
      <c r="J9" s="10"/>
      <c r="K9" s="10"/>
      <c r="L9" s="10"/>
      <c r="M9" s="10"/>
      <c r="N9" s="10"/>
      <c r="O9" s="10"/>
      <c r="P9" s="10"/>
      <c r="Q9" s="10"/>
      <c r="R9" s="10"/>
      <c r="S9" s="10"/>
      <c r="T9" s="10"/>
      <c r="U9" s="11" t="s">
        <v>2</v>
      </c>
      <c r="V9" s="12"/>
      <c r="W9" s="12"/>
      <c r="X9" s="12"/>
      <c r="Y9" s="12"/>
      <c r="Z9" s="12"/>
      <c r="AA9" s="12"/>
      <c r="AB9" s="12"/>
      <c r="AC9" s="12"/>
      <c r="AD9" s="12"/>
      <c r="AE9" s="12"/>
      <c r="AF9" s="12"/>
      <c r="AG9" s="12"/>
      <c r="AH9" s="12"/>
      <c r="AI9" s="12"/>
      <c r="AJ9" s="12"/>
      <c r="AK9" s="12"/>
      <c r="AL9" s="12"/>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row>
    <row r="10" spans="1:647" ht="39.75" customHeight="1" x14ac:dyDescent="0.3">
      <c r="A10" s="563" t="s">
        <v>3</v>
      </c>
      <c r="B10" s="564"/>
      <c r="C10" s="564"/>
      <c r="D10" s="564"/>
      <c r="E10" s="564"/>
      <c r="F10" s="564"/>
      <c r="G10" s="564"/>
      <c r="H10" s="564"/>
      <c r="I10" s="564"/>
      <c r="J10" s="564"/>
      <c r="K10" s="564"/>
      <c r="L10" s="564"/>
      <c r="M10" s="564"/>
      <c r="N10" s="564"/>
      <c r="O10" s="564"/>
      <c r="P10" s="564"/>
      <c r="Q10" s="564"/>
      <c r="R10" s="564"/>
      <c r="S10" s="564"/>
      <c r="T10" s="564"/>
      <c r="U10" s="565"/>
      <c r="V10" s="12"/>
      <c r="W10" s="12"/>
      <c r="X10" s="12"/>
      <c r="Y10" s="12"/>
      <c r="Z10" s="12"/>
      <c r="AA10" s="12"/>
      <c r="AB10" s="12"/>
      <c r="AC10" s="12"/>
      <c r="AD10" s="12"/>
      <c r="AE10" s="12"/>
      <c r="AF10" s="12"/>
      <c r="AG10" s="12"/>
      <c r="AH10" s="12"/>
      <c r="AI10" s="12"/>
      <c r="AJ10" s="12"/>
      <c r="AK10" s="12"/>
      <c r="AL10" s="12"/>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row>
    <row r="11" spans="1:647" ht="21.75" customHeight="1" x14ac:dyDescent="0.3">
      <c r="A11" s="563" t="s">
        <v>879</v>
      </c>
      <c r="B11" s="564"/>
      <c r="C11" s="564"/>
      <c r="D11" s="564"/>
      <c r="E11" s="564"/>
      <c r="F11" s="564"/>
      <c r="G11" s="564"/>
      <c r="H11" s="564"/>
      <c r="I11" s="564"/>
      <c r="J11" s="564"/>
      <c r="K11" s="564"/>
      <c r="L11" s="564"/>
      <c r="M11" s="564"/>
      <c r="N11" s="564"/>
      <c r="O11" s="564"/>
      <c r="P11" s="564"/>
      <c r="Q11" s="564"/>
      <c r="R11" s="564"/>
      <c r="S11" s="564"/>
      <c r="T11" s="564"/>
      <c r="U11" s="565"/>
      <c r="V11" s="12"/>
      <c r="W11" s="12"/>
      <c r="X11" s="12"/>
      <c r="Y11" s="12"/>
      <c r="Z11" s="12"/>
      <c r="AA11" s="12"/>
      <c r="AB11" s="12"/>
      <c r="AC11" s="12"/>
      <c r="AD11" s="12"/>
      <c r="AE11" s="12"/>
      <c r="AF11" s="12"/>
      <c r="AG11" s="12"/>
      <c r="AH11" s="12"/>
      <c r="AI11" s="12"/>
      <c r="AJ11" s="12"/>
      <c r="AK11" s="12"/>
      <c r="AL11" s="12"/>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row>
    <row r="12" spans="1:647" ht="132" customHeight="1" x14ac:dyDescent="0.3">
      <c r="A12" s="563" t="s">
        <v>1093</v>
      </c>
      <c r="B12" s="564"/>
      <c r="C12" s="564"/>
      <c r="D12" s="564"/>
      <c r="E12" s="564"/>
      <c r="F12" s="564"/>
      <c r="G12" s="564"/>
      <c r="H12" s="564"/>
      <c r="I12" s="564"/>
      <c r="J12" s="564"/>
      <c r="K12" s="564"/>
      <c r="L12" s="564"/>
      <c r="M12" s="564"/>
      <c r="N12" s="564"/>
      <c r="O12" s="564"/>
      <c r="P12" s="564"/>
      <c r="Q12" s="564"/>
      <c r="R12" s="564"/>
      <c r="S12" s="564"/>
      <c r="T12" s="564"/>
      <c r="U12" s="565"/>
      <c r="V12" s="12"/>
      <c r="W12" s="12"/>
      <c r="X12" s="12"/>
      <c r="Y12" s="12"/>
      <c r="Z12" s="12"/>
      <c r="AA12" s="12"/>
      <c r="AB12" s="12"/>
      <c r="AC12" s="12"/>
      <c r="AD12" s="12"/>
      <c r="AE12" s="12"/>
      <c r="AF12" s="12"/>
      <c r="AG12" s="12"/>
      <c r="AH12" s="12"/>
      <c r="AI12" s="12"/>
      <c r="AJ12" s="12"/>
      <c r="AK12" s="12"/>
      <c r="AL12" s="12"/>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row>
    <row r="13" spans="1:647" ht="18.75" x14ac:dyDescent="0.3">
      <c r="A13" s="579" t="s">
        <v>4</v>
      </c>
      <c r="B13" s="580"/>
      <c r="C13" s="580"/>
      <c r="D13" s="580"/>
      <c r="E13" s="580"/>
      <c r="F13" s="580"/>
      <c r="G13" s="580"/>
      <c r="H13" s="580"/>
      <c r="I13" s="580"/>
      <c r="J13" s="580"/>
      <c r="K13" s="580"/>
      <c r="L13" s="580"/>
      <c r="M13" s="580"/>
      <c r="N13" s="580"/>
      <c r="O13" s="580"/>
      <c r="P13" s="580"/>
      <c r="Q13" s="580"/>
      <c r="R13" s="580"/>
      <c r="S13" s="580"/>
      <c r="T13" s="580"/>
      <c r="U13" s="581"/>
      <c r="V13" s="12"/>
      <c r="W13" s="12"/>
      <c r="X13" s="12"/>
      <c r="Y13" s="12"/>
      <c r="Z13" s="12"/>
      <c r="AA13" s="12"/>
      <c r="AB13" s="12"/>
      <c r="AC13" s="12"/>
      <c r="AD13" s="12"/>
      <c r="AE13" s="12"/>
      <c r="AF13" s="12"/>
      <c r="AG13" s="12"/>
      <c r="AH13" s="12"/>
      <c r="AI13" s="12"/>
      <c r="AJ13" s="12"/>
      <c r="AK13" s="12"/>
      <c r="AL13" s="12"/>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row>
    <row r="14" spans="1:647" ht="18.75" x14ac:dyDescent="0.3">
      <c r="A14" s="563" t="s">
        <v>5</v>
      </c>
      <c r="B14" s="564"/>
      <c r="C14" s="564"/>
      <c r="D14" s="564"/>
      <c r="E14" s="564"/>
      <c r="F14" s="564"/>
      <c r="G14" s="564"/>
      <c r="H14" s="564"/>
      <c r="I14" s="564"/>
      <c r="J14" s="564"/>
      <c r="K14" s="564"/>
      <c r="L14" s="564"/>
      <c r="M14" s="564"/>
      <c r="N14" s="564"/>
      <c r="O14" s="564"/>
      <c r="P14" s="564"/>
      <c r="Q14" s="564"/>
      <c r="R14" s="564"/>
      <c r="S14" s="564"/>
      <c r="T14" s="564"/>
      <c r="U14" s="565"/>
      <c r="V14" s="12"/>
      <c r="W14" s="12"/>
      <c r="X14" s="12"/>
      <c r="Y14" s="12"/>
      <c r="Z14" s="12"/>
      <c r="AA14" s="12"/>
      <c r="AB14" s="12"/>
      <c r="AC14" s="12"/>
      <c r="AD14" s="12"/>
      <c r="AE14" s="12"/>
      <c r="AF14" s="12"/>
      <c r="AG14" s="12"/>
      <c r="AH14" s="12"/>
      <c r="AI14" s="12"/>
      <c r="AJ14" s="12"/>
      <c r="AK14" s="12"/>
      <c r="AL14" s="12"/>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row>
    <row r="15" spans="1:647" ht="37.5" customHeight="1" x14ac:dyDescent="0.3">
      <c r="A15" s="563"/>
      <c r="B15" s="564"/>
      <c r="C15" s="564"/>
      <c r="D15" s="564"/>
      <c r="E15" s="564"/>
      <c r="F15" s="564"/>
      <c r="G15" s="564"/>
      <c r="H15" s="564"/>
      <c r="I15" s="564"/>
      <c r="J15" s="564"/>
      <c r="K15" s="564"/>
      <c r="L15" s="564"/>
      <c r="M15" s="564"/>
      <c r="N15" s="564"/>
      <c r="O15" s="564"/>
      <c r="P15" s="564"/>
      <c r="Q15" s="564"/>
      <c r="R15" s="564"/>
      <c r="S15" s="564"/>
      <c r="T15" s="564"/>
      <c r="U15" s="565"/>
      <c r="V15" s="12"/>
      <c r="W15" s="12"/>
      <c r="X15" s="12"/>
      <c r="Y15" s="12"/>
      <c r="Z15" s="12"/>
      <c r="AA15" s="12"/>
      <c r="AB15" s="12"/>
      <c r="AC15" s="12"/>
      <c r="AD15" s="12"/>
      <c r="AE15" s="12"/>
      <c r="AF15" s="12"/>
      <c r="AG15" s="12"/>
      <c r="AH15" s="12"/>
      <c r="AI15" s="12"/>
      <c r="AJ15" s="12"/>
      <c r="AK15" s="12"/>
      <c r="AL15" s="12"/>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row>
    <row r="16" spans="1:647" ht="18.75" x14ac:dyDescent="0.3">
      <c r="A16" s="582" t="s">
        <v>6</v>
      </c>
      <c r="B16" s="583"/>
      <c r="C16" s="583"/>
      <c r="D16" s="583"/>
      <c r="E16" s="583"/>
      <c r="F16" s="583"/>
      <c r="G16" s="583"/>
      <c r="H16" s="583"/>
      <c r="I16" s="583"/>
      <c r="J16" s="583"/>
      <c r="K16" s="583"/>
      <c r="L16" s="583"/>
      <c r="M16" s="583"/>
      <c r="N16" s="583"/>
      <c r="O16" s="583"/>
      <c r="P16" s="583"/>
      <c r="Q16" s="583"/>
      <c r="R16" s="583"/>
      <c r="S16" s="583"/>
      <c r="T16" s="583"/>
      <c r="U16" s="584"/>
      <c r="V16" s="12"/>
      <c r="W16" s="12"/>
      <c r="X16" s="12"/>
      <c r="Y16" s="12"/>
      <c r="Z16" s="12"/>
      <c r="AA16" s="12"/>
      <c r="AB16" s="12"/>
      <c r="AC16" s="12"/>
      <c r="AD16" s="12"/>
      <c r="AE16" s="12"/>
      <c r="AF16" s="12"/>
      <c r="AG16" s="12"/>
      <c r="AH16" s="12"/>
      <c r="AI16" s="12"/>
      <c r="AJ16" s="12"/>
      <c r="AK16" s="12"/>
      <c r="AL16" s="12"/>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row>
    <row r="17" spans="1:647" ht="112.5" customHeight="1" x14ac:dyDescent="0.3">
      <c r="A17" s="585" t="s">
        <v>1094</v>
      </c>
      <c r="B17" s="586"/>
      <c r="C17" s="586"/>
      <c r="D17" s="586"/>
      <c r="E17" s="586"/>
      <c r="F17" s="586"/>
      <c r="G17" s="586"/>
      <c r="H17" s="586"/>
      <c r="I17" s="586"/>
      <c r="J17" s="586"/>
      <c r="K17" s="586"/>
      <c r="L17" s="586"/>
      <c r="M17" s="586"/>
      <c r="N17" s="586"/>
      <c r="O17" s="586"/>
      <c r="P17" s="586"/>
      <c r="Q17" s="586"/>
      <c r="R17" s="586"/>
      <c r="S17" s="586"/>
      <c r="T17" s="586"/>
      <c r="U17" s="587"/>
      <c r="V17" s="12"/>
      <c r="W17" s="12"/>
      <c r="X17" s="12"/>
      <c r="Y17" s="12"/>
      <c r="Z17" s="12"/>
      <c r="AA17" s="12"/>
      <c r="AB17" s="12"/>
      <c r="AC17" s="12"/>
      <c r="AD17" s="12"/>
      <c r="AE17" s="12"/>
      <c r="AF17" s="12"/>
      <c r="AG17" s="12"/>
      <c r="AH17" s="12"/>
      <c r="AI17" s="12"/>
      <c r="AJ17" s="12"/>
      <c r="AK17" s="12"/>
      <c r="AL17" s="12"/>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row>
    <row r="18" spans="1:647" ht="18.75" x14ac:dyDescent="0.3">
      <c r="A18" s="588" t="s">
        <v>7</v>
      </c>
      <c r="B18" s="588"/>
      <c r="C18" s="588"/>
      <c r="D18" s="588"/>
      <c r="E18" s="588"/>
      <c r="F18" s="588"/>
      <c r="G18" s="588"/>
      <c r="H18" s="588"/>
      <c r="I18" s="588"/>
      <c r="J18" s="588"/>
      <c r="K18" s="588"/>
      <c r="L18" s="588"/>
      <c r="M18" s="588"/>
      <c r="N18" s="588"/>
      <c r="O18" s="588"/>
      <c r="P18" s="588"/>
      <c r="Q18" s="588"/>
      <c r="R18" s="588"/>
      <c r="S18" s="588"/>
      <c r="T18" s="588"/>
      <c r="U18" s="588"/>
      <c r="V18" s="12"/>
      <c r="W18" s="12"/>
      <c r="X18" s="12"/>
      <c r="Y18" s="12"/>
      <c r="Z18" s="12"/>
      <c r="AA18" s="12"/>
      <c r="AB18" s="12"/>
      <c r="AC18" s="12"/>
      <c r="AD18" s="12"/>
      <c r="AE18" s="12"/>
      <c r="AF18" s="12"/>
      <c r="AG18" s="12"/>
      <c r="AH18" s="12"/>
      <c r="AI18" s="12"/>
      <c r="AJ18" s="12"/>
      <c r="AK18" s="12"/>
      <c r="AL18" s="12"/>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row>
    <row r="19" spans="1:647" ht="18" customHeight="1" x14ac:dyDescent="0.3">
      <c r="A19" s="594" t="s">
        <v>1095</v>
      </c>
      <c r="B19" s="595"/>
      <c r="C19" s="595"/>
      <c r="D19" s="595"/>
      <c r="E19" s="595"/>
      <c r="F19" s="595"/>
      <c r="G19" s="595"/>
      <c r="H19" s="595"/>
      <c r="I19" s="595"/>
      <c r="J19" s="595"/>
      <c r="K19" s="595"/>
      <c r="L19" s="596" t="s">
        <v>1096</v>
      </c>
      <c r="M19" s="597"/>
      <c r="N19" s="597"/>
      <c r="O19" s="597"/>
      <c r="P19" s="597"/>
      <c r="Q19" s="597"/>
      <c r="R19" s="597"/>
      <c r="S19" s="597"/>
      <c r="T19" s="597"/>
      <c r="U19" s="597"/>
      <c r="V19" s="12"/>
      <c r="W19" s="12"/>
      <c r="X19" s="12"/>
      <c r="Y19" s="12"/>
      <c r="Z19" s="12"/>
      <c r="AA19" s="12"/>
      <c r="AB19" s="12"/>
      <c r="AC19" s="12"/>
      <c r="AD19" s="12"/>
      <c r="AE19" s="12"/>
      <c r="AF19" s="12"/>
      <c r="AG19" s="12"/>
      <c r="AH19" s="12"/>
      <c r="AI19" s="12"/>
      <c r="AJ19" s="12"/>
      <c r="AK19" s="12"/>
      <c r="AL19" s="12"/>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row>
    <row r="20" spans="1:647" ht="256.14999999999998" customHeight="1" x14ac:dyDescent="0.3">
      <c r="A20" s="598" t="s">
        <v>1232</v>
      </c>
      <c r="B20" s="599"/>
      <c r="C20" s="599"/>
      <c r="D20" s="599"/>
      <c r="E20" s="599"/>
      <c r="F20" s="599"/>
      <c r="G20" s="599"/>
      <c r="H20" s="599"/>
      <c r="I20" s="599"/>
      <c r="J20" s="599"/>
      <c r="K20" s="599"/>
      <c r="L20" s="598" t="s">
        <v>1097</v>
      </c>
      <c r="M20" s="599"/>
      <c r="N20" s="599"/>
      <c r="O20" s="599"/>
      <c r="P20" s="599"/>
      <c r="Q20" s="599"/>
      <c r="R20" s="599"/>
      <c r="S20" s="599"/>
      <c r="T20" s="599"/>
      <c r="U20" s="599"/>
      <c r="V20" s="12"/>
      <c r="W20" s="12"/>
      <c r="X20" s="12"/>
      <c r="Y20" s="12"/>
      <c r="Z20" s="12"/>
      <c r="AA20" s="12"/>
      <c r="AB20" s="12"/>
      <c r="AC20" s="12"/>
      <c r="AD20" s="12"/>
      <c r="AE20" s="12"/>
      <c r="AF20" s="12"/>
      <c r="AG20" s="12"/>
      <c r="AH20" s="12"/>
      <c r="AI20" s="12"/>
      <c r="AJ20" s="12"/>
      <c r="AK20" s="12"/>
      <c r="AL20" s="12"/>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row>
    <row r="21" spans="1:647" ht="18" customHeight="1" thickBot="1" x14ac:dyDescent="0.35">
      <c r="A21" s="561" t="s">
        <v>1099</v>
      </c>
      <c r="B21" s="562"/>
      <c r="C21" s="562"/>
      <c r="D21" s="562"/>
      <c r="E21" s="434"/>
      <c r="F21" s="561" t="s">
        <v>1274</v>
      </c>
      <c r="G21" s="562"/>
      <c r="H21" s="562"/>
      <c r="I21" s="562"/>
      <c r="J21" s="562"/>
      <c r="K21" s="562"/>
      <c r="L21" s="561" t="s">
        <v>1099</v>
      </c>
      <c r="M21" s="562"/>
      <c r="N21" s="562"/>
      <c r="O21" s="562"/>
      <c r="P21" s="562"/>
      <c r="Q21" s="561" t="s">
        <v>1275</v>
      </c>
      <c r="R21" s="562"/>
      <c r="S21" s="562"/>
      <c r="T21" s="562"/>
      <c r="U21" s="562"/>
      <c r="V21" s="12"/>
      <c r="W21" s="12"/>
      <c r="X21" s="12"/>
      <c r="Y21" s="12"/>
      <c r="Z21" s="12"/>
      <c r="AA21" s="12"/>
      <c r="AB21" s="12"/>
      <c r="AC21" s="12"/>
      <c r="AD21" s="12"/>
      <c r="AE21" s="12"/>
      <c r="AF21" s="12"/>
      <c r="AG21" s="12"/>
      <c r="AH21" s="12"/>
      <c r="AI21" s="12"/>
      <c r="AJ21" s="12"/>
      <c r="AK21" s="12"/>
      <c r="AL21" s="12"/>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row>
    <row r="22" spans="1:647" ht="19.5" thickTop="1" x14ac:dyDescent="0.3">
      <c r="A22" s="589" t="s">
        <v>8</v>
      </c>
      <c r="B22" s="590"/>
      <c r="C22" s="590"/>
      <c r="D22" s="590"/>
      <c r="E22" s="590"/>
      <c r="F22" s="590"/>
      <c r="G22" s="590"/>
      <c r="H22" s="590"/>
      <c r="I22" s="590"/>
      <c r="J22" s="590"/>
      <c r="K22" s="590"/>
      <c r="L22" s="590"/>
      <c r="M22" s="590"/>
      <c r="N22" s="590"/>
      <c r="O22" s="590"/>
      <c r="P22" s="590"/>
      <c r="Q22" s="590"/>
      <c r="R22" s="590"/>
      <c r="S22" s="590"/>
      <c r="T22" s="590"/>
      <c r="U22" s="591"/>
      <c r="V22" s="12"/>
      <c r="W22" s="12"/>
      <c r="X22" s="12"/>
      <c r="Y22" s="12"/>
      <c r="Z22" s="12"/>
      <c r="AA22" s="12"/>
      <c r="AB22" s="12"/>
      <c r="AC22" s="12"/>
      <c r="AD22" s="12"/>
      <c r="AE22" s="12"/>
      <c r="AF22" s="12"/>
      <c r="AG22" s="12"/>
      <c r="AH22" s="12"/>
      <c r="AI22" s="12"/>
      <c r="AJ22" s="12"/>
      <c r="AK22" s="12"/>
      <c r="AL22" s="12"/>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row>
    <row r="23" spans="1:647" ht="57.75" customHeight="1" x14ac:dyDescent="0.3">
      <c r="A23" s="574" t="s">
        <v>880</v>
      </c>
      <c r="B23" s="575"/>
      <c r="C23" s="592" t="s">
        <v>881</v>
      </c>
      <c r="D23" s="592"/>
      <c r="E23" s="592"/>
      <c r="F23" s="592"/>
      <c r="G23" s="592"/>
      <c r="H23" s="592"/>
      <c r="I23" s="592"/>
      <c r="J23" s="592"/>
      <c r="K23" s="592"/>
      <c r="L23" s="592"/>
      <c r="M23" s="592"/>
      <c r="N23" s="592"/>
      <c r="O23" s="592"/>
      <c r="P23" s="592"/>
      <c r="Q23" s="592"/>
      <c r="R23" s="592"/>
      <c r="S23" s="592"/>
      <c r="T23" s="592"/>
      <c r="U23" s="593"/>
      <c r="V23" s="12"/>
      <c r="W23" s="12"/>
      <c r="X23" s="12"/>
      <c r="Y23" s="12"/>
      <c r="Z23" s="12"/>
      <c r="AA23" s="12"/>
      <c r="AB23" s="12"/>
      <c r="AC23" s="12"/>
      <c r="AD23" s="12"/>
      <c r="AE23" s="12"/>
      <c r="AF23" s="12"/>
      <c r="AG23" s="12"/>
      <c r="AH23" s="12"/>
      <c r="AI23" s="12"/>
      <c r="AJ23" s="12"/>
      <c r="AK23" s="12"/>
      <c r="AL23" s="12"/>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row>
    <row r="24" spans="1:647" ht="20.25" customHeight="1" x14ac:dyDescent="0.3">
      <c r="A24" s="574" t="s">
        <v>9</v>
      </c>
      <c r="B24" s="575"/>
      <c r="C24" s="577" t="s">
        <v>882</v>
      </c>
      <c r="D24" s="577"/>
      <c r="E24" s="577"/>
      <c r="F24" s="577"/>
      <c r="G24" s="577"/>
      <c r="H24" s="577"/>
      <c r="I24" s="577"/>
      <c r="J24" s="577"/>
      <c r="K24" s="577"/>
      <c r="L24" s="577"/>
      <c r="M24" s="577"/>
      <c r="N24" s="577"/>
      <c r="O24" s="577"/>
      <c r="P24" s="577"/>
      <c r="Q24" s="577"/>
      <c r="R24" s="577"/>
      <c r="S24" s="577"/>
      <c r="T24" s="577"/>
      <c r="U24" s="578"/>
      <c r="V24" s="12"/>
      <c r="W24" s="12"/>
      <c r="X24" s="12"/>
      <c r="Y24" s="12"/>
      <c r="Z24" s="12"/>
      <c r="AA24" s="12"/>
      <c r="AB24" s="12"/>
      <c r="AC24" s="12"/>
      <c r="AD24" s="12"/>
      <c r="AE24" s="12"/>
      <c r="AF24" s="12"/>
      <c r="AG24" s="12"/>
      <c r="AH24" s="12"/>
      <c r="AI24" s="12"/>
      <c r="AJ24" s="12"/>
      <c r="AK24" s="12"/>
      <c r="AL24" s="12"/>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row>
    <row r="25" spans="1:647" ht="59.25" customHeight="1" x14ac:dyDescent="0.3">
      <c r="A25" s="574" t="s">
        <v>10</v>
      </c>
      <c r="B25" s="575"/>
      <c r="C25" s="576" t="s">
        <v>11</v>
      </c>
      <c r="D25" s="577"/>
      <c r="E25" s="577"/>
      <c r="F25" s="577"/>
      <c r="G25" s="577"/>
      <c r="H25" s="577"/>
      <c r="I25" s="577"/>
      <c r="J25" s="577"/>
      <c r="K25" s="577"/>
      <c r="L25" s="577"/>
      <c r="M25" s="577"/>
      <c r="N25" s="577"/>
      <c r="O25" s="577"/>
      <c r="P25" s="577"/>
      <c r="Q25" s="577"/>
      <c r="R25" s="577"/>
      <c r="S25" s="577"/>
      <c r="T25" s="577"/>
      <c r="U25" s="578"/>
      <c r="V25" s="12"/>
      <c r="W25" s="12"/>
      <c r="X25" s="12"/>
      <c r="Y25" s="12"/>
      <c r="Z25" s="12"/>
      <c r="AA25" s="12"/>
      <c r="AB25" s="12"/>
      <c r="AC25" s="12"/>
      <c r="AD25" s="12"/>
      <c r="AE25" s="12"/>
      <c r="AF25" s="12"/>
      <c r="AG25" s="12"/>
      <c r="AH25" s="12"/>
      <c r="AI25" s="12"/>
      <c r="AJ25" s="12"/>
      <c r="AK25" s="12"/>
      <c r="AL25" s="12"/>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row>
    <row r="26" spans="1:647" ht="137.65" customHeight="1" x14ac:dyDescent="0.25">
      <c r="A26" s="600" t="s">
        <v>12</v>
      </c>
      <c r="B26" s="601"/>
      <c r="C26" s="602" t="s">
        <v>1098</v>
      </c>
      <c r="D26" s="603"/>
      <c r="E26" s="603"/>
      <c r="F26" s="603"/>
      <c r="G26" s="603"/>
      <c r="H26" s="603"/>
      <c r="I26" s="603"/>
      <c r="J26" s="603"/>
      <c r="K26" s="603"/>
      <c r="L26" s="603"/>
      <c r="M26" s="603"/>
      <c r="N26" s="603"/>
      <c r="O26" s="603"/>
      <c r="P26" s="603"/>
      <c r="Q26" s="603"/>
      <c r="R26" s="603"/>
      <c r="S26" s="603"/>
      <c r="T26" s="603"/>
      <c r="U26" s="604"/>
      <c r="V26" s="13"/>
      <c r="W26" s="13"/>
      <c r="X26" s="13"/>
      <c r="Y26" s="13"/>
      <c r="Z26" s="13"/>
      <c r="AA26" s="13"/>
      <c r="AB26" s="13"/>
      <c r="AC26" s="13"/>
      <c r="AD26" s="13"/>
      <c r="AE26" s="13"/>
      <c r="AF26" s="13"/>
      <c r="AG26" s="13"/>
      <c r="AH26" s="13"/>
      <c r="AI26" s="13"/>
      <c r="AJ26" s="13"/>
      <c r="AK26" s="13"/>
      <c r="AL26" s="13"/>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row>
    <row r="27" spans="1:647" ht="18.75" x14ac:dyDescent="0.3">
      <c r="A27" s="605" t="s">
        <v>13</v>
      </c>
      <c r="B27" s="606"/>
      <c r="C27" s="606"/>
      <c r="D27" s="606"/>
      <c r="E27" s="606"/>
      <c r="F27" s="606"/>
      <c r="G27" s="606"/>
      <c r="H27" s="606"/>
      <c r="I27" s="606"/>
      <c r="J27" s="606"/>
      <c r="K27" s="606"/>
      <c r="L27" s="606"/>
      <c r="M27" s="606"/>
      <c r="N27" s="606"/>
      <c r="O27" s="606"/>
      <c r="P27" s="606"/>
      <c r="Q27" s="606"/>
      <c r="R27" s="606"/>
      <c r="S27" s="606"/>
      <c r="T27" s="606"/>
      <c r="U27" s="607"/>
      <c r="V27" s="12"/>
      <c r="W27" s="12"/>
      <c r="X27" s="12"/>
      <c r="Y27" s="12"/>
      <c r="Z27" s="12"/>
      <c r="AA27" s="12"/>
      <c r="AB27" s="12"/>
      <c r="AC27" s="12"/>
      <c r="AD27" s="12"/>
      <c r="AE27" s="12"/>
      <c r="AF27" s="12"/>
      <c r="AG27" s="12"/>
      <c r="AH27" s="12"/>
      <c r="AI27" s="12"/>
      <c r="AJ27" s="12"/>
      <c r="AK27" s="12"/>
      <c r="AL27" s="12"/>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row>
    <row r="28" spans="1:647" ht="54" customHeight="1" x14ac:dyDescent="0.3">
      <c r="A28" s="608"/>
      <c r="B28" s="609"/>
      <c r="C28" s="609"/>
      <c r="D28" s="610"/>
      <c r="E28" s="611" t="s">
        <v>14</v>
      </c>
      <c r="F28" s="612"/>
      <c r="G28" s="612"/>
      <c r="H28" s="613"/>
      <c r="I28" s="614" t="s">
        <v>15</v>
      </c>
      <c r="J28" s="615"/>
      <c r="K28" s="616"/>
      <c r="L28" s="611" t="s">
        <v>16</v>
      </c>
      <c r="M28" s="612"/>
      <c r="N28" s="613"/>
      <c r="O28" s="611" t="s">
        <v>17</v>
      </c>
      <c r="P28" s="612"/>
      <c r="Q28" s="613"/>
      <c r="R28" s="617" t="s">
        <v>18</v>
      </c>
      <c r="S28" s="618"/>
      <c r="T28" s="617" t="s">
        <v>19</v>
      </c>
      <c r="U28" s="618"/>
      <c r="V28" s="14"/>
      <c r="W28" s="14"/>
      <c r="X28" s="14"/>
      <c r="Y28" s="14"/>
      <c r="Z28" s="14"/>
      <c r="AA28" s="14"/>
      <c r="AB28" s="14"/>
      <c r="AC28" s="14"/>
      <c r="AD28" s="14"/>
      <c r="AE28" s="14"/>
      <c r="AF28" s="14"/>
      <c r="AG28" s="14"/>
      <c r="AH28" s="14"/>
      <c r="AI28" s="14"/>
      <c r="AJ28" s="14"/>
      <c r="AK28" s="14"/>
      <c r="AL28" s="14"/>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row>
    <row r="29" spans="1:647" ht="54.75" customHeight="1" x14ac:dyDescent="0.25">
      <c r="A29" s="621" t="s">
        <v>883</v>
      </c>
      <c r="B29" s="622"/>
      <c r="C29" s="623"/>
      <c r="D29" s="624"/>
      <c r="E29" s="625" t="s">
        <v>1054</v>
      </c>
      <c r="F29" s="626"/>
      <c r="G29" s="626"/>
      <c r="H29" s="627"/>
      <c r="I29" s="628" t="s">
        <v>21</v>
      </c>
      <c r="J29" s="629"/>
      <c r="K29" s="630"/>
      <c r="L29" s="631" t="s">
        <v>884</v>
      </c>
      <c r="M29" s="632"/>
      <c r="N29" s="633"/>
      <c r="O29" s="631" t="s">
        <v>82</v>
      </c>
      <c r="P29" s="632"/>
      <c r="Q29" s="633"/>
      <c r="R29" s="634">
        <v>0</v>
      </c>
      <c r="S29" s="635"/>
      <c r="T29" s="634">
        <v>0</v>
      </c>
      <c r="U29" s="635"/>
      <c r="V29" s="14"/>
      <c r="W29" s="14"/>
      <c r="X29" s="14"/>
      <c r="Y29" s="14"/>
      <c r="Z29" s="14"/>
      <c r="AA29" s="14"/>
      <c r="AB29" s="14"/>
      <c r="AC29" s="14"/>
      <c r="AD29" s="14"/>
      <c r="AE29" s="14"/>
      <c r="AF29" s="14"/>
      <c r="AG29" s="14"/>
      <c r="AH29" s="14"/>
      <c r="AI29" s="14"/>
      <c r="AJ29" s="14"/>
      <c r="AK29" s="14"/>
      <c r="AL29" s="14"/>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row>
    <row r="30" spans="1:647" ht="35.65" customHeight="1" x14ac:dyDescent="0.25">
      <c r="A30" s="621" t="s">
        <v>1227</v>
      </c>
      <c r="B30" s="622"/>
      <c r="C30" s="623"/>
      <c r="D30" s="624"/>
      <c r="E30" s="636" t="s">
        <v>20</v>
      </c>
      <c r="F30" s="636"/>
      <c r="G30" s="636"/>
      <c r="H30" s="637"/>
      <c r="I30" s="638" t="s">
        <v>20</v>
      </c>
      <c r="J30" s="639"/>
      <c r="K30" s="640"/>
      <c r="L30" s="638" t="s">
        <v>20</v>
      </c>
      <c r="M30" s="639"/>
      <c r="N30" s="640"/>
      <c r="O30" s="638" t="s">
        <v>20</v>
      </c>
      <c r="P30" s="639"/>
      <c r="Q30" s="640"/>
      <c r="R30" s="619"/>
      <c r="S30" s="620"/>
      <c r="T30" s="619"/>
      <c r="U30" s="620"/>
      <c r="V30" s="15"/>
      <c r="W30" s="15"/>
      <c r="X30" s="15"/>
      <c r="Y30" s="15"/>
      <c r="Z30" s="15"/>
      <c r="AA30" s="15"/>
      <c r="AB30" s="15"/>
      <c r="AC30" s="15"/>
      <c r="AD30" s="15"/>
      <c r="AE30" s="15"/>
      <c r="AF30" s="15"/>
      <c r="AG30" s="15"/>
      <c r="AH30" s="15"/>
      <c r="AI30" s="15"/>
      <c r="AJ30" s="15"/>
      <c r="AK30" s="15"/>
      <c r="AL30" s="1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row>
    <row r="31" spans="1:647" ht="75.400000000000006" customHeight="1" x14ac:dyDescent="0.25">
      <c r="A31" s="621" t="s">
        <v>9</v>
      </c>
      <c r="B31" s="622"/>
      <c r="C31" s="623"/>
      <c r="D31" s="624"/>
      <c r="E31" s="631" t="s">
        <v>885</v>
      </c>
      <c r="F31" s="632"/>
      <c r="G31" s="632"/>
      <c r="H31" s="633"/>
      <c r="I31" s="625" t="s">
        <v>22</v>
      </c>
      <c r="J31" s="626"/>
      <c r="K31" s="627"/>
      <c r="L31" s="631" t="s">
        <v>25</v>
      </c>
      <c r="M31" s="632"/>
      <c r="N31" s="633"/>
      <c r="O31" s="631" t="s">
        <v>20</v>
      </c>
      <c r="P31" s="632"/>
      <c r="Q31" s="633"/>
      <c r="R31" s="634">
        <v>9</v>
      </c>
      <c r="S31" s="635"/>
      <c r="T31" s="634">
        <v>40</v>
      </c>
      <c r="U31" s="635"/>
      <c r="V31" s="14"/>
      <c r="W31" s="14"/>
      <c r="X31" s="14"/>
      <c r="Y31" s="14"/>
      <c r="Z31" s="14"/>
      <c r="AA31" s="14"/>
      <c r="AB31" s="14"/>
      <c r="AC31" s="14"/>
      <c r="AD31" s="14"/>
      <c r="AE31" s="14"/>
      <c r="AF31" s="14"/>
      <c r="AG31" s="14"/>
      <c r="AH31" s="14"/>
      <c r="AI31" s="14"/>
      <c r="AJ31" s="14"/>
      <c r="AK31" s="14"/>
      <c r="AL31" s="14"/>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row>
    <row r="32" spans="1:647" ht="18.75" x14ac:dyDescent="0.25">
      <c r="A32" s="641" t="s">
        <v>10</v>
      </c>
      <c r="B32" s="642"/>
      <c r="C32" s="643"/>
      <c r="D32" s="644"/>
      <c r="E32" s="16"/>
      <c r="F32" s="330" t="s">
        <v>23</v>
      </c>
      <c r="G32" s="334">
        <v>51</v>
      </c>
      <c r="H32" s="17"/>
      <c r="I32" s="649" t="s">
        <v>24</v>
      </c>
      <c r="J32" s="650"/>
      <c r="K32" s="651"/>
      <c r="L32" s="658" t="s">
        <v>31</v>
      </c>
      <c r="M32" s="659"/>
      <c r="N32" s="660"/>
      <c r="O32" s="658" t="s">
        <v>25</v>
      </c>
      <c r="P32" s="659"/>
      <c r="Q32" s="660"/>
      <c r="R32" s="667">
        <v>20</v>
      </c>
      <c r="S32" s="668"/>
      <c r="T32" s="667">
        <v>70</v>
      </c>
      <c r="U32" s="668"/>
      <c r="V32" s="14"/>
      <c r="W32" s="14"/>
      <c r="X32" s="14"/>
      <c r="Y32" s="14"/>
      <c r="Z32" s="14"/>
      <c r="AA32" s="14"/>
      <c r="AB32" s="14"/>
      <c r="AC32" s="14"/>
      <c r="AD32" s="14"/>
      <c r="AE32" s="14"/>
      <c r="AF32" s="14"/>
      <c r="AG32" s="14"/>
      <c r="AH32" s="14"/>
      <c r="AI32" s="14"/>
      <c r="AJ32" s="14"/>
      <c r="AK32" s="14"/>
      <c r="AL32" s="14"/>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row>
    <row r="33" spans="1:647" ht="18.75" x14ac:dyDescent="0.25">
      <c r="A33" s="645"/>
      <c r="B33" s="646"/>
      <c r="C33" s="646"/>
      <c r="D33" s="647"/>
      <c r="E33" s="18"/>
      <c r="F33" s="331" t="s">
        <v>26</v>
      </c>
      <c r="G33" s="335">
        <v>54</v>
      </c>
      <c r="H33" s="19"/>
      <c r="I33" s="652"/>
      <c r="J33" s="653"/>
      <c r="K33" s="654"/>
      <c r="L33" s="661"/>
      <c r="M33" s="662"/>
      <c r="N33" s="663"/>
      <c r="O33" s="661"/>
      <c r="P33" s="662"/>
      <c r="Q33" s="663"/>
      <c r="R33" s="669"/>
      <c r="S33" s="670"/>
      <c r="T33" s="669"/>
      <c r="U33" s="670"/>
      <c r="V33" s="14"/>
      <c r="W33" s="14"/>
      <c r="X33" s="14"/>
      <c r="Y33" s="14"/>
      <c r="Z33" s="14"/>
      <c r="AA33" s="14"/>
      <c r="AB33" s="14"/>
      <c r="AC33" s="14"/>
      <c r="AD33" s="14"/>
      <c r="AE33" s="14"/>
      <c r="AF33" s="14"/>
      <c r="AG33" s="14"/>
      <c r="AH33" s="14"/>
      <c r="AI33" s="14"/>
      <c r="AJ33" s="14"/>
      <c r="AK33" s="14"/>
      <c r="AL33" s="14"/>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row>
    <row r="34" spans="1:647" ht="18.75" x14ac:dyDescent="0.25">
      <c r="A34" s="645"/>
      <c r="B34" s="646"/>
      <c r="C34" s="646"/>
      <c r="D34" s="647"/>
      <c r="E34" s="18"/>
      <c r="F34" s="331" t="s">
        <v>27</v>
      </c>
      <c r="G34" s="335">
        <v>55</v>
      </c>
      <c r="H34" s="19"/>
      <c r="I34" s="652"/>
      <c r="J34" s="653"/>
      <c r="K34" s="654"/>
      <c r="L34" s="661"/>
      <c r="M34" s="662"/>
      <c r="N34" s="663"/>
      <c r="O34" s="661"/>
      <c r="P34" s="662"/>
      <c r="Q34" s="663"/>
      <c r="R34" s="669"/>
      <c r="S34" s="670"/>
      <c r="T34" s="669"/>
      <c r="U34" s="670"/>
      <c r="V34" s="14"/>
      <c r="W34" s="14"/>
      <c r="X34" s="14"/>
      <c r="Y34" s="14"/>
      <c r="Z34" s="14"/>
      <c r="AA34" s="14"/>
      <c r="AB34" s="14"/>
      <c r="AC34" s="14"/>
      <c r="AD34" s="14"/>
      <c r="AE34" s="14"/>
      <c r="AF34" s="14"/>
      <c r="AG34" s="14"/>
      <c r="AH34" s="14"/>
      <c r="AI34" s="14"/>
      <c r="AJ34" s="14"/>
      <c r="AK34" s="14"/>
      <c r="AL34" s="14"/>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row>
    <row r="35" spans="1:647" ht="18.75" x14ac:dyDescent="0.25">
      <c r="A35" s="645"/>
      <c r="B35" s="646"/>
      <c r="C35" s="646"/>
      <c r="D35" s="647"/>
      <c r="E35" s="18"/>
      <c r="F35" s="331" t="s">
        <v>28</v>
      </c>
      <c r="G35" s="335">
        <v>54</v>
      </c>
      <c r="H35" s="19"/>
      <c r="I35" s="652"/>
      <c r="J35" s="653"/>
      <c r="K35" s="654"/>
      <c r="L35" s="661"/>
      <c r="M35" s="662"/>
      <c r="N35" s="663"/>
      <c r="O35" s="661"/>
      <c r="P35" s="662"/>
      <c r="Q35" s="663"/>
      <c r="R35" s="669"/>
      <c r="S35" s="670"/>
      <c r="T35" s="669"/>
      <c r="U35" s="670"/>
      <c r="V35" s="14"/>
      <c r="W35" s="14"/>
      <c r="X35" s="14"/>
      <c r="Y35" s="14"/>
      <c r="Z35" s="14"/>
      <c r="AA35" s="14"/>
      <c r="AB35" s="14"/>
      <c r="AC35" s="14"/>
      <c r="AD35" s="14"/>
      <c r="AE35" s="14"/>
      <c r="AF35" s="14"/>
      <c r="AG35" s="14"/>
      <c r="AH35" s="14"/>
      <c r="AI35" s="14"/>
      <c r="AJ35" s="14"/>
      <c r="AK35" s="14"/>
      <c r="AL35" s="14"/>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row>
    <row r="36" spans="1:647" ht="18" customHeight="1" x14ac:dyDescent="0.25">
      <c r="A36" s="648"/>
      <c r="B36" s="609"/>
      <c r="C36" s="609"/>
      <c r="D36" s="610"/>
      <c r="E36" s="20"/>
      <c r="F36" s="329" t="s">
        <v>29</v>
      </c>
      <c r="G36" s="336">
        <v>53</v>
      </c>
      <c r="H36" s="21"/>
      <c r="I36" s="655"/>
      <c r="J36" s="656"/>
      <c r="K36" s="657"/>
      <c r="L36" s="664"/>
      <c r="M36" s="665"/>
      <c r="N36" s="666"/>
      <c r="O36" s="664"/>
      <c r="P36" s="665"/>
      <c r="Q36" s="666"/>
      <c r="R36" s="671"/>
      <c r="S36" s="672"/>
      <c r="T36" s="671"/>
      <c r="U36" s="672"/>
      <c r="V36" s="14"/>
      <c r="W36" s="14"/>
      <c r="X36" s="14"/>
      <c r="Y36" s="14"/>
      <c r="Z36" s="14"/>
      <c r="AA36" s="14"/>
      <c r="AB36" s="14"/>
      <c r="AC36" s="14"/>
      <c r="AD36" s="14"/>
      <c r="AE36" s="14"/>
      <c r="AF36" s="14"/>
      <c r="AG36" s="14"/>
      <c r="AH36" s="14"/>
      <c r="AI36" s="14"/>
      <c r="AJ36" s="14"/>
      <c r="AK36" s="14"/>
      <c r="AL36" s="14"/>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row>
    <row r="37" spans="1:647" ht="18.75" x14ac:dyDescent="0.25">
      <c r="A37" s="641" t="s">
        <v>12</v>
      </c>
      <c r="B37" s="642"/>
      <c r="C37" s="643"/>
      <c r="D37" s="644"/>
      <c r="E37" s="16"/>
      <c r="F37" s="330" t="s">
        <v>23</v>
      </c>
      <c r="G37" s="22">
        <v>41</v>
      </c>
      <c r="H37" s="17"/>
      <c r="I37" s="649" t="s">
        <v>30</v>
      </c>
      <c r="J37" s="650"/>
      <c r="K37" s="651"/>
      <c r="L37" s="678" t="s">
        <v>1326</v>
      </c>
      <c r="M37" s="679"/>
      <c r="N37" s="680"/>
      <c r="O37" s="658" t="s">
        <v>31</v>
      </c>
      <c r="P37" s="659"/>
      <c r="Q37" s="660"/>
      <c r="R37" s="667">
        <v>32</v>
      </c>
      <c r="S37" s="668"/>
      <c r="T37" s="667">
        <v>100</v>
      </c>
      <c r="U37" s="668"/>
      <c r="V37" s="14"/>
      <c r="W37" s="14"/>
      <c r="X37" s="14"/>
      <c r="Y37" s="14"/>
      <c r="Z37" s="14"/>
      <c r="AA37" s="14"/>
      <c r="AB37" s="14"/>
      <c r="AC37" s="14"/>
      <c r="AD37" s="14"/>
      <c r="AE37" s="14"/>
      <c r="AF37" s="14"/>
      <c r="AG37" s="14"/>
      <c r="AH37" s="14"/>
      <c r="AI37" s="14"/>
      <c r="AJ37" s="14"/>
      <c r="AK37" s="14"/>
      <c r="AL37" s="14"/>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row>
    <row r="38" spans="1:647" ht="18.75" x14ac:dyDescent="0.25">
      <c r="A38" s="645"/>
      <c r="B38" s="646"/>
      <c r="C38" s="646"/>
      <c r="D38" s="647"/>
      <c r="E38" s="18"/>
      <c r="F38" s="331" t="s">
        <v>26</v>
      </c>
      <c r="G38" s="23">
        <v>43</v>
      </c>
      <c r="H38" s="19"/>
      <c r="I38" s="652"/>
      <c r="J38" s="653"/>
      <c r="K38" s="654"/>
      <c r="L38" s="681"/>
      <c r="M38" s="682"/>
      <c r="N38" s="683"/>
      <c r="O38" s="661"/>
      <c r="P38" s="662"/>
      <c r="Q38" s="663"/>
      <c r="R38" s="669"/>
      <c r="S38" s="670"/>
      <c r="T38" s="669"/>
      <c r="U38" s="670"/>
      <c r="V38" s="14"/>
      <c r="W38" s="14"/>
      <c r="X38" s="14"/>
      <c r="Y38" s="14"/>
      <c r="Z38" s="14"/>
      <c r="AA38" s="14"/>
      <c r="AB38" s="14"/>
      <c r="AC38" s="14"/>
      <c r="AD38" s="14"/>
      <c r="AE38" s="14"/>
      <c r="AF38" s="14"/>
      <c r="AG38" s="14"/>
      <c r="AH38" s="14"/>
      <c r="AI38" s="14"/>
      <c r="AJ38" s="14"/>
      <c r="AK38" s="14"/>
      <c r="AL38" s="14"/>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row>
    <row r="39" spans="1:647" ht="18.75" x14ac:dyDescent="0.25">
      <c r="A39" s="645"/>
      <c r="B39" s="646"/>
      <c r="C39" s="646"/>
      <c r="D39" s="647"/>
      <c r="E39" s="18"/>
      <c r="F39" s="331" t="s">
        <v>27</v>
      </c>
      <c r="G39" s="23">
        <v>44</v>
      </c>
      <c r="H39" s="19"/>
      <c r="I39" s="652"/>
      <c r="J39" s="653"/>
      <c r="K39" s="654"/>
      <c r="L39" s="681"/>
      <c r="M39" s="682"/>
      <c r="N39" s="683"/>
      <c r="O39" s="661"/>
      <c r="P39" s="662"/>
      <c r="Q39" s="663"/>
      <c r="R39" s="669"/>
      <c r="S39" s="670"/>
      <c r="T39" s="669"/>
      <c r="U39" s="670"/>
      <c r="V39" s="14"/>
      <c r="W39" s="14"/>
      <c r="X39" s="14"/>
      <c r="Y39" s="14"/>
      <c r="Z39" s="14"/>
      <c r="AA39" s="14"/>
      <c r="AB39" s="14"/>
      <c r="AC39" s="14"/>
      <c r="AD39" s="14"/>
      <c r="AE39" s="14"/>
      <c r="AF39" s="14"/>
      <c r="AG39" s="14"/>
      <c r="AH39" s="14"/>
      <c r="AI39" s="14"/>
      <c r="AJ39" s="14"/>
      <c r="AK39" s="14"/>
      <c r="AL39" s="14"/>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row>
    <row r="40" spans="1:647" ht="18.75" x14ac:dyDescent="0.25">
      <c r="A40" s="645"/>
      <c r="B40" s="646"/>
      <c r="C40" s="646"/>
      <c r="D40" s="647"/>
      <c r="E40" s="18"/>
      <c r="F40" s="331" t="s">
        <v>28</v>
      </c>
      <c r="G40" s="23">
        <v>43</v>
      </c>
      <c r="H40" s="19"/>
      <c r="I40" s="652"/>
      <c r="J40" s="653"/>
      <c r="K40" s="654"/>
      <c r="L40" s="681"/>
      <c r="M40" s="682"/>
      <c r="N40" s="683"/>
      <c r="O40" s="661"/>
      <c r="P40" s="662"/>
      <c r="Q40" s="663"/>
      <c r="R40" s="669"/>
      <c r="S40" s="670"/>
      <c r="T40" s="669"/>
      <c r="U40" s="670"/>
      <c r="V40" s="14"/>
      <c r="W40" s="14"/>
      <c r="X40" s="14"/>
      <c r="Y40" s="14"/>
      <c r="Z40" s="14"/>
      <c r="AA40" s="14"/>
      <c r="AB40" s="14"/>
      <c r="AC40" s="14"/>
      <c r="AD40" s="14"/>
      <c r="AE40" s="14"/>
      <c r="AF40" s="14"/>
      <c r="AG40" s="14"/>
      <c r="AH40" s="14"/>
      <c r="AI40" s="14"/>
      <c r="AJ40" s="14"/>
      <c r="AK40" s="14"/>
      <c r="AL40" s="14"/>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row>
    <row r="41" spans="1:647" ht="18" customHeight="1" x14ac:dyDescent="0.25">
      <c r="A41" s="648"/>
      <c r="B41" s="609"/>
      <c r="C41" s="609"/>
      <c r="D41" s="610"/>
      <c r="E41" s="20"/>
      <c r="F41" s="329" t="s">
        <v>29</v>
      </c>
      <c r="G41" s="24">
        <v>42</v>
      </c>
      <c r="H41" s="21"/>
      <c r="I41" s="655"/>
      <c r="J41" s="656"/>
      <c r="K41" s="657"/>
      <c r="L41" s="684"/>
      <c r="M41" s="685"/>
      <c r="N41" s="686"/>
      <c r="O41" s="664"/>
      <c r="P41" s="665"/>
      <c r="Q41" s="666"/>
      <c r="R41" s="671"/>
      <c r="S41" s="672"/>
      <c r="T41" s="671"/>
      <c r="U41" s="672"/>
      <c r="V41" s="14"/>
      <c r="W41" s="14"/>
      <c r="X41" s="14"/>
      <c r="Y41" s="14"/>
      <c r="Z41" s="14"/>
      <c r="AA41" s="14"/>
      <c r="AB41" s="14"/>
      <c r="AC41" s="14"/>
      <c r="AD41" s="14"/>
      <c r="AE41" s="14"/>
      <c r="AF41" s="14"/>
      <c r="AG41" s="14"/>
      <c r="AH41" s="14"/>
      <c r="AI41" s="14"/>
      <c r="AJ41" s="14"/>
      <c r="AK41" s="14"/>
      <c r="AL41" s="14"/>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row>
    <row r="42" spans="1:647" ht="21" x14ac:dyDescent="0.25">
      <c r="A42" s="673" t="s">
        <v>32</v>
      </c>
      <c r="B42" s="674"/>
      <c r="C42" s="674"/>
      <c r="D42" s="674"/>
      <c r="E42" s="674"/>
      <c r="F42" s="674"/>
      <c r="G42" s="674"/>
      <c r="H42" s="674"/>
      <c r="I42" s="674"/>
      <c r="J42" s="674"/>
      <c r="K42" s="674"/>
      <c r="L42" s="674"/>
      <c r="M42" s="674"/>
      <c r="N42" s="674"/>
      <c r="O42" s="674"/>
      <c r="P42" s="674"/>
      <c r="Q42" s="674"/>
      <c r="R42" s="675" t="s">
        <v>1099</v>
      </c>
      <c r="S42" s="676"/>
      <c r="T42" s="676"/>
      <c r="U42" s="677"/>
      <c r="V42" s="435"/>
      <c r="W42" s="432"/>
      <c r="X42" s="432"/>
      <c r="Y42" s="432"/>
      <c r="Z42" s="432"/>
      <c r="AA42" s="432"/>
      <c r="AB42" s="432"/>
      <c r="AC42" s="432"/>
      <c r="AD42" s="432"/>
      <c r="AE42" s="432"/>
      <c r="AF42" s="432"/>
      <c r="AG42" s="432"/>
      <c r="AH42" s="432"/>
      <c r="AI42" s="432"/>
      <c r="AJ42" s="432"/>
      <c r="AK42" s="432"/>
      <c r="AL42" s="432"/>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row>
    <row r="43" spans="1:647" x14ac:dyDescent="0.2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row>
    <row r="44" spans="1:647" x14ac:dyDescent="0.2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row>
    <row r="45" spans="1:647" x14ac:dyDescent="0.2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row>
    <row r="46" spans="1:647" x14ac:dyDescent="0.2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row>
    <row r="47" spans="1:647" x14ac:dyDescent="0.2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row>
    <row r="48" spans="1:647" x14ac:dyDescent="0.2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row>
    <row r="49" spans="39:647" x14ac:dyDescent="0.2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row>
    <row r="50" spans="39:647" x14ac:dyDescent="0.2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row>
    <row r="51" spans="39:647" x14ac:dyDescent="0.2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row>
    <row r="52" spans="39:647" x14ac:dyDescent="0.2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row>
    <row r="53" spans="39:647" x14ac:dyDescent="0.2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row>
    <row r="54" spans="39:647" x14ac:dyDescent="0.2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row>
    <row r="55" spans="39:647" x14ac:dyDescent="0.2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row>
    <row r="56" spans="39:647" x14ac:dyDescent="0.2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row>
    <row r="57" spans="39:647" x14ac:dyDescent="0.2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row>
    <row r="58" spans="39:647" x14ac:dyDescent="0.2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row>
    <row r="59" spans="39:647" x14ac:dyDescent="0.2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row>
    <row r="60" spans="39:647" x14ac:dyDescent="0.2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row>
    <row r="61" spans="39:647" x14ac:dyDescent="0.2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row>
    <row r="62" spans="39:647" x14ac:dyDescent="0.2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row>
    <row r="63" spans="39:647" x14ac:dyDescent="0.2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row>
    <row r="64" spans="39:647" x14ac:dyDescent="0.2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row>
    <row r="65" spans="39:647" x14ac:dyDescent="0.2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row>
    <row r="66" spans="39:647" x14ac:dyDescent="0.2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row>
    <row r="67" spans="39:647" x14ac:dyDescent="0.2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row>
    <row r="68" spans="39:647" x14ac:dyDescent="0.2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row>
    <row r="69" spans="39:647" x14ac:dyDescent="0.2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row>
    <row r="70" spans="39:647" x14ac:dyDescent="0.2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row>
    <row r="71" spans="39:647" x14ac:dyDescent="0.2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row>
    <row r="72" spans="39:647" x14ac:dyDescent="0.2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row>
    <row r="73" spans="39:647" x14ac:dyDescent="0.2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row>
    <row r="74" spans="39:647" x14ac:dyDescent="0.2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row>
    <row r="75" spans="39:647" x14ac:dyDescent="0.2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row>
    <row r="76" spans="39:647" x14ac:dyDescent="0.2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row>
    <row r="77" spans="39:647" x14ac:dyDescent="0.2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row>
    <row r="78" spans="39:647" x14ac:dyDescent="0.2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row>
    <row r="79" spans="39:647" x14ac:dyDescent="0.2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row>
    <row r="80" spans="39:647" x14ac:dyDescent="0.2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row>
    <row r="81" spans="39:647" x14ac:dyDescent="0.2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row>
    <row r="82" spans="39:647" x14ac:dyDescent="0.2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row>
    <row r="83" spans="39:647" x14ac:dyDescent="0.2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row>
    <row r="84" spans="39:647" x14ac:dyDescent="0.2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row>
    <row r="85" spans="39:647" x14ac:dyDescent="0.2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row>
    <row r="86" spans="39:647" x14ac:dyDescent="0.2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row>
    <row r="87" spans="39:647" x14ac:dyDescent="0.2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row>
    <row r="88" spans="39:647" x14ac:dyDescent="0.2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row>
    <row r="89" spans="39:647" x14ac:dyDescent="0.2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row>
    <row r="90" spans="39:647" x14ac:dyDescent="0.2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row>
    <row r="91" spans="39:647" x14ac:dyDescent="0.2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row>
    <row r="92" spans="39:647" x14ac:dyDescent="0.2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row>
    <row r="93" spans="39:647" x14ac:dyDescent="0.2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row>
    <row r="94" spans="39:647" x14ac:dyDescent="0.2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row>
    <row r="95" spans="39:647" x14ac:dyDescent="0.2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row>
    <row r="96" spans="39:647" x14ac:dyDescent="0.2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row>
    <row r="97" spans="39:647" x14ac:dyDescent="0.2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row>
    <row r="98" spans="39:647" x14ac:dyDescent="0.2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row>
    <row r="99" spans="39:647" x14ac:dyDescent="0.2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row>
    <row r="100" spans="39:647" x14ac:dyDescent="0.2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row>
    <row r="101" spans="39:647" x14ac:dyDescent="0.2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row>
    <row r="102" spans="39:647" x14ac:dyDescent="0.2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row>
    <row r="103" spans="39:647" x14ac:dyDescent="0.2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row>
    <row r="104" spans="39:647" x14ac:dyDescent="0.2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row>
    <row r="105" spans="39:647" x14ac:dyDescent="0.2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row>
    <row r="106" spans="39:647" x14ac:dyDescent="0.2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row>
    <row r="107" spans="39:647" x14ac:dyDescent="0.2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row>
    <row r="108" spans="39:647" x14ac:dyDescent="0.2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row>
    <row r="109" spans="39:647" x14ac:dyDescent="0.2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row>
    <row r="110" spans="39:647" x14ac:dyDescent="0.2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row>
    <row r="111" spans="39:647" x14ac:dyDescent="0.2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row>
    <row r="112" spans="39:647" x14ac:dyDescent="0.2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row>
    <row r="113" spans="39:647" x14ac:dyDescent="0.2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row>
    <row r="114" spans="39:647" x14ac:dyDescent="0.2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row>
    <row r="115" spans="39:647" x14ac:dyDescent="0.2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row>
    <row r="116" spans="39:647" x14ac:dyDescent="0.2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row>
    <row r="117" spans="39:647" x14ac:dyDescent="0.2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row>
    <row r="118" spans="39:647" x14ac:dyDescent="0.2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row>
    <row r="119" spans="39:647" x14ac:dyDescent="0.2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row>
    <row r="120" spans="39:647" x14ac:dyDescent="0.2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row>
    <row r="121" spans="39:647" x14ac:dyDescent="0.2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row>
    <row r="122" spans="39:647" x14ac:dyDescent="0.2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row>
    <row r="123" spans="39:647" x14ac:dyDescent="0.2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row>
    <row r="124" spans="39:647" x14ac:dyDescent="0.2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row>
    <row r="125" spans="39:647" x14ac:dyDescent="0.2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row>
    <row r="126" spans="39:647" x14ac:dyDescent="0.2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row>
    <row r="127" spans="39:647" x14ac:dyDescent="0.2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row>
    <row r="128" spans="39:647" x14ac:dyDescent="0.2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row>
    <row r="129" spans="39:647" x14ac:dyDescent="0.2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row>
    <row r="130" spans="39:647" x14ac:dyDescent="0.2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row>
    <row r="131" spans="39:647" x14ac:dyDescent="0.2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row>
    <row r="132" spans="39:647" x14ac:dyDescent="0.2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row>
    <row r="133" spans="39:647" x14ac:dyDescent="0.2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row>
    <row r="134" spans="39:647" x14ac:dyDescent="0.2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row>
    <row r="135" spans="39:647" x14ac:dyDescent="0.2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row>
    <row r="136" spans="39:647" x14ac:dyDescent="0.2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row>
    <row r="137" spans="39:647" x14ac:dyDescent="0.2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row>
    <row r="138" spans="39:647" x14ac:dyDescent="0.2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row>
    <row r="139" spans="39:647" x14ac:dyDescent="0.2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row>
    <row r="140" spans="39:647" x14ac:dyDescent="0.2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row>
    <row r="141" spans="39:647" x14ac:dyDescent="0.2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row>
    <row r="142" spans="39:647" x14ac:dyDescent="0.2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row>
    <row r="143" spans="39:647" x14ac:dyDescent="0.2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row>
    <row r="144" spans="39:647" x14ac:dyDescent="0.2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row>
    <row r="145" spans="39:647" x14ac:dyDescent="0.2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row>
    <row r="146" spans="39:647" x14ac:dyDescent="0.2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row>
    <row r="147" spans="39:647" x14ac:dyDescent="0.2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row>
    <row r="148" spans="39:647" x14ac:dyDescent="0.2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row>
    <row r="149" spans="39:647" x14ac:dyDescent="0.2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row>
    <row r="150" spans="39:647" x14ac:dyDescent="0.2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row>
    <row r="151" spans="39:647" x14ac:dyDescent="0.2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row>
    <row r="152" spans="39:647" x14ac:dyDescent="0.2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row>
    <row r="153" spans="39:647" x14ac:dyDescent="0.2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row>
    <row r="154" spans="39:647" x14ac:dyDescent="0.2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row>
    <row r="155" spans="39:647" x14ac:dyDescent="0.2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row>
    <row r="156" spans="39:647" x14ac:dyDescent="0.2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row>
    <row r="157" spans="39:647" x14ac:dyDescent="0.2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row>
    <row r="158" spans="39:647" x14ac:dyDescent="0.2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row>
    <row r="159" spans="39:647" x14ac:dyDescent="0.2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row>
    <row r="160" spans="39:647" x14ac:dyDescent="0.2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row>
    <row r="161" spans="39:647" x14ac:dyDescent="0.2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row>
    <row r="162" spans="39:647" x14ac:dyDescent="0.2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row>
    <row r="163" spans="39:647" x14ac:dyDescent="0.2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row>
    <row r="164" spans="39:647" x14ac:dyDescent="0.2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row>
    <row r="165" spans="39:647" x14ac:dyDescent="0.2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row>
    <row r="166" spans="39:647" x14ac:dyDescent="0.2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row>
    <row r="167" spans="39:647" x14ac:dyDescent="0.2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row>
    <row r="168" spans="39:647" x14ac:dyDescent="0.2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row>
    <row r="169" spans="39:647" x14ac:dyDescent="0.2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row>
    <row r="170" spans="39:647" x14ac:dyDescent="0.2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row>
    <row r="171" spans="39:647" x14ac:dyDescent="0.2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row>
    <row r="172" spans="39:647" x14ac:dyDescent="0.2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row>
    <row r="173" spans="39:647" x14ac:dyDescent="0.2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row>
    <row r="174" spans="39:647" x14ac:dyDescent="0.2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row>
    <row r="175" spans="39:647" x14ac:dyDescent="0.2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row>
    <row r="176" spans="39:647" x14ac:dyDescent="0.2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row>
    <row r="177" spans="39:647" x14ac:dyDescent="0.2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row>
    <row r="178" spans="39:647" x14ac:dyDescent="0.2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row>
    <row r="179" spans="39:647" x14ac:dyDescent="0.2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row>
    <row r="180" spans="39:647" x14ac:dyDescent="0.2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row>
    <row r="181" spans="39:647" x14ac:dyDescent="0.2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row>
    <row r="182" spans="39:647" x14ac:dyDescent="0.2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row>
    <row r="183" spans="39:647" x14ac:dyDescent="0.2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row>
    <row r="184" spans="39:647" x14ac:dyDescent="0.2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row>
    <row r="185" spans="39:647" x14ac:dyDescent="0.2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row>
    <row r="186" spans="39:647" x14ac:dyDescent="0.2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row>
    <row r="187" spans="39:647" x14ac:dyDescent="0.2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row>
    <row r="188" spans="39:647" x14ac:dyDescent="0.2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row>
    <row r="189" spans="39:647" x14ac:dyDescent="0.2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row>
    <row r="190" spans="39:647" x14ac:dyDescent="0.2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row>
    <row r="191" spans="39:647" x14ac:dyDescent="0.2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row>
    <row r="192" spans="39:647" x14ac:dyDescent="0.2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row>
    <row r="193" spans="39:647" x14ac:dyDescent="0.2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row>
    <row r="194" spans="39:647" x14ac:dyDescent="0.2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row>
    <row r="195" spans="39:647" x14ac:dyDescent="0.2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row>
    <row r="196" spans="39:647" x14ac:dyDescent="0.2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row>
    <row r="197" spans="39:647" x14ac:dyDescent="0.2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row>
    <row r="198" spans="39:647" x14ac:dyDescent="0.2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row>
    <row r="199" spans="39:647" x14ac:dyDescent="0.2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row>
    <row r="200" spans="39:647" x14ac:dyDescent="0.2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row>
    <row r="201" spans="39:647" x14ac:dyDescent="0.2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row>
    <row r="202" spans="39:647" x14ac:dyDescent="0.2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row>
    <row r="203" spans="39:647" x14ac:dyDescent="0.2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row>
    <row r="204" spans="39:647" x14ac:dyDescent="0.2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row>
    <row r="205" spans="39:647" x14ac:dyDescent="0.2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row>
    <row r="206" spans="39:647" x14ac:dyDescent="0.2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row>
    <row r="207" spans="39:647" x14ac:dyDescent="0.2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row>
    <row r="208" spans="39:647" x14ac:dyDescent="0.2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row>
    <row r="209" spans="39:647" x14ac:dyDescent="0.2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row>
    <row r="210" spans="39:647" x14ac:dyDescent="0.2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row>
    <row r="211" spans="39:647" x14ac:dyDescent="0.2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row>
    <row r="212" spans="39:647" x14ac:dyDescent="0.2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row>
    <row r="213" spans="39:647" x14ac:dyDescent="0.2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row>
    <row r="214" spans="39:647" x14ac:dyDescent="0.2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row>
    <row r="215" spans="39:647" x14ac:dyDescent="0.2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row>
    <row r="216" spans="39:647" x14ac:dyDescent="0.2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row>
    <row r="217" spans="39:647" x14ac:dyDescent="0.2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row>
    <row r="218" spans="39:647" x14ac:dyDescent="0.2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row>
    <row r="219" spans="39:647" x14ac:dyDescent="0.2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row>
    <row r="220" spans="39:647" x14ac:dyDescent="0.2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row>
    <row r="221" spans="39:647" x14ac:dyDescent="0.2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row>
    <row r="222" spans="39:647" x14ac:dyDescent="0.2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row>
    <row r="223" spans="39:647" x14ac:dyDescent="0.2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row>
    <row r="224" spans="39:647" x14ac:dyDescent="0.2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row>
    <row r="225" spans="39:647" x14ac:dyDescent="0.2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row>
    <row r="226" spans="39:647" x14ac:dyDescent="0.2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row>
    <row r="227" spans="39:647" x14ac:dyDescent="0.2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row>
    <row r="228" spans="39:647" x14ac:dyDescent="0.2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row>
    <row r="229" spans="39:647" x14ac:dyDescent="0.2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row>
    <row r="230" spans="39:647" x14ac:dyDescent="0.2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row>
    <row r="231" spans="39:647" x14ac:dyDescent="0.2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row>
    <row r="232" spans="39:647" x14ac:dyDescent="0.2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row>
    <row r="233" spans="39:647" x14ac:dyDescent="0.2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row>
    <row r="234" spans="39:647" x14ac:dyDescent="0.2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row>
    <row r="235" spans="39:647" x14ac:dyDescent="0.2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row>
    <row r="236" spans="39:647" x14ac:dyDescent="0.2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row>
    <row r="237" spans="39:647" x14ac:dyDescent="0.2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row>
    <row r="238" spans="39:647" x14ac:dyDescent="0.2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row>
    <row r="239" spans="39:647" x14ac:dyDescent="0.2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row>
    <row r="240" spans="39:647" x14ac:dyDescent="0.2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row>
    <row r="241" spans="39:647" x14ac:dyDescent="0.2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row>
    <row r="242" spans="39:647" x14ac:dyDescent="0.2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row>
    <row r="243" spans="39:647" x14ac:dyDescent="0.2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row>
    <row r="244" spans="39:647" x14ac:dyDescent="0.2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row>
    <row r="245" spans="39:647" x14ac:dyDescent="0.2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row>
    <row r="246" spans="39:647" x14ac:dyDescent="0.2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row>
    <row r="247" spans="39:647" x14ac:dyDescent="0.2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row>
    <row r="248" spans="39:647" x14ac:dyDescent="0.2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row>
    <row r="249" spans="39:647" x14ac:dyDescent="0.2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row>
    <row r="250" spans="39:647" x14ac:dyDescent="0.2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row>
    <row r="251" spans="39:647" x14ac:dyDescent="0.2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row>
    <row r="252" spans="39:647" x14ac:dyDescent="0.2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row>
    <row r="253" spans="39:647" x14ac:dyDescent="0.2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row>
    <row r="254" spans="39:647" x14ac:dyDescent="0.2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row>
    <row r="255" spans="39:647" x14ac:dyDescent="0.2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row>
    <row r="256" spans="39:647" x14ac:dyDescent="0.2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row>
    <row r="257" spans="39:647" x14ac:dyDescent="0.2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row>
    <row r="258" spans="39:647" x14ac:dyDescent="0.2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row>
    <row r="259" spans="39:647" x14ac:dyDescent="0.2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row>
    <row r="260" spans="39:647" x14ac:dyDescent="0.2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row>
    <row r="261" spans="39:647" x14ac:dyDescent="0.2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row>
    <row r="262" spans="39:647" x14ac:dyDescent="0.2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row>
    <row r="263" spans="39:647" x14ac:dyDescent="0.2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row>
    <row r="264" spans="39:647" x14ac:dyDescent="0.2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row>
    <row r="265" spans="39:647" x14ac:dyDescent="0.2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row>
    <row r="266" spans="39:647" x14ac:dyDescent="0.2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row>
    <row r="267" spans="39:647" x14ac:dyDescent="0.2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row>
    <row r="268" spans="39:647" x14ac:dyDescent="0.2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row>
    <row r="269" spans="39:647" x14ac:dyDescent="0.2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row>
    <row r="270" spans="39:647" x14ac:dyDescent="0.2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row>
    <row r="271" spans="39:647" x14ac:dyDescent="0.2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row>
    <row r="272" spans="39:647" x14ac:dyDescent="0.2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row>
    <row r="273" spans="39:647" x14ac:dyDescent="0.2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row>
    <row r="274" spans="39:647" x14ac:dyDescent="0.2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row>
    <row r="275" spans="39:647" x14ac:dyDescent="0.2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row>
    <row r="276" spans="39:647" x14ac:dyDescent="0.2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row>
    <row r="277" spans="39:647" x14ac:dyDescent="0.2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row>
    <row r="278" spans="39:647" x14ac:dyDescent="0.2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row>
    <row r="279" spans="39:647" x14ac:dyDescent="0.2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row>
    <row r="280" spans="39:647" x14ac:dyDescent="0.2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row>
    <row r="281" spans="39:647" x14ac:dyDescent="0.2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row>
    <row r="282" spans="39:647" x14ac:dyDescent="0.2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row>
    <row r="283" spans="39:647" x14ac:dyDescent="0.2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row>
    <row r="284" spans="39:647" x14ac:dyDescent="0.2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row>
    <row r="285" spans="39:647" x14ac:dyDescent="0.2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row>
    <row r="286" spans="39:647" x14ac:dyDescent="0.2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row>
    <row r="287" spans="39:647" x14ac:dyDescent="0.2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row>
    <row r="288" spans="39:647" x14ac:dyDescent="0.2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row>
    <row r="289" spans="39:647" x14ac:dyDescent="0.2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row>
    <row r="290" spans="39:647" x14ac:dyDescent="0.2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row>
    <row r="291" spans="39:647" x14ac:dyDescent="0.2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row>
    <row r="292" spans="39:647" x14ac:dyDescent="0.2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row>
    <row r="293" spans="39:647" x14ac:dyDescent="0.2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row>
    <row r="294" spans="39:647" x14ac:dyDescent="0.2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row>
    <row r="295" spans="39:647" x14ac:dyDescent="0.2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row>
    <row r="296" spans="39:647" x14ac:dyDescent="0.2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row>
    <row r="297" spans="39:647" x14ac:dyDescent="0.2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row>
    <row r="298" spans="39:647" x14ac:dyDescent="0.2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row>
    <row r="299" spans="39:647" x14ac:dyDescent="0.2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row>
    <row r="300" spans="39:647" x14ac:dyDescent="0.2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row>
    <row r="301" spans="39:647" x14ac:dyDescent="0.2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row>
    <row r="302" spans="39:647" x14ac:dyDescent="0.2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row>
    <row r="303" spans="39:647" x14ac:dyDescent="0.2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row>
    <row r="304" spans="39:647" x14ac:dyDescent="0.2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row>
    <row r="305" spans="39:647" x14ac:dyDescent="0.2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row>
    <row r="306" spans="39:647" x14ac:dyDescent="0.2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row>
    <row r="307" spans="39:647" x14ac:dyDescent="0.2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row>
    <row r="308" spans="39:647" x14ac:dyDescent="0.2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row>
    <row r="309" spans="39:647" x14ac:dyDescent="0.2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row>
    <row r="310" spans="39:647" x14ac:dyDescent="0.2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row>
    <row r="311" spans="39:647" x14ac:dyDescent="0.2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row>
    <row r="312" spans="39:647" x14ac:dyDescent="0.2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row>
    <row r="313" spans="39:647" x14ac:dyDescent="0.2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row>
    <row r="314" spans="39:647" x14ac:dyDescent="0.2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row>
    <row r="315" spans="39:647" x14ac:dyDescent="0.2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row>
    <row r="316" spans="39:647" x14ac:dyDescent="0.2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row>
    <row r="317" spans="39:647" x14ac:dyDescent="0.2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row>
    <row r="318" spans="39:647" x14ac:dyDescent="0.2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row>
    <row r="319" spans="39:647" x14ac:dyDescent="0.2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row>
    <row r="320" spans="39:647" x14ac:dyDescent="0.2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row>
    <row r="321" spans="39:647" x14ac:dyDescent="0.2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row>
    <row r="322" spans="39:647" x14ac:dyDescent="0.2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row>
    <row r="323" spans="39:647" x14ac:dyDescent="0.2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row>
    <row r="324" spans="39:647" x14ac:dyDescent="0.2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row>
    <row r="325" spans="39:647" x14ac:dyDescent="0.2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row>
    <row r="326" spans="39:647" x14ac:dyDescent="0.2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row>
    <row r="327" spans="39:647" x14ac:dyDescent="0.2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row>
    <row r="328" spans="39:647" x14ac:dyDescent="0.2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row>
    <row r="329" spans="39:647" x14ac:dyDescent="0.2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row>
    <row r="330" spans="39:647" x14ac:dyDescent="0.2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row>
    <row r="331" spans="39:647" x14ac:dyDescent="0.2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row>
    <row r="332" spans="39:647" x14ac:dyDescent="0.2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row>
    <row r="333" spans="39:647" x14ac:dyDescent="0.2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row>
    <row r="334" spans="39:647" x14ac:dyDescent="0.2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row>
    <row r="335" spans="39:647" x14ac:dyDescent="0.2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row>
    <row r="336" spans="39:647" x14ac:dyDescent="0.2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row>
    <row r="337" spans="39:647" x14ac:dyDescent="0.2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row>
    <row r="338" spans="39:647" x14ac:dyDescent="0.2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row>
    <row r="339" spans="39:647" x14ac:dyDescent="0.2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row>
    <row r="340" spans="39:647" x14ac:dyDescent="0.2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row>
    <row r="341" spans="39:647" x14ac:dyDescent="0.2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row>
    <row r="342" spans="39:647" x14ac:dyDescent="0.2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row>
    <row r="343" spans="39:647" x14ac:dyDescent="0.2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row>
    <row r="344" spans="39:647" x14ac:dyDescent="0.2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row>
    <row r="345" spans="39:647" x14ac:dyDescent="0.2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row>
    <row r="346" spans="39:647" x14ac:dyDescent="0.2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row>
    <row r="347" spans="39:647" x14ac:dyDescent="0.2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row>
    <row r="348" spans="39:647" x14ac:dyDescent="0.2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row>
    <row r="349" spans="39:647" x14ac:dyDescent="0.2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row>
    <row r="350" spans="39:647" x14ac:dyDescent="0.2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row>
    <row r="351" spans="39:647" x14ac:dyDescent="0.2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row>
    <row r="352" spans="39:647" x14ac:dyDescent="0.2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row>
    <row r="353" spans="39:647" x14ac:dyDescent="0.2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row>
    <row r="354" spans="39:647" x14ac:dyDescent="0.2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row>
    <row r="355" spans="39:647" x14ac:dyDescent="0.2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row>
    <row r="356" spans="39:647" x14ac:dyDescent="0.2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row>
    <row r="357" spans="39:647" x14ac:dyDescent="0.2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row>
    <row r="358" spans="39:647" x14ac:dyDescent="0.2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row>
    <row r="359" spans="39:647" x14ac:dyDescent="0.2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row>
    <row r="360" spans="39:647" x14ac:dyDescent="0.2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row>
    <row r="361" spans="39:647" x14ac:dyDescent="0.2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row>
    <row r="362" spans="39:647" x14ac:dyDescent="0.2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row>
    <row r="363" spans="39:647" x14ac:dyDescent="0.2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row>
    <row r="364" spans="39:647" x14ac:dyDescent="0.2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row>
    <row r="365" spans="39:647" x14ac:dyDescent="0.2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row>
    <row r="366" spans="39:647" x14ac:dyDescent="0.2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row>
    <row r="367" spans="39:647" x14ac:dyDescent="0.2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row>
    <row r="368" spans="39:647" x14ac:dyDescent="0.2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row>
    <row r="369" spans="39:647" x14ac:dyDescent="0.2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row>
    <row r="370" spans="39:647" x14ac:dyDescent="0.2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row>
    <row r="371" spans="39:647" x14ac:dyDescent="0.2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row>
    <row r="372" spans="39:647" x14ac:dyDescent="0.2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row>
    <row r="373" spans="39:647" x14ac:dyDescent="0.2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row>
    <row r="374" spans="39:647" x14ac:dyDescent="0.2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row>
    <row r="375" spans="39:647" x14ac:dyDescent="0.2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row>
    <row r="376" spans="39:647" x14ac:dyDescent="0.2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row>
    <row r="377" spans="39:647" x14ac:dyDescent="0.2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row>
    <row r="378" spans="39:647" x14ac:dyDescent="0.2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row>
    <row r="379" spans="39:647" x14ac:dyDescent="0.2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row>
    <row r="380" spans="39:647" x14ac:dyDescent="0.2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row>
    <row r="381" spans="39:647" x14ac:dyDescent="0.2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row>
    <row r="382" spans="39:647" x14ac:dyDescent="0.2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row>
    <row r="383" spans="39:647" x14ac:dyDescent="0.2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row>
    <row r="384" spans="39:647" x14ac:dyDescent="0.2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row>
    <row r="385" spans="39:647" x14ac:dyDescent="0.2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row>
    <row r="386" spans="39:647" x14ac:dyDescent="0.2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row>
    <row r="387" spans="39:647" x14ac:dyDescent="0.2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row>
    <row r="388" spans="39:647" x14ac:dyDescent="0.2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row>
    <row r="389" spans="39:647" x14ac:dyDescent="0.2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row>
    <row r="390" spans="39:647" x14ac:dyDescent="0.2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row>
    <row r="391" spans="39:647" x14ac:dyDescent="0.2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row>
    <row r="392" spans="39:647" x14ac:dyDescent="0.2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row>
    <row r="393" spans="39:647" x14ac:dyDescent="0.2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row>
    <row r="394" spans="39:647" x14ac:dyDescent="0.2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row>
    <row r="395" spans="39:647" x14ac:dyDescent="0.2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row>
    <row r="396" spans="39:647" x14ac:dyDescent="0.2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row>
    <row r="397" spans="39:647" x14ac:dyDescent="0.2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row>
    <row r="398" spans="39:647" x14ac:dyDescent="0.2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row>
    <row r="399" spans="39:647" x14ac:dyDescent="0.2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row>
    <row r="400" spans="39:647" x14ac:dyDescent="0.2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row>
    <row r="401" spans="39:647" x14ac:dyDescent="0.2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row>
    <row r="402" spans="39:647" x14ac:dyDescent="0.2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row>
    <row r="403" spans="39:647" x14ac:dyDescent="0.2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row>
    <row r="404" spans="39:647" x14ac:dyDescent="0.2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row>
    <row r="405" spans="39:647" x14ac:dyDescent="0.2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row>
    <row r="406" spans="39:647" x14ac:dyDescent="0.2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row>
    <row r="407" spans="39:647" x14ac:dyDescent="0.2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row>
    <row r="408" spans="39:647" x14ac:dyDescent="0.2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row>
    <row r="409" spans="39:647" x14ac:dyDescent="0.2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row>
    <row r="410" spans="39:647" x14ac:dyDescent="0.2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row>
    <row r="411" spans="39:647" x14ac:dyDescent="0.2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row>
    <row r="412" spans="39:647" x14ac:dyDescent="0.2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row>
    <row r="413" spans="39:647" x14ac:dyDescent="0.2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row>
    <row r="414" spans="39:647" x14ac:dyDescent="0.2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row>
    <row r="415" spans="39:647" x14ac:dyDescent="0.2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row>
    <row r="416" spans="39:647" x14ac:dyDescent="0.2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row>
    <row r="417" spans="39:647" x14ac:dyDescent="0.2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row>
    <row r="418" spans="39:647" x14ac:dyDescent="0.2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row>
    <row r="419" spans="39:647" x14ac:dyDescent="0.2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row>
    <row r="420" spans="39:647" x14ac:dyDescent="0.2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row>
    <row r="421" spans="39:647" x14ac:dyDescent="0.2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row>
    <row r="422" spans="39:647" x14ac:dyDescent="0.2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row>
    <row r="423" spans="39:647" x14ac:dyDescent="0.2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row>
    <row r="424" spans="39:647" x14ac:dyDescent="0.2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row>
    <row r="425" spans="39:647" x14ac:dyDescent="0.2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row>
    <row r="426" spans="39:647" x14ac:dyDescent="0.2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row>
    <row r="427" spans="39:647" x14ac:dyDescent="0.2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row>
    <row r="428" spans="39:647" x14ac:dyDescent="0.2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row>
    <row r="429" spans="39:647" x14ac:dyDescent="0.2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row>
    <row r="430" spans="39:647" x14ac:dyDescent="0.2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row>
    <row r="431" spans="39:647" x14ac:dyDescent="0.2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row>
    <row r="432" spans="39:647" x14ac:dyDescent="0.2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row>
    <row r="433" spans="39:647" x14ac:dyDescent="0.2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row>
    <row r="434" spans="39:647" x14ac:dyDescent="0.2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row>
    <row r="435" spans="39:647" x14ac:dyDescent="0.2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row>
    <row r="436" spans="39:647" x14ac:dyDescent="0.2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row>
    <row r="437" spans="39:647" x14ac:dyDescent="0.2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row>
    <row r="438" spans="39:647" x14ac:dyDescent="0.2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row>
    <row r="439" spans="39:647" x14ac:dyDescent="0.2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row>
    <row r="440" spans="39:647" x14ac:dyDescent="0.2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row>
    <row r="441" spans="39:647" x14ac:dyDescent="0.2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row>
    <row r="442" spans="39:647" x14ac:dyDescent="0.2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row>
    <row r="443" spans="39:647" x14ac:dyDescent="0.2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row>
    <row r="444" spans="39:647" x14ac:dyDescent="0.2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row>
    <row r="445" spans="39:647" x14ac:dyDescent="0.2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row>
    <row r="446" spans="39:647" x14ac:dyDescent="0.2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row>
    <row r="447" spans="39:647" x14ac:dyDescent="0.2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row>
    <row r="448" spans="39:647" x14ac:dyDescent="0.2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row>
    <row r="449" spans="39:647" x14ac:dyDescent="0.2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row>
    <row r="450" spans="39:647" x14ac:dyDescent="0.2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row>
    <row r="451" spans="39:647" x14ac:dyDescent="0.2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row>
    <row r="452" spans="39:647" x14ac:dyDescent="0.2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row>
    <row r="453" spans="39:647" x14ac:dyDescent="0.2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row>
    <row r="454" spans="39:647" x14ac:dyDescent="0.2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row>
    <row r="455" spans="39:647" x14ac:dyDescent="0.2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row>
    <row r="456" spans="39:647" x14ac:dyDescent="0.2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row>
    <row r="457" spans="39:647" x14ac:dyDescent="0.2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row>
    <row r="458" spans="39:647" x14ac:dyDescent="0.2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row>
    <row r="459" spans="39:647" x14ac:dyDescent="0.2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row>
    <row r="460" spans="39:647" x14ac:dyDescent="0.2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row>
    <row r="461" spans="39:647" x14ac:dyDescent="0.2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row>
    <row r="462" spans="39:647" x14ac:dyDescent="0.2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row>
    <row r="463" spans="39:647" x14ac:dyDescent="0.2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row>
    <row r="464" spans="39:647" x14ac:dyDescent="0.2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row>
    <row r="465" spans="39:647" x14ac:dyDescent="0.2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row>
    <row r="466" spans="39:647" x14ac:dyDescent="0.2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row>
    <row r="467" spans="39:647" x14ac:dyDescent="0.2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row>
    <row r="468" spans="39:647" x14ac:dyDescent="0.2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row>
    <row r="469" spans="39:647" x14ac:dyDescent="0.2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row>
    <row r="470" spans="39:647" x14ac:dyDescent="0.2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row>
    <row r="471" spans="39:647" x14ac:dyDescent="0.2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row>
    <row r="472" spans="39:647" x14ac:dyDescent="0.2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row>
    <row r="473" spans="39:647" x14ac:dyDescent="0.2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row>
    <row r="474" spans="39:647" x14ac:dyDescent="0.2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row>
    <row r="475" spans="39:647" x14ac:dyDescent="0.2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row>
    <row r="476" spans="39:647" x14ac:dyDescent="0.2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row>
    <row r="477" spans="39:647" x14ac:dyDescent="0.2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row>
    <row r="478" spans="39:647" x14ac:dyDescent="0.2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row>
    <row r="479" spans="39:647" x14ac:dyDescent="0.2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row>
    <row r="480" spans="39:647" x14ac:dyDescent="0.2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row>
    <row r="481" spans="39:647" x14ac:dyDescent="0.2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row>
    <row r="482" spans="39:647" x14ac:dyDescent="0.2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row>
    <row r="483" spans="39:647" x14ac:dyDescent="0.2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row>
    <row r="484" spans="39:647" x14ac:dyDescent="0.2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row>
    <row r="485" spans="39:647" x14ac:dyDescent="0.2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row>
    <row r="486" spans="39:647" x14ac:dyDescent="0.2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row>
    <row r="487" spans="39:647" x14ac:dyDescent="0.2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row>
    <row r="488" spans="39:647" x14ac:dyDescent="0.2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row>
    <row r="489" spans="39:647" x14ac:dyDescent="0.2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row>
    <row r="490" spans="39:647" x14ac:dyDescent="0.2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row>
    <row r="491" spans="39:647" x14ac:dyDescent="0.2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row>
    <row r="492" spans="39:647" x14ac:dyDescent="0.2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row>
    <row r="493" spans="39:647" x14ac:dyDescent="0.2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row>
    <row r="494" spans="39:647" x14ac:dyDescent="0.2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row>
    <row r="495" spans="39:647" x14ac:dyDescent="0.2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row>
    <row r="496" spans="39:647" x14ac:dyDescent="0.2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row>
    <row r="497" spans="39:647" x14ac:dyDescent="0.2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row>
    <row r="498" spans="39:647" x14ac:dyDescent="0.2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row>
    <row r="499" spans="39:647" x14ac:dyDescent="0.2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row>
    <row r="500" spans="39:647" x14ac:dyDescent="0.2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row>
    <row r="501" spans="39:647" x14ac:dyDescent="0.2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row>
    <row r="502" spans="39:647" x14ac:dyDescent="0.2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row>
    <row r="503" spans="39:647" x14ac:dyDescent="0.2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row>
    <row r="504" spans="39:647" x14ac:dyDescent="0.2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row>
    <row r="505" spans="39:647" x14ac:dyDescent="0.2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row>
    <row r="506" spans="39:647" x14ac:dyDescent="0.2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row>
    <row r="507" spans="39:647" x14ac:dyDescent="0.2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row>
    <row r="508" spans="39:647" x14ac:dyDescent="0.2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row>
    <row r="509" spans="39:647" x14ac:dyDescent="0.2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row>
    <row r="510" spans="39:647" x14ac:dyDescent="0.2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row>
    <row r="511" spans="39:647" x14ac:dyDescent="0.2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row>
    <row r="512" spans="39:647" x14ac:dyDescent="0.2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row>
    <row r="513" spans="39:647" x14ac:dyDescent="0.2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row>
    <row r="514" spans="39:647" x14ac:dyDescent="0.2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row>
    <row r="515" spans="39:647" x14ac:dyDescent="0.2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row>
    <row r="516" spans="39:647" x14ac:dyDescent="0.2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row>
    <row r="517" spans="39:647" x14ac:dyDescent="0.2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row>
    <row r="518" spans="39:647" x14ac:dyDescent="0.2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row>
    <row r="519" spans="39:647" x14ac:dyDescent="0.2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row>
    <row r="520" spans="39:647" x14ac:dyDescent="0.2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row>
    <row r="521" spans="39:647" x14ac:dyDescent="0.2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row>
    <row r="522" spans="39:647" x14ac:dyDescent="0.2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row>
    <row r="523" spans="39:647" x14ac:dyDescent="0.2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row>
    <row r="524" spans="39:647" x14ac:dyDescent="0.2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row>
    <row r="525" spans="39:647" x14ac:dyDescent="0.2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row>
    <row r="526" spans="39:647" x14ac:dyDescent="0.2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row>
    <row r="527" spans="39:647" x14ac:dyDescent="0.2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row>
    <row r="528" spans="39:647" x14ac:dyDescent="0.2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row>
    <row r="529" spans="39:647" x14ac:dyDescent="0.2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row>
    <row r="530" spans="39:647" x14ac:dyDescent="0.2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row>
    <row r="531" spans="39:647" x14ac:dyDescent="0.2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row>
    <row r="532" spans="39:647" x14ac:dyDescent="0.2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row>
    <row r="533" spans="39:647" x14ac:dyDescent="0.2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row>
    <row r="534" spans="39:647" x14ac:dyDescent="0.2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row>
    <row r="535" spans="39:647" x14ac:dyDescent="0.2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row>
    <row r="536" spans="39:647" x14ac:dyDescent="0.2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row>
    <row r="537" spans="39:647" x14ac:dyDescent="0.2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row>
    <row r="538" spans="39:647" x14ac:dyDescent="0.2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row>
    <row r="539" spans="39:647" x14ac:dyDescent="0.2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row>
    <row r="540" spans="39:647" x14ac:dyDescent="0.2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row>
    <row r="541" spans="39:647" x14ac:dyDescent="0.2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row>
    <row r="542" spans="39:647" x14ac:dyDescent="0.2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row>
    <row r="543" spans="39:647" x14ac:dyDescent="0.2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row>
    <row r="544" spans="39:647" x14ac:dyDescent="0.2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row>
    <row r="545" spans="39:647" x14ac:dyDescent="0.2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row>
    <row r="546" spans="39:647" x14ac:dyDescent="0.2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row>
    <row r="547" spans="39:647" x14ac:dyDescent="0.2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row>
    <row r="548" spans="39:647" x14ac:dyDescent="0.2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row>
    <row r="549" spans="39:647" x14ac:dyDescent="0.2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row>
    <row r="550" spans="39:647" x14ac:dyDescent="0.2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row>
    <row r="551" spans="39:647" x14ac:dyDescent="0.2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row>
    <row r="552" spans="39:647" x14ac:dyDescent="0.2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row>
    <row r="553" spans="39:647" x14ac:dyDescent="0.2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row>
    <row r="554" spans="39:647" x14ac:dyDescent="0.2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row>
    <row r="555" spans="39:647" x14ac:dyDescent="0.2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row>
    <row r="556" spans="39:647" x14ac:dyDescent="0.2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row>
    <row r="557" spans="39:647" x14ac:dyDescent="0.2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row>
    <row r="558" spans="39:647" x14ac:dyDescent="0.2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row>
    <row r="559" spans="39:647" x14ac:dyDescent="0.2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row>
    <row r="560" spans="39:647" x14ac:dyDescent="0.2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row>
    <row r="561" spans="39:647" x14ac:dyDescent="0.2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row>
    <row r="562" spans="39:647" x14ac:dyDescent="0.2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row>
    <row r="563" spans="39:647" x14ac:dyDescent="0.2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row>
    <row r="564" spans="39:647" x14ac:dyDescent="0.2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row>
    <row r="565" spans="39:647" x14ac:dyDescent="0.2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row>
    <row r="566" spans="39:647" x14ac:dyDescent="0.2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row>
    <row r="567" spans="39:647" x14ac:dyDescent="0.2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row>
    <row r="568" spans="39:647" x14ac:dyDescent="0.2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row>
    <row r="569" spans="39:647" x14ac:dyDescent="0.2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row>
    <row r="570" spans="39:647" x14ac:dyDescent="0.2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row>
    <row r="571" spans="39:647" x14ac:dyDescent="0.2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row>
    <row r="572" spans="39:647" x14ac:dyDescent="0.2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row>
    <row r="573" spans="39:647" x14ac:dyDescent="0.2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row>
    <row r="574" spans="39:647" x14ac:dyDescent="0.2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row>
    <row r="575" spans="39:647" x14ac:dyDescent="0.2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row>
    <row r="576" spans="39:647" x14ac:dyDescent="0.2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row>
    <row r="577" spans="39:647" x14ac:dyDescent="0.2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row>
    <row r="578" spans="39:647" x14ac:dyDescent="0.2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row>
    <row r="579" spans="39:647" x14ac:dyDescent="0.2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row>
    <row r="580" spans="39:647" x14ac:dyDescent="0.2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row>
    <row r="581" spans="39:647" x14ac:dyDescent="0.2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row>
    <row r="582" spans="39:647" x14ac:dyDescent="0.2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row>
    <row r="583" spans="39:647" x14ac:dyDescent="0.2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row>
    <row r="584" spans="39:647" x14ac:dyDescent="0.2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row>
    <row r="585" spans="39:647" x14ac:dyDescent="0.2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row>
    <row r="586" spans="39:647" x14ac:dyDescent="0.2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row>
    <row r="587" spans="39:647" x14ac:dyDescent="0.2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row>
    <row r="588" spans="39:647" x14ac:dyDescent="0.2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row>
    <row r="589" spans="39:647" x14ac:dyDescent="0.2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row>
    <row r="590" spans="39:647" x14ac:dyDescent="0.2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row>
    <row r="591" spans="39:647" x14ac:dyDescent="0.2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row>
    <row r="592" spans="39:647" x14ac:dyDescent="0.2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row>
    <row r="593" spans="39:647" x14ac:dyDescent="0.2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row>
    <row r="594" spans="39:647" x14ac:dyDescent="0.2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row>
    <row r="595" spans="39:647" x14ac:dyDescent="0.2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row>
    <row r="596" spans="39:647" x14ac:dyDescent="0.2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row>
    <row r="597" spans="39:647" x14ac:dyDescent="0.2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row>
    <row r="598" spans="39:647" x14ac:dyDescent="0.2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row>
    <row r="599" spans="39:647" x14ac:dyDescent="0.2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row>
    <row r="600" spans="39:647" x14ac:dyDescent="0.2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row>
    <row r="601" spans="39:647" x14ac:dyDescent="0.2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row>
    <row r="602" spans="39:647" x14ac:dyDescent="0.2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row>
    <row r="603" spans="39:647" x14ac:dyDescent="0.2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row>
    <row r="604" spans="39:647" x14ac:dyDescent="0.2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row>
    <row r="605" spans="39:647" x14ac:dyDescent="0.2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row>
    <row r="606" spans="39:647" x14ac:dyDescent="0.2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row>
    <row r="607" spans="39:647" x14ac:dyDescent="0.2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row>
    <row r="608" spans="39:647" x14ac:dyDescent="0.2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row>
    <row r="609" spans="39:647" x14ac:dyDescent="0.2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row>
    <row r="610" spans="39:647" x14ac:dyDescent="0.2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row>
    <row r="611" spans="39:647" x14ac:dyDescent="0.2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row>
    <row r="612" spans="39:647" x14ac:dyDescent="0.2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row>
    <row r="613" spans="39:647" x14ac:dyDescent="0.2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row>
    <row r="614" spans="39:647" x14ac:dyDescent="0.2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row>
    <row r="615" spans="39:647" x14ac:dyDescent="0.2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row>
    <row r="616" spans="39:647" x14ac:dyDescent="0.2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row>
    <row r="617" spans="39:647" x14ac:dyDescent="0.2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row>
    <row r="618" spans="39:647" x14ac:dyDescent="0.2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row>
    <row r="619" spans="39:647" x14ac:dyDescent="0.2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row>
    <row r="620" spans="39:647" x14ac:dyDescent="0.2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row>
    <row r="621" spans="39:647" x14ac:dyDescent="0.2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row>
    <row r="622" spans="39:647" x14ac:dyDescent="0.2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row>
    <row r="623" spans="39:647" x14ac:dyDescent="0.2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row>
    <row r="624" spans="39:647" x14ac:dyDescent="0.2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row>
    <row r="625" spans="39:647" x14ac:dyDescent="0.2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row>
    <row r="626" spans="39:647" x14ac:dyDescent="0.2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row>
    <row r="627" spans="39:647" x14ac:dyDescent="0.2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row>
    <row r="628" spans="39:647" x14ac:dyDescent="0.2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row>
    <row r="629" spans="39:647" x14ac:dyDescent="0.2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row>
    <row r="630" spans="39:647" x14ac:dyDescent="0.2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row>
    <row r="631" spans="39:647" x14ac:dyDescent="0.2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row>
    <row r="632" spans="39:647" x14ac:dyDescent="0.2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row>
    <row r="633" spans="39:647" x14ac:dyDescent="0.2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row>
    <row r="634" spans="39:647" x14ac:dyDescent="0.2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row>
    <row r="635" spans="39:647" x14ac:dyDescent="0.2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row>
    <row r="636" spans="39:647" x14ac:dyDescent="0.2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row>
    <row r="637" spans="39:647" x14ac:dyDescent="0.2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row>
    <row r="638" spans="39:647" x14ac:dyDescent="0.2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row>
    <row r="639" spans="39:647" x14ac:dyDescent="0.2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row>
    <row r="640" spans="39:647" x14ac:dyDescent="0.2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row>
    <row r="641" spans="39:647" x14ac:dyDescent="0.2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row>
    <row r="642" spans="39:647" x14ac:dyDescent="0.2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row>
    <row r="643" spans="39:647" x14ac:dyDescent="0.2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row>
    <row r="644" spans="39:647" x14ac:dyDescent="0.2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row>
    <row r="645" spans="39:647" x14ac:dyDescent="0.2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row>
    <row r="646" spans="39:647" x14ac:dyDescent="0.2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row>
    <row r="647" spans="39:647" x14ac:dyDescent="0.2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row>
    <row r="648" spans="39:647" x14ac:dyDescent="0.2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row>
    <row r="649" spans="39:647" x14ac:dyDescent="0.2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row>
    <row r="650" spans="39:647" x14ac:dyDescent="0.2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row>
    <row r="651" spans="39:647" x14ac:dyDescent="0.2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row>
    <row r="652" spans="39:647" x14ac:dyDescent="0.2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row>
    <row r="653" spans="39:647" x14ac:dyDescent="0.2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row>
    <row r="654" spans="39:647" x14ac:dyDescent="0.2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row>
    <row r="655" spans="39:647" x14ac:dyDescent="0.2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row>
    <row r="656" spans="39:647" x14ac:dyDescent="0.2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row>
    <row r="657" spans="39:647" x14ac:dyDescent="0.2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row>
    <row r="658" spans="39:647" x14ac:dyDescent="0.2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row>
    <row r="659" spans="39:647" x14ac:dyDescent="0.2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row>
    <row r="660" spans="39:647" x14ac:dyDescent="0.2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row>
    <row r="661" spans="39:647" x14ac:dyDescent="0.2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row>
    <row r="662" spans="39:647" x14ac:dyDescent="0.2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row>
    <row r="663" spans="39:647" x14ac:dyDescent="0.2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row>
    <row r="664" spans="39:647" x14ac:dyDescent="0.2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row>
    <row r="665" spans="39:647" x14ac:dyDescent="0.2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row>
    <row r="666" spans="39:647" x14ac:dyDescent="0.2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row>
    <row r="667" spans="39:647" x14ac:dyDescent="0.2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row>
    <row r="668" spans="39:647" x14ac:dyDescent="0.2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row>
    <row r="669" spans="39:647" x14ac:dyDescent="0.2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row>
    <row r="670" spans="39:647" x14ac:dyDescent="0.2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row>
    <row r="671" spans="39:647" x14ac:dyDescent="0.2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row>
    <row r="672" spans="39:647" x14ac:dyDescent="0.2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row>
    <row r="673" spans="39:647" x14ac:dyDescent="0.2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row>
    <row r="674" spans="39:647" x14ac:dyDescent="0.2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row>
    <row r="675" spans="39:647" x14ac:dyDescent="0.2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row>
    <row r="676" spans="39:647" x14ac:dyDescent="0.2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row>
    <row r="677" spans="39:647" x14ac:dyDescent="0.2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row>
    <row r="678" spans="39:647" x14ac:dyDescent="0.2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row>
    <row r="679" spans="39:647" x14ac:dyDescent="0.2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row>
    <row r="680" spans="39:647" x14ac:dyDescent="0.2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row>
    <row r="681" spans="39:647" x14ac:dyDescent="0.2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row>
    <row r="682" spans="39:647" x14ac:dyDescent="0.2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row>
    <row r="683" spans="39:647" x14ac:dyDescent="0.2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row>
    <row r="684" spans="39:647" x14ac:dyDescent="0.2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row>
    <row r="685" spans="39:647" x14ac:dyDescent="0.2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row>
    <row r="686" spans="39:647" x14ac:dyDescent="0.2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row>
    <row r="687" spans="39:647" x14ac:dyDescent="0.2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row>
    <row r="688" spans="39:647" x14ac:dyDescent="0.2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row>
    <row r="689" spans="39:647" x14ac:dyDescent="0.2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row>
    <row r="690" spans="39:647" x14ac:dyDescent="0.2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row>
    <row r="691" spans="39:647" x14ac:dyDescent="0.2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row>
    <row r="692" spans="39:647" x14ac:dyDescent="0.2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row>
    <row r="693" spans="39:647" x14ac:dyDescent="0.2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row>
    <row r="694" spans="39:647" x14ac:dyDescent="0.2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row>
    <row r="695" spans="39:647" x14ac:dyDescent="0.2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row>
    <row r="696" spans="39:647" x14ac:dyDescent="0.2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row>
    <row r="697" spans="39:647" x14ac:dyDescent="0.2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row>
    <row r="698" spans="39:647" x14ac:dyDescent="0.2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row>
    <row r="699" spans="39:647" x14ac:dyDescent="0.2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row>
    <row r="700" spans="39:647" x14ac:dyDescent="0.2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row>
    <row r="701" spans="39:647" x14ac:dyDescent="0.2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row>
    <row r="702" spans="39:647" x14ac:dyDescent="0.2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row>
    <row r="703" spans="39:647" x14ac:dyDescent="0.2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row>
    <row r="704" spans="39:647" x14ac:dyDescent="0.2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row>
    <row r="705" spans="39:647" x14ac:dyDescent="0.2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row>
    <row r="706" spans="39:647" x14ac:dyDescent="0.2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row>
    <row r="707" spans="39:647" x14ac:dyDescent="0.2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row>
    <row r="708" spans="39:647" x14ac:dyDescent="0.2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row>
    <row r="709" spans="39:647" x14ac:dyDescent="0.2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row>
    <row r="710" spans="39:647" x14ac:dyDescent="0.2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row>
    <row r="711" spans="39:647" x14ac:dyDescent="0.2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row>
    <row r="712" spans="39:647" x14ac:dyDescent="0.2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row>
    <row r="713" spans="39:647" x14ac:dyDescent="0.2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row>
    <row r="714" spans="39:647" x14ac:dyDescent="0.2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row>
    <row r="715" spans="39:647" x14ac:dyDescent="0.2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row>
    <row r="716" spans="39:647" x14ac:dyDescent="0.2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row>
    <row r="717" spans="39:647" x14ac:dyDescent="0.2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row>
    <row r="718" spans="39:647" x14ac:dyDescent="0.2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row>
    <row r="719" spans="39:647" x14ac:dyDescent="0.2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row>
    <row r="720" spans="39:647" x14ac:dyDescent="0.2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row>
    <row r="721" spans="39:647" x14ac:dyDescent="0.2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row>
    <row r="722" spans="39:647" x14ac:dyDescent="0.2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row>
    <row r="723" spans="39:647" x14ac:dyDescent="0.2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row>
    <row r="724" spans="39:647" x14ac:dyDescent="0.2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row>
    <row r="725" spans="39:647" x14ac:dyDescent="0.2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row>
    <row r="726" spans="39:647" x14ac:dyDescent="0.2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row>
    <row r="727" spans="39:647" x14ac:dyDescent="0.2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row>
    <row r="728" spans="39:647" x14ac:dyDescent="0.2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row>
    <row r="729" spans="39:647" x14ac:dyDescent="0.2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row>
    <row r="730" spans="39:647" x14ac:dyDescent="0.2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row>
    <row r="731" spans="39:647" x14ac:dyDescent="0.2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row>
    <row r="732" spans="39:647" x14ac:dyDescent="0.2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c r="PI732" s="5"/>
      <c r="PJ732" s="5"/>
      <c r="PK732" s="5"/>
      <c r="PL732" s="5"/>
      <c r="PM732" s="5"/>
      <c r="PN732" s="5"/>
      <c r="PO732" s="5"/>
      <c r="PP732" s="5"/>
      <c r="PQ732" s="5"/>
      <c r="PR732" s="5"/>
      <c r="PS732" s="5"/>
      <c r="PT732" s="5"/>
      <c r="PU732" s="5"/>
      <c r="PV732" s="5"/>
      <c r="PW732" s="5"/>
      <c r="PX732" s="5"/>
      <c r="PY732" s="5"/>
      <c r="PZ732" s="5"/>
      <c r="QA732" s="5"/>
      <c r="QB732" s="5"/>
      <c r="QC732" s="5"/>
      <c r="QD732" s="5"/>
      <c r="QE732" s="5"/>
      <c r="QF732" s="5"/>
      <c r="QG732" s="5"/>
      <c r="QH732" s="5"/>
      <c r="QI732" s="5"/>
      <c r="QJ732" s="5"/>
      <c r="QK732" s="5"/>
      <c r="QL732" s="5"/>
      <c r="QM732" s="5"/>
      <c r="QN732" s="5"/>
      <c r="QO732" s="5"/>
      <c r="QP732" s="5"/>
      <c r="QQ732" s="5"/>
      <c r="QR732" s="5"/>
      <c r="QS732" s="5"/>
      <c r="QT732" s="5"/>
      <c r="QU732" s="5"/>
      <c r="QV732" s="5"/>
      <c r="QW732" s="5"/>
      <c r="QX732" s="5"/>
      <c r="QY732" s="5"/>
      <c r="QZ732" s="5"/>
      <c r="RA732" s="5"/>
      <c r="RB732" s="5"/>
      <c r="RC732" s="5"/>
      <c r="RD732" s="5"/>
      <c r="RE732" s="5"/>
      <c r="RF732" s="5"/>
      <c r="RG732" s="5"/>
      <c r="RH732" s="5"/>
      <c r="RI732" s="5"/>
      <c r="RJ732" s="5"/>
      <c r="RK732" s="5"/>
      <c r="RL732" s="5"/>
      <c r="RM732" s="5"/>
      <c r="RN732" s="5"/>
      <c r="RO732" s="5"/>
      <c r="RP732" s="5"/>
      <c r="RQ732" s="5"/>
      <c r="RR732" s="5"/>
      <c r="RS732" s="5"/>
      <c r="RT732" s="5"/>
      <c r="RU732" s="5"/>
      <c r="RV732" s="5"/>
      <c r="RW732" s="5"/>
      <c r="RX732" s="5"/>
      <c r="RY732" s="5"/>
      <c r="RZ732" s="5"/>
      <c r="SA732" s="5"/>
      <c r="SB732" s="5"/>
      <c r="SC732" s="5"/>
      <c r="SD732" s="5"/>
      <c r="SE732" s="5"/>
      <c r="SF732" s="5"/>
      <c r="SG732" s="5"/>
      <c r="SH732" s="5"/>
      <c r="SI732" s="5"/>
      <c r="SJ732" s="5"/>
      <c r="SK732" s="5"/>
      <c r="SL732" s="5"/>
      <c r="SM732" s="5"/>
      <c r="SN732" s="5"/>
      <c r="SO732" s="5"/>
      <c r="SP732" s="5"/>
      <c r="SQ732" s="5"/>
      <c r="SR732" s="5"/>
      <c r="SS732" s="5"/>
      <c r="ST732" s="5"/>
      <c r="SU732" s="5"/>
      <c r="SV732" s="5"/>
      <c r="SW732" s="5"/>
      <c r="SX732" s="5"/>
      <c r="SY732" s="5"/>
      <c r="SZ732" s="5"/>
      <c r="TA732" s="5"/>
      <c r="TB732" s="5"/>
      <c r="TC732" s="5"/>
      <c r="TD732" s="5"/>
      <c r="TE732" s="5"/>
      <c r="TF732" s="5"/>
      <c r="TG732" s="5"/>
      <c r="TH732" s="5"/>
      <c r="TI732" s="5"/>
      <c r="TJ732" s="5"/>
      <c r="TK732" s="5"/>
      <c r="TL732" s="5"/>
      <c r="TM732" s="5"/>
      <c r="TN732" s="5"/>
      <c r="TO732" s="5"/>
      <c r="TP732" s="5"/>
      <c r="TQ732" s="5"/>
      <c r="TR732" s="5"/>
      <c r="TS732" s="5"/>
      <c r="TT732" s="5"/>
      <c r="TU732" s="5"/>
      <c r="TV732" s="5"/>
      <c r="TW732" s="5"/>
      <c r="TX732" s="5"/>
      <c r="TY732" s="5"/>
      <c r="TZ732" s="5"/>
      <c r="UA732" s="5"/>
      <c r="UB732" s="5"/>
      <c r="UC732" s="5"/>
      <c r="UD732" s="5"/>
      <c r="UE732" s="5"/>
      <c r="UF732" s="5"/>
      <c r="UG732" s="5"/>
      <c r="UH732" s="5"/>
      <c r="UI732" s="5"/>
      <c r="UJ732" s="5"/>
      <c r="UK732" s="5"/>
      <c r="UL732" s="5"/>
      <c r="UM732" s="5"/>
      <c r="UN732" s="5"/>
      <c r="UO732" s="5"/>
      <c r="UP732" s="5"/>
      <c r="UQ732" s="5"/>
      <c r="UR732" s="5"/>
      <c r="US732" s="5"/>
      <c r="UT732" s="5"/>
      <c r="UU732" s="5"/>
      <c r="UV732" s="5"/>
      <c r="UW732" s="5"/>
      <c r="UX732" s="5"/>
      <c r="UY732" s="5"/>
      <c r="UZ732" s="5"/>
      <c r="VA732" s="5"/>
      <c r="VB732" s="5"/>
      <c r="VC732" s="5"/>
      <c r="VD732" s="5"/>
      <c r="VE732" s="5"/>
      <c r="VF732" s="5"/>
      <c r="VG732" s="5"/>
      <c r="VH732" s="5"/>
      <c r="VI732" s="5"/>
      <c r="VJ732" s="5"/>
      <c r="VK732" s="5"/>
      <c r="VL732" s="5"/>
      <c r="VM732" s="5"/>
      <c r="VN732" s="5"/>
      <c r="VO732" s="5"/>
      <c r="VP732" s="5"/>
      <c r="VQ732" s="5"/>
      <c r="VR732" s="5"/>
      <c r="VS732" s="5"/>
      <c r="VT732" s="5"/>
      <c r="VU732" s="5"/>
      <c r="VV732" s="5"/>
      <c r="VW732" s="5"/>
      <c r="VX732" s="5"/>
      <c r="VY732" s="5"/>
      <c r="VZ732" s="5"/>
      <c r="WA732" s="5"/>
      <c r="WB732" s="5"/>
      <c r="WC732" s="5"/>
      <c r="WD732" s="5"/>
      <c r="WE732" s="5"/>
      <c r="WF732" s="5"/>
      <c r="WG732" s="5"/>
      <c r="WH732" s="5"/>
      <c r="WI732" s="5"/>
      <c r="WJ732" s="5"/>
      <c r="WK732" s="5"/>
      <c r="WL732" s="5"/>
      <c r="WM732" s="5"/>
      <c r="WN732" s="5"/>
      <c r="WO732" s="5"/>
      <c r="WP732" s="5"/>
      <c r="WQ732" s="5"/>
      <c r="WR732" s="5"/>
      <c r="WS732" s="5"/>
      <c r="WT732" s="5"/>
      <c r="WU732" s="5"/>
      <c r="WV732" s="5"/>
      <c r="WW732" s="5"/>
      <c r="WX732" s="5"/>
      <c r="WY732" s="5"/>
      <c r="WZ732" s="5"/>
      <c r="XA732" s="5"/>
      <c r="XB732" s="5"/>
      <c r="XC732" s="5"/>
      <c r="XD732" s="5"/>
      <c r="XE732" s="5"/>
      <c r="XF732" s="5"/>
      <c r="XG732" s="5"/>
      <c r="XH732" s="5"/>
      <c r="XI732" s="5"/>
      <c r="XJ732" s="5"/>
      <c r="XK732" s="5"/>
      <c r="XL732" s="5"/>
      <c r="XM732" s="5"/>
      <c r="XN732" s="5"/>
      <c r="XO732" s="5"/>
      <c r="XP732" s="5"/>
      <c r="XQ732" s="5"/>
      <c r="XR732" s="5"/>
      <c r="XS732" s="5"/>
      <c r="XT732" s="5"/>
      <c r="XU732" s="5"/>
      <c r="XV732" s="5"/>
      <c r="XW732" s="5"/>
    </row>
    <row r="733" spans="39:647" x14ac:dyDescent="0.2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c r="PI733" s="5"/>
      <c r="PJ733" s="5"/>
      <c r="PK733" s="5"/>
      <c r="PL733" s="5"/>
      <c r="PM733" s="5"/>
      <c r="PN733" s="5"/>
      <c r="PO733" s="5"/>
      <c r="PP733" s="5"/>
      <c r="PQ733" s="5"/>
      <c r="PR733" s="5"/>
      <c r="PS733" s="5"/>
      <c r="PT733" s="5"/>
      <c r="PU733" s="5"/>
      <c r="PV733" s="5"/>
      <c r="PW733" s="5"/>
      <c r="PX733" s="5"/>
      <c r="PY733" s="5"/>
      <c r="PZ733" s="5"/>
      <c r="QA733" s="5"/>
      <c r="QB733" s="5"/>
      <c r="QC733" s="5"/>
      <c r="QD733" s="5"/>
      <c r="QE733" s="5"/>
      <c r="QF733" s="5"/>
      <c r="QG733" s="5"/>
      <c r="QH733" s="5"/>
      <c r="QI733" s="5"/>
      <c r="QJ733" s="5"/>
      <c r="QK733" s="5"/>
      <c r="QL733" s="5"/>
      <c r="QM733" s="5"/>
      <c r="QN733" s="5"/>
      <c r="QO733" s="5"/>
      <c r="QP733" s="5"/>
      <c r="QQ733" s="5"/>
      <c r="QR733" s="5"/>
      <c r="QS733" s="5"/>
      <c r="QT733" s="5"/>
      <c r="QU733" s="5"/>
      <c r="QV733" s="5"/>
      <c r="QW733" s="5"/>
      <c r="QX733" s="5"/>
      <c r="QY733" s="5"/>
      <c r="QZ733" s="5"/>
      <c r="RA733" s="5"/>
      <c r="RB733" s="5"/>
      <c r="RC733" s="5"/>
      <c r="RD733" s="5"/>
      <c r="RE733" s="5"/>
      <c r="RF733" s="5"/>
      <c r="RG733" s="5"/>
      <c r="RH733" s="5"/>
      <c r="RI733" s="5"/>
      <c r="RJ733" s="5"/>
      <c r="RK733" s="5"/>
      <c r="RL733" s="5"/>
      <c r="RM733" s="5"/>
      <c r="RN733" s="5"/>
      <c r="RO733" s="5"/>
      <c r="RP733" s="5"/>
      <c r="RQ733" s="5"/>
      <c r="RR733" s="5"/>
      <c r="RS733" s="5"/>
      <c r="RT733" s="5"/>
      <c r="RU733" s="5"/>
      <c r="RV733" s="5"/>
      <c r="RW733" s="5"/>
      <c r="RX733" s="5"/>
      <c r="RY733" s="5"/>
      <c r="RZ733" s="5"/>
      <c r="SA733" s="5"/>
      <c r="SB733" s="5"/>
      <c r="SC733" s="5"/>
      <c r="SD733" s="5"/>
      <c r="SE733" s="5"/>
      <c r="SF733" s="5"/>
      <c r="SG733" s="5"/>
      <c r="SH733" s="5"/>
      <c r="SI733" s="5"/>
      <c r="SJ733" s="5"/>
      <c r="SK733" s="5"/>
      <c r="SL733" s="5"/>
      <c r="SM733" s="5"/>
      <c r="SN733" s="5"/>
      <c r="SO733" s="5"/>
      <c r="SP733" s="5"/>
      <c r="SQ733" s="5"/>
      <c r="SR733" s="5"/>
      <c r="SS733" s="5"/>
      <c r="ST733" s="5"/>
      <c r="SU733" s="5"/>
      <c r="SV733" s="5"/>
      <c r="SW733" s="5"/>
      <c r="SX733" s="5"/>
      <c r="SY733" s="5"/>
      <c r="SZ733" s="5"/>
      <c r="TA733" s="5"/>
      <c r="TB733" s="5"/>
      <c r="TC733" s="5"/>
      <c r="TD733" s="5"/>
      <c r="TE733" s="5"/>
      <c r="TF733" s="5"/>
      <c r="TG733" s="5"/>
      <c r="TH733" s="5"/>
      <c r="TI733" s="5"/>
      <c r="TJ733" s="5"/>
      <c r="TK733" s="5"/>
      <c r="TL733" s="5"/>
      <c r="TM733" s="5"/>
      <c r="TN733" s="5"/>
      <c r="TO733" s="5"/>
      <c r="TP733" s="5"/>
      <c r="TQ733" s="5"/>
      <c r="TR733" s="5"/>
      <c r="TS733" s="5"/>
      <c r="TT733" s="5"/>
      <c r="TU733" s="5"/>
      <c r="TV733" s="5"/>
      <c r="TW733" s="5"/>
      <c r="TX733" s="5"/>
      <c r="TY733" s="5"/>
      <c r="TZ733" s="5"/>
      <c r="UA733" s="5"/>
      <c r="UB733" s="5"/>
      <c r="UC733" s="5"/>
      <c r="UD733" s="5"/>
      <c r="UE733" s="5"/>
      <c r="UF733" s="5"/>
      <c r="UG733" s="5"/>
      <c r="UH733" s="5"/>
      <c r="UI733" s="5"/>
      <c r="UJ733" s="5"/>
      <c r="UK733" s="5"/>
      <c r="UL733" s="5"/>
      <c r="UM733" s="5"/>
      <c r="UN733" s="5"/>
      <c r="UO733" s="5"/>
      <c r="UP733" s="5"/>
      <c r="UQ733" s="5"/>
      <c r="UR733" s="5"/>
      <c r="US733" s="5"/>
      <c r="UT733" s="5"/>
      <c r="UU733" s="5"/>
      <c r="UV733" s="5"/>
      <c r="UW733" s="5"/>
      <c r="UX733" s="5"/>
      <c r="UY733" s="5"/>
      <c r="UZ733" s="5"/>
      <c r="VA733" s="5"/>
      <c r="VB733" s="5"/>
      <c r="VC733" s="5"/>
      <c r="VD733" s="5"/>
      <c r="VE733" s="5"/>
      <c r="VF733" s="5"/>
      <c r="VG733" s="5"/>
      <c r="VH733" s="5"/>
      <c r="VI733" s="5"/>
      <c r="VJ733" s="5"/>
      <c r="VK733" s="5"/>
      <c r="VL733" s="5"/>
      <c r="VM733" s="5"/>
      <c r="VN733" s="5"/>
      <c r="VO733" s="5"/>
      <c r="VP733" s="5"/>
      <c r="VQ733" s="5"/>
      <c r="VR733" s="5"/>
      <c r="VS733" s="5"/>
      <c r="VT733" s="5"/>
      <c r="VU733" s="5"/>
      <c r="VV733" s="5"/>
      <c r="VW733" s="5"/>
      <c r="VX733" s="5"/>
      <c r="VY733" s="5"/>
      <c r="VZ733" s="5"/>
      <c r="WA733" s="5"/>
      <c r="WB733" s="5"/>
      <c r="WC733" s="5"/>
      <c r="WD733" s="5"/>
      <c r="WE733" s="5"/>
      <c r="WF733" s="5"/>
      <c r="WG733" s="5"/>
      <c r="WH733" s="5"/>
      <c r="WI733" s="5"/>
      <c r="WJ733" s="5"/>
      <c r="WK733" s="5"/>
      <c r="WL733" s="5"/>
      <c r="WM733" s="5"/>
      <c r="WN733" s="5"/>
      <c r="WO733" s="5"/>
      <c r="WP733" s="5"/>
      <c r="WQ733" s="5"/>
      <c r="WR733" s="5"/>
      <c r="WS733" s="5"/>
      <c r="WT733" s="5"/>
      <c r="WU733" s="5"/>
      <c r="WV733" s="5"/>
      <c r="WW733" s="5"/>
      <c r="WX733" s="5"/>
      <c r="WY733" s="5"/>
      <c r="WZ733" s="5"/>
      <c r="XA733" s="5"/>
      <c r="XB733" s="5"/>
      <c r="XC733" s="5"/>
      <c r="XD733" s="5"/>
      <c r="XE733" s="5"/>
      <c r="XF733" s="5"/>
      <c r="XG733" s="5"/>
      <c r="XH733" s="5"/>
      <c r="XI733" s="5"/>
      <c r="XJ733" s="5"/>
      <c r="XK733" s="5"/>
      <c r="XL733" s="5"/>
      <c r="XM733" s="5"/>
      <c r="XN733" s="5"/>
      <c r="XO733" s="5"/>
      <c r="XP733" s="5"/>
      <c r="XQ733" s="5"/>
      <c r="XR733" s="5"/>
      <c r="XS733" s="5"/>
      <c r="XT733" s="5"/>
      <c r="XU733" s="5"/>
      <c r="XV733" s="5"/>
      <c r="XW733" s="5"/>
    </row>
    <row r="734" spans="39:647" x14ac:dyDescent="0.2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c r="PI734" s="5"/>
      <c r="PJ734" s="5"/>
      <c r="PK734" s="5"/>
      <c r="PL734" s="5"/>
      <c r="PM734" s="5"/>
      <c r="PN734" s="5"/>
      <c r="PO734" s="5"/>
      <c r="PP734" s="5"/>
      <c r="PQ734" s="5"/>
      <c r="PR734" s="5"/>
      <c r="PS734" s="5"/>
      <c r="PT734" s="5"/>
      <c r="PU734" s="5"/>
      <c r="PV734" s="5"/>
      <c r="PW734" s="5"/>
      <c r="PX734" s="5"/>
      <c r="PY734" s="5"/>
      <c r="PZ734" s="5"/>
      <c r="QA734" s="5"/>
      <c r="QB734" s="5"/>
      <c r="QC734" s="5"/>
      <c r="QD734" s="5"/>
      <c r="QE734" s="5"/>
      <c r="QF734" s="5"/>
      <c r="QG734" s="5"/>
      <c r="QH734" s="5"/>
      <c r="QI734" s="5"/>
      <c r="QJ734" s="5"/>
      <c r="QK734" s="5"/>
      <c r="QL734" s="5"/>
      <c r="QM734" s="5"/>
      <c r="QN734" s="5"/>
      <c r="QO734" s="5"/>
      <c r="QP734" s="5"/>
      <c r="QQ734" s="5"/>
      <c r="QR734" s="5"/>
      <c r="QS734" s="5"/>
      <c r="QT734" s="5"/>
      <c r="QU734" s="5"/>
      <c r="QV734" s="5"/>
      <c r="QW734" s="5"/>
      <c r="QX734" s="5"/>
      <c r="QY734" s="5"/>
      <c r="QZ734" s="5"/>
      <c r="RA734" s="5"/>
      <c r="RB734" s="5"/>
      <c r="RC734" s="5"/>
      <c r="RD734" s="5"/>
      <c r="RE734" s="5"/>
      <c r="RF734" s="5"/>
      <c r="RG734" s="5"/>
      <c r="RH734" s="5"/>
      <c r="RI734" s="5"/>
      <c r="RJ734" s="5"/>
      <c r="RK734" s="5"/>
      <c r="RL734" s="5"/>
      <c r="RM734" s="5"/>
      <c r="RN734" s="5"/>
      <c r="RO734" s="5"/>
      <c r="RP734" s="5"/>
      <c r="RQ734" s="5"/>
      <c r="RR734" s="5"/>
      <c r="RS734" s="5"/>
      <c r="RT734" s="5"/>
      <c r="RU734" s="5"/>
      <c r="RV734" s="5"/>
      <c r="RW734" s="5"/>
      <c r="RX734" s="5"/>
      <c r="RY734" s="5"/>
      <c r="RZ734" s="5"/>
      <c r="SA734" s="5"/>
      <c r="SB734" s="5"/>
      <c r="SC734" s="5"/>
      <c r="SD734" s="5"/>
      <c r="SE734" s="5"/>
      <c r="SF734" s="5"/>
      <c r="SG734" s="5"/>
      <c r="SH734" s="5"/>
      <c r="SI734" s="5"/>
      <c r="SJ734" s="5"/>
      <c r="SK734" s="5"/>
      <c r="SL734" s="5"/>
      <c r="SM734" s="5"/>
      <c r="SN734" s="5"/>
      <c r="SO734" s="5"/>
      <c r="SP734" s="5"/>
      <c r="SQ734" s="5"/>
      <c r="SR734" s="5"/>
      <c r="SS734" s="5"/>
      <c r="ST734" s="5"/>
      <c r="SU734" s="5"/>
      <c r="SV734" s="5"/>
      <c r="SW734" s="5"/>
      <c r="SX734" s="5"/>
      <c r="SY734" s="5"/>
      <c r="SZ734" s="5"/>
      <c r="TA734" s="5"/>
      <c r="TB734" s="5"/>
      <c r="TC734" s="5"/>
      <c r="TD734" s="5"/>
      <c r="TE734" s="5"/>
      <c r="TF734" s="5"/>
      <c r="TG734" s="5"/>
      <c r="TH734" s="5"/>
      <c r="TI734" s="5"/>
      <c r="TJ734" s="5"/>
      <c r="TK734" s="5"/>
      <c r="TL734" s="5"/>
      <c r="TM734" s="5"/>
      <c r="TN734" s="5"/>
      <c r="TO734" s="5"/>
      <c r="TP734" s="5"/>
      <c r="TQ734" s="5"/>
      <c r="TR734" s="5"/>
      <c r="TS734" s="5"/>
      <c r="TT734" s="5"/>
      <c r="TU734" s="5"/>
      <c r="TV734" s="5"/>
      <c r="TW734" s="5"/>
      <c r="TX734" s="5"/>
      <c r="TY734" s="5"/>
      <c r="TZ734" s="5"/>
      <c r="UA734" s="5"/>
      <c r="UB734" s="5"/>
      <c r="UC734" s="5"/>
      <c r="UD734" s="5"/>
      <c r="UE734" s="5"/>
      <c r="UF734" s="5"/>
      <c r="UG734" s="5"/>
      <c r="UH734" s="5"/>
      <c r="UI734" s="5"/>
      <c r="UJ734" s="5"/>
      <c r="UK734" s="5"/>
      <c r="UL734" s="5"/>
      <c r="UM734" s="5"/>
      <c r="UN734" s="5"/>
      <c r="UO734" s="5"/>
      <c r="UP734" s="5"/>
      <c r="UQ734" s="5"/>
      <c r="UR734" s="5"/>
      <c r="US734" s="5"/>
      <c r="UT734" s="5"/>
      <c r="UU734" s="5"/>
      <c r="UV734" s="5"/>
      <c r="UW734" s="5"/>
      <c r="UX734" s="5"/>
      <c r="UY734" s="5"/>
      <c r="UZ734" s="5"/>
      <c r="VA734" s="5"/>
      <c r="VB734" s="5"/>
      <c r="VC734" s="5"/>
      <c r="VD734" s="5"/>
      <c r="VE734" s="5"/>
      <c r="VF734" s="5"/>
      <c r="VG734" s="5"/>
      <c r="VH734" s="5"/>
      <c r="VI734" s="5"/>
      <c r="VJ734" s="5"/>
      <c r="VK734" s="5"/>
      <c r="VL734" s="5"/>
      <c r="VM734" s="5"/>
      <c r="VN734" s="5"/>
      <c r="VO734" s="5"/>
      <c r="VP734" s="5"/>
      <c r="VQ734" s="5"/>
      <c r="VR734" s="5"/>
      <c r="VS734" s="5"/>
      <c r="VT734" s="5"/>
      <c r="VU734" s="5"/>
      <c r="VV734" s="5"/>
      <c r="VW734" s="5"/>
      <c r="VX734" s="5"/>
      <c r="VY734" s="5"/>
      <c r="VZ734" s="5"/>
      <c r="WA734" s="5"/>
      <c r="WB734" s="5"/>
      <c r="WC734" s="5"/>
      <c r="WD734" s="5"/>
      <c r="WE734" s="5"/>
      <c r="WF734" s="5"/>
      <c r="WG734" s="5"/>
      <c r="WH734" s="5"/>
      <c r="WI734" s="5"/>
      <c r="WJ734" s="5"/>
      <c r="WK734" s="5"/>
      <c r="WL734" s="5"/>
      <c r="WM734" s="5"/>
      <c r="WN734" s="5"/>
      <c r="WO734" s="5"/>
      <c r="WP734" s="5"/>
      <c r="WQ734" s="5"/>
      <c r="WR734" s="5"/>
      <c r="WS734" s="5"/>
      <c r="WT734" s="5"/>
      <c r="WU734" s="5"/>
      <c r="WV734" s="5"/>
      <c r="WW734" s="5"/>
      <c r="WX734" s="5"/>
      <c r="WY734" s="5"/>
      <c r="WZ734" s="5"/>
      <c r="XA734" s="5"/>
      <c r="XB734" s="5"/>
      <c r="XC734" s="5"/>
      <c r="XD734" s="5"/>
      <c r="XE734" s="5"/>
      <c r="XF734" s="5"/>
      <c r="XG734" s="5"/>
      <c r="XH734" s="5"/>
      <c r="XI734" s="5"/>
      <c r="XJ734" s="5"/>
      <c r="XK734" s="5"/>
      <c r="XL734" s="5"/>
      <c r="XM734" s="5"/>
      <c r="XN734" s="5"/>
      <c r="XO734" s="5"/>
      <c r="XP734" s="5"/>
      <c r="XQ734" s="5"/>
      <c r="XR734" s="5"/>
      <c r="XS734" s="5"/>
      <c r="XT734" s="5"/>
      <c r="XU734" s="5"/>
      <c r="XV734" s="5"/>
      <c r="XW734" s="5"/>
    </row>
    <row r="735" spans="39:647" x14ac:dyDescent="0.2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c r="PI735" s="5"/>
      <c r="PJ735" s="5"/>
      <c r="PK735" s="5"/>
      <c r="PL735" s="5"/>
      <c r="PM735" s="5"/>
      <c r="PN735" s="5"/>
      <c r="PO735" s="5"/>
      <c r="PP735" s="5"/>
      <c r="PQ735" s="5"/>
      <c r="PR735" s="5"/>
      <c r="PS735" s="5"/>
      <c r="PT735" s="5"/>
      <c r="PU735" s="5"/>
      <c r="PV735" s="5"/>
      <c r="PW735" s="5"/>
      <c r="PX735" s="5"/>
      <c r="PY735" s="5"/>
      <c r="PZ735" s="5"/>
      <c r="QA735" s="5"/>
      <c r="QB735" s="5"/>
      <c r="QC735" s="5"/>
      <c r="QD735" s="5"/>
      <c r="QE735" s="5"/>
      <c r="QF735" s="5"/>
      <c r="QG735" s="5"/>
      <c r="QH735" s="5"/>
      <c r="QI735" s="5"/>
      <c r="QJ735" s="5"/>
      <c r="QK735" s="5"/>
      <c r="QL735" s="5"/>
      <c r="QM735" s="5"/>
      <c r="QN735" s="5"/>
      <c r="QO735" s="5"/>
      <c r="QP735" s="5"/>
      <c r="QQ735" s="5"/>
      <c r="QR735" s="5"/>
      <c r="QS735" s="5"/>
      <c r="QT735" s="5"/>
      <c r="QU735" s="5"/>
      <c r="QV735" s="5"/>
      <c r="QW735" s="5"/>
      <c r="QX735" s="5"/>
      <c r="QY735" s="5"/>
      <c r="QZ735" s="5"/>
      <c r="RA735" s="5"/>
      <c r="RB735" s="5"/>
      <c r="RC735" s="5"/>
      <c r="RD735" s="5"/>
      <c r="RE735" s="5"/>
      <c r="RF735" s="5"/>
      <c r="RG735" s="5"/>
      <c r="RH735" s="5"/>
      <c r="RI735" s="5"/>
      <c r="RJ735" s="5"/>
      <c r="RK735" s="5"/>
      <c r="RL735" s="5"/>
      <c r="RM735" s="5"/>
      <c r="RN735" s="5"/>
      <c r="RO735" s="5"/>
      <c r="RP735" s="5"/>
      <c r="RQ735" s="5"/>
      <c r="RR735" s="5"/>
      <c r="RS735" s="5"/>
      <c r="RT735" s="5"/>
      <c r="RU735" s="5"/>
      <c r="RV735" s="5"/>
      <c r="RW735" s="5"/>
      <c r="RX735" s="5"/>
      <c r="RY735" s="5"/>
      <c r="RZ735" s="5"/>
      <c r="SA735" s="5"/>
      <c r="SB735" s="5"/>
      <c r="SC735" s="5"/>
      <c r="SD735" s="5"/>
      <c r="SE735" s="5"/>
      <c r="SF735" s="5"/>
      <c r="SG735" s="5"/>
      <c r="SH735" s="5"/>
      <c r="SI735" s="5"/>
      <c r="SJ735" s="5"/>
      <c r="SK735" s="5"/>
      <c r="SL735" s="5"/>
      <c r="SM735" s="5"/>
      <c r="SN735" s="5"/>
      <c r="SO735" s="5"/>
      <c r="SP735" s="5"/>
      <c r="SQ735" s="5"/>
      <c r="SR735" s="5"/>
      <c r="SS735" s="5"/>
      <c r="ST735" s="5"/>
      <c r="SU735" s="5"/>
      <c r="SV735" s="5"/>
      <c r="SW735" s="5"/>
      <c r="SX735" s="5"/>
      <c r="SY735" s="5"/>
      <c r="SZ735" s="5"/>
      <c r="TA735" s="5"/>
      <c r="TB735" s="5"/>
      <c r="TC735" s="5"/>
      <c r="TD735" s="5"/>
      <c r="TE735" s="5"/>
      <c r="TF735" s="5"/>
      <c r="TG735" s="5"/>
      <c r="TH735" s="5"/>
      <c r="TI735" s="5"/>
      <c r="TJ735" s="5"/>
      <c r="TK735" s="5"/>
      <c r="TL735" s="5"/>
      <c r="TM735" s="5"/>
      <c r="TN735" s="5"/>
      <c r="TO735" s="5"/>
      <c r="TP735" s="5"/>
      <c r="TQ735" s="5"/>
      <c r="TR735" s="5"/>
      <c r="TS735" s="5"/>
      <c r="TT735" s="5"/>
      <c r="TU735" s="5"/>
      <c r="TV735" s="5"/>
      <c r="TW735" s="5"/>
      <c r="TX735" s="5"/>
      <c r="TY735" s="5"/>
      <c r="TZ735" s="5"/>
      <c r="UA735" s="5"/>
      <c r="UB735" s="5"/>
      <c r="UC735" s="5"/>
      <c r="UD735" s="5"/>
      <c r="UE735" s="5"/>
      <c r="UF735" s="5"/>
      <c r="UG735" s="5"/>
      <c r="UH735" s="5"/>
      <c r="UI735" s="5"/>
      <c r="UJ735" s="5"/>
      <c r="UK735" s="5"/>
      <c r="UL735" s="5"/>
      <c r="UM735" s="5"/>
      <c r="UN735" s="5"/>
      <c r="UO735" s="5"/>
      <c r="UP735" s="5"/>
      <c r="UQ735" s="5"/>
      <c r="UR735" s="5"/>
      <c r="US735" s="5"/>
      <c r="UT735" s="5"/>
      <c r="UU735" s="5"/>
      <c r="UV735" s="5"/>
      <c r="UW735" s="5"/>
      <c r="UX735" s="5"/>
      <c r="UY735" s="5"/>
      <c r="UZ735" s="5"/>
      <c r="VA735" s="5"/>
      <c r="VB735" s="5"/>
      <c r="VC735" s="5"/>
      <c r="VD735" s="5"/>
      <c r="VE735" s="5"/>
      <c r="VF735" s="5"/>
      <c r="VG735" s="5"/>
      <c r="VH735" s="5"/>
      <c r="VI735" s="5"/>
      <c r="VJ735" s="5"/>
      <c r="VK735" s="5"/>
      <c r="VL735" s="5"/>
      <c r="VM735" s="5"/>
      <c r="VN735" s="5"/>
      <c r="VO735" s="5"/>
      <c r="VP735" s="5"/>
      <c r="VQ735" s="5"/>
      <c r="VR735" s="5"/>
      <c r="VS735" s="5"/>
      <c r="VT735" s="5"/>
      <c r="VU735" s="5"/>
      <c r="VV735" s="5"/>
      <c r="VW735" s="5"/>
      <c r="VX735" s="5"/>
      <c r="VY735" s="5"/>
      <c r="VZ735" s="5"/>
      <c r="WA735" s="5"/>
      <c r="WB735" s="5"/>
      <c r="WC735" s="5"/>
      <c r="WD735" s="5"/>
      <c r="WE735" s="5"/>
      <c r="WF735" s="5"/>
      <c r="WG735" s="5"/>
      <c r="WH735" s="5"/>
      <c r="WI735" s="5"/>
      <c r="WJ735" s="5"/>
      <c r="WK735" s="5"/>
      <c r="WL735" s="5"/>
      <c r="WM735" s="5"/>
      <c r="WN735" s="5"/>
      <c r="WO735" s="5"/>
      <c r="WP735" s="5"/>
      <c r="WQ735" s="5"/>
      <c r="WR735" s="5"/>
      <c r="WS735" s="5"/>
      <c r="WT735" s="5"/>
      <c r="WU735" s="5"/>
      <c r="WV735" s="5"/>
      <c r="WW735" s="5"/>
      <c r="WX735" s="5"/>
      <c r="WY735" s="5"/>
      <c r="WZ735" s="5"/>
      <c r="XA735" s="5"/>
      <c r="XB735" s="5"/>
      <c r="XC735" s="5"/>
      <c r="XD735" s="5"/>
      <c r="XE735" s="5"/>
      <c r="XF735" s="5"/>
      <c r="XG735" s="5"/>
      <c r="XH735" s="5"/>
      <c r="XI735" s="5"/>
      <c r="XJ735" s="5"/>
      <c r="XK735" s="5"/>
      <c r="XL735" s="5"/>
      <c r="XM735" s="5"/>
      <c r="XN735" s="5"/>
      <c r="XO735" s="5"/>
      <c r="XP735" s="5"/>
      <c r="XQ735" s="5"/>
      <c r="XR735" s="5"/>
      <c r="XS735" s="5"/>
      <c r="XT735" s="5"/>
      <c r="XU735" s="5"/>
      <c r="XV735" s="5"/>
      <c r="XW735" s="5"/>
    </row>
    <row r="736" spans="39:647" x14ac:dyDescent="0.2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c r="PI736" s="5"/>
      <c r="PJ736" s="5"/>
      <c r="PK736" s="5"/>
      <c r="PL736" s="5"/>
      <c r="PM736" s="5"/>
      <c r="PN736" s="5"/>
      <c r="PO736" s="5"/>
      <c r="PP736" s="5"/>
      <c r="PQ736" s="5"/>
      <c r="PR736" s="5"/>
      <c r="PS736" s="5"/>
      <c r="PT736" s="5"/>
      <c r="PU736" s="5"/>
      <c r="PV736" s="5"/>
      <c r="PW736" s="5"/>
      <c r="PX736" s="5"/>
      <c r="PY736" s="5"/>
      <c r="PZ736" s="5"/>
      <c r="QA736" s="5"/>
      <c r="QB736" s="5"/>
      <c r="QC736" s="5"/>
      <c r="QD736" s="5"/>
      <c r="QE736" s="5"/>
      <c r="QF736" s="5"/>
      <c r="QG736" s="5"/>
      <c r="QH736" s="5"/>
      <c r="QI736" s="5"/>
      <c r="QJ736" s="5"/>
      <c r="QK736" s="5"/>
      <c r="QL736" s="5"/>
      <c r="QM736" s="5"/>
      <c r="QN736" s="5"/>
      <c r="QO736" s="5"/>
      <c r="QP736" s="5"/>
      <c r="QQ736" s="5"/>
      <c r="QR736" s="5"/>
      <c r="QS736" s="5"/>
      <c r="QT736" s="5"/>
      <c r="QU736" s="5"/>
      <c r="QV736" s="5"/>
      <c r="QW736" s="5"/>
      <c r="QX736" s="5"/>
      <c r="QY736" s="5"/>
      <c r="QZ736" s="5"/>
      <c r="RA736" s="5"/>
      <c r="RB736" s="5"/>
      <c r="RC736" s="5"/>
      <c r="RD736" s="5"/>
      <c r="RE736" s="5"/>
      <c r="RF736" s="5"/>
      <c r="RG736" s="5"/>
      <c r="RH736" s="5"/>
      <c r="RI736" s="5"/>
      <c r="RJ736" s="5"/>
      <c r="RK736" s="5"/>
      <c r="RL736" s="5"/>
      <c r="RM736" s="5"/>
      <c r="RN736" s="5"/>
      <c r="RO736" s="5"/>
      <c r="RP736" s="5"/>
      <c r="RQ736" s="5"/>
      <c r="RR736" s="5"/>
      <c r="RS736" s="5"/>
      <c r="RT736" s="5"/>
      <c r="RU736" s="5"/>
      <c r="RV736" s="5"/>
      <c r="RW736" s="5"/>
      <c r="RX736" s="5"/>
      <c r="RY736" s="5"/>
      <c r="RZ736" s="5"/>
      <c r="SA736" s="5"/>
      <c r="SB736" s="5"/>
      <c r="SC736" s="5"/>
      <c r="SD736" s="5"/>
      <c r="SE736" s="5"/>
      <c r="SF736" s="5"/>
      <c r="SG736" s="5"/>
      <c r="SH736" s="5"/>
      <c r="SI736" s="5"/>
      <c r="SJ736" s="5"/>
      <c r="SK736" s="5"/>
      <c r="SL736" s="5"/>
      <c r="SM736" s="5"/>
      <c r="SN736" s="5"/>
      <c r="SO736" s="5"/>
      <c r="SP736" s="5"/>
      <c r="SQ736" s="5"/>
      <c r="SR736" s="5"/>
      <c r="SS736" s="5"/>
      <c r="ST736" s="5"/>
      <c r="SU736" s="5"/>
      <c r="SV736" s="5"/>
      <c r="SW736" s="5"/>
      <c r="SX736" s="5"/>
      <c r="SY736" s="5"/>
      <c r="SZ736" s="5"/>
      <c r="TA736" s="5"/>
      <c r="TB736" s="5"/>
      <c r="TC736" s="5"/>
      <c r="TD736" s="5"/>
      <c r="TE736" s="5"/>
      <c r="TF736" s="5"/>
      <c r="TG736" s="5"/>
      <c r="TH736" s="5"/>
      <c r="TI736" s="5"/>
      <c r="TJ736" s="5"/>
      <c r="TK736" s="5"/>
      <c r="TL736" s="5"/>
      <c r="TM736" s="5"/>
      <c r="TN736" s="5"/>
      <c r="TO736" s="5"/>
      <c r="TP736" s="5"/>
      <c r="TQ736" s="5"/>
      <c r="TR736" s="5"/>
      <c r="TS736" s="5"/>
      <c r="TT736" s="5"/>
      <c r="TU736" s="5"/>
      <c r="TV736" s="5"/>
      <c r="TW736" s="5"/>
      <c r="TX736" s="5"/>
      <c r="TY736" s="5"/>
      <c r="TZ736" s="5"/>
      <c r="UA736" s="5"/>
      <c r="UB736" s="5"/>
      <c r="UC736" s="5"/>
      <c r="UD736" s="5"/>
      <c r="UE736" s="5"/>
      <c r="UF736" s="5"/>
      <c r="UG736" s="5"/>
      <c r="UH736" s="5"/>
      <c r="UI736" s="5"/>
      <c r="UJ736" s="5"/>
      <c r="UK736" s="5"/>
      <c r="UL736" s="5"/>
      <c r="UM736" s="5"/>
      <c r="UN736" s="5"/>
      <c r="UO736" s="5"/>
      <c r="UP736" s="5"/>
      <c r="UQ736" s="5"/>
      <c r="UR736" s="5"/>
      <c r="US736" s="5"/>
      <c r="UT736" s="5"/>
      <c r="UU736" s="5"/>
      <c r="UV736" s="5"/>
      <c r="UW736" s="5"/>
      <c r="UX736" s="5"/>
      <c r="UY736" s="5"/>
      <c r="UZ736" s="5"/>
      <c r="VA736" s="5"/>
      <c r="VB736" s="5"/>
      <c r="VC736" s="5"/>
      <c r="VD736" s="5"/>
      <c r="VE736" s="5"/>
      <c r="VF736" s="5"/>
      <c r="VG736" s="5"/>
      <c r="VH736" s="5"/>
      <c r="VI736" s="5"/>
      <c r="VJ736" s="5"/>
      <c r="VK736" s="5"/>
      <c r="VL736" s="5"/>
      <c r="VM736" s="5"/>
      <c r="VN736" s="5"/>
      <c r="VO736" s="5"/>
      <c r="VP736" s="5"/>
      <c r="VQ736" s="5"/>
      <c r="VR736" s="5"/>
      <c r="VS736" s="5"/>
      <c r="VT736" s="5"/>
      <c r="VU736" s="5"/>
      <c r="VV736" s="5"/>
      <c r="VW736" s="5"/>
      <c r="VX736" s="5"/>
      <c r="VY736" s="5"/>
      <c r="VZ736" s="5"/>
      <c r="WA736" s="5"/>
      <c r="WB736" s="5"/>
      <c r="WC736" s="5"/>
      <c r="WD736" s="5"/>
      <c r="WE736" s="5"/>
      <c r="WF736" s="5"/>
      <c r="WG736" s="5"/>
      <c r="WH736" s="5"/>
      <c r="WI736" s="5"/>
      <c r="WJ736" s="5"/>
      <c r="WK736" s="5"/>
      <c r="WL736" s="5"/>
      <c r="WM736" s="5"/>
      <c r="WN736" s="5"/>
      <c r="WO736" s="5"/>
      <c r="WP736" s="5"/>
      <c r="WQ736" s="5"/>
      <c r="WR736" s="5"/>
      <c r="WS736" s="5"/>
      <c r="WT736" s="5"/>
      <c r="WU736" s="5"/>
      <c r="WV736" s="5"/>
      <c r="WW736" s="5"/>
      <c r="WX736" s="5"/>
      <c r="WY736" s="5"/>
      <c r="WZ736" s="5"/>
      <c r="XA736" s="5"/>
      <c r="XB736" s="5"/>
      <c r="XC736" s="5"/>
      <c r="XD736" s="5"/>
      <c r="XE736" s="5"/>
      <c r="XF736" s="5"/>
      <c r="XG736" s="5"/>
      <c r="XH736" s="5"/>
      <c r="XI736" s="5"/>
      <c r="XJ736" s="5"/>
      <c r="XK736" s="5"/>
      <c r="XL736" s="5"/>
      <c r="XM736" s="5"/>
      <c r="XN736" s="5"/>
      <c r="XO736" s="5"/>
      <c r="XP736" s="5"/>
      <c r="XQ736" s="5"/>
      <c r="XR736" s="5"/>
      <c r="XS736" s="5"/>
      <c r="XT736" s="5"/>
      <c r="XU736" s="5"/>
      <c r="XV736" s="5"/>
      <c r="XW736" s="5"/>
    </row>
    <row r="737" spans="39:647" x14ac:dyDescent="0.2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c r="PI737" s="5"/>
      <c r="PJ737" s="5"/>
      <c r="PK737" s="5"/>
      <c r="PL737" s="5"/>
      <c r="PM737" s="5"/>
      <c r="PN737" s="5"/>
      <c r="PO737" s="5"/>
      <c r="PP737" s="5"/>
      <c r="PQ737" s="5"/>
      <c r="PR737" s="5"/>
      <c r="PS737" s="5"/>
      <c r="PT737" s="5"/>
      <c r="PU737" s="5"/>
      <c r="PV737" s="5"/>
      <c r="PW737" s="5"/>
      <c r="PX737" s="5"/>
      <c r="PY737" s="5"/>
      <c r="PZ737" s="5"/>
      <c r="QA737" s="5"/>
      <c r="QB737" s="5"/>
      <c r="QC737" s="5"/>
      <c r="QD737" s="5"/>
      <c r="QE737" s="5"/>
      <c r="QF737" s="5"/>
      <c r="QG737" s="5"/>
      <c r="QH737" s="5"/>
      <c r="QI737" s="5"/>
      <c r="QJ737" s="5"/>
      <c r="QK737" s="5"/>
      <c r="QL737" s="5"/>
      <c r="QM737" s="5"/>
      <c r="QN737" s="5"/>
      <c r="QO737" s="5"/>
      <c r="QP737" s="5"/>
      <c r="QQ737" s="5"/>
      <c r="QR737" s="5"/>
      <c r="QS737" s="5"/>
      <c r="QT737" s="5"/>
      <c r="QU737" s="5"/>
      <c r="QV737" s="5"/>
      <c r="QW737" s="5"/>
      <c r="QX737" s="5"/>
      <c r="QY737" s="5"/>
      <c r="QZ737" s="5"/>
      <c r="RA737" s="5"/>
      <c r="RB737" s="5"/>
      <c r="RC737" s="5"/>
      <c r="RD737" s="5"/>
      <c r="RE737" s="5"/>
      <c r="RF737" s="5"/>
      <c r="RG737" s="5"/>
      <c r="RH737" s="5"/>
      <c r="RI737" s="5"/>
      <c r="RJ737" s="5"/>
      <c r="RK737" s="5"/>
      <c r="RL737" s="5"/>
      <c r="RM737" s="5"/>
      <c r="RN737" s="5"/>
      <c r="RO737" s="5"/>
      <c r="RP737" s="5"/>
      <c r="RQ737" s="5"/>
      <c r="RR737" s="5"/>
      <c r="RS737" s="5"/>
      <c r="RT737" s="5"/>
      <c r="RU737" s="5"/>
      <c r="RV737" s="5"/>
      <c r="RW737" s="5"/>
      <c r="RX737" s="5"/>
      <c r="RY737" s="5"/>
      <c r="RZ737" s="5"/>
      <c r="SA737" s="5"/>
      <c r="SB737" s="5"/>
      <c r="SC737" s="5"/>
      <c r="SD737" s="5"/>
      <c r="SE737" s="5"/>
      <c r="SF737" s="5"/>
      <c r="SG737" s="5"/>
      <c r="SH737" s="5"/>
      <c r="SI737" s="5"/>
      <c r="SJ737" s="5"/>
      <c r="SK737" s="5"/>
      <c r="SL737" s="5"/>
      <c r="SM737" s="5"/>
      <c r="SN737" s="5"/>
      <c r="SO737" s="5"/>
      <c r="SP737" s="5"/>
      <c r="SQ737" s="5"/>
      <c r="SR737" s="5"/>
      <c r="SS737" s="5"/>
      <c r="ST737" s="5"/>
      <c r="SU737" s="5"/>
      <c r="SV737" s="5"/>
      <c r="SW737" s="5"/>
      <c r="SX737" s="5"/>
      <c r="SY737" s="5"/>
      <c r="SZ737" s="5"/>
      <c r="TA737" s="5"/>
      <c r="TB737" s="5"/>
      <c r="TC737" s="5"/>
      <c r="TD737" s="5"/>
      <c r="TE737" s="5"/>
      <c r="TF737" s="5"/>
      <c r="TG737" s="5"/>
      <c r="TH737" s="5"/>
      <c r="TI737" s="5"/>
      <c r="TJ737" s="5"/>
      <c r="TK737" s="5"/>
      <c r="TL737" s="5"/>
      <c r="TM737" s="5"/>
      <c r="TN737" s="5"/>
      <c r="TO737" s="5"/>
      <c r="TP737" s="5"/>
      <c r="TQ737" s="5"/>
      <c r="TR737" s="5"/>
      <c r="TS737" s="5"/>
      <c r="TT737" s="5"/>
      <c r="TU737" s="5"/>
      <c r="TV737" s="5"/>
      <c r="TW737" s="5"/>
      <c r="TX737" s="5"/>
      <c r="TY737" s="5"/>
      <c r="TZ737" s="5"/>
      <c r="UA737" s="5"/>
      <c r="UB737" s="5"/>
      <c r="UC737" s="5"/>
      <c r="UD737" s="5"/>
      <c r="UE737" s="5"/>
      <c r="UF737" s="5"/>
      <c r="UG737" s="5"/>
      <c r="UH737" s="5"/>
      <c r="UI737" s="5"/>
      <c r="UJ737" s="5"/>
      <c r="UK737" s="5"/>
      <c r="UL737" s="5"/>
      <c r="UM737" s="5"/>
      <c r="UN737" s="5"/>
      <c r="UO737" s="5"/>
      <c r="UP737" s="5"/>
      <c r="UQ737" s="5"/>
      <c r="UR737" s="5"/>
      <c r="US737" s="5"/>
      <c r="UT737" s="5"/>
      <c r="UU737" s="5"/>
      <c r="UV737" s="5"/>
      <c r="UW737" s="5"/>
      <c r="UX737" s="5"/>
      <c r="UY737" s="5"/>
      <c r="UZ737" s="5"/>
      <c r="VA737" s="5"/>
      <c r="VB737" s="5"/>
      <c r="VC737" s="5"/>
      <c r="VD737" s="5"/>
      <c r="VE737" s="5"/>
      <c r="VF737" s="5"/>
      <c r="VG737" s="5"/>
      <c r="VH737" s="5"/>
      <c r="VI737" s="5"/>
      <c r="VJ737" s="5"/>
      <c r="VK737" s="5"/>
      <c r="VL737" s="5"/>
      <c r="VM737" s="5"/>
      <c r="VN737" s="5"/>
      <c r="VO737" s="5"/>
      <c r="VP737" s="5"/>
      <c r="VQ737" s="5"/>
      <c r="VR737" s="5"/>
      <c r="VS737" s="5"/>
      <c r="VT737" s="5"/>
      <c r="VU737" s="5"/>
      <c r="VV737" s="5"/>
      <c r="VW737" s="5"/>
      <c r="VX737" s="5"/>
      <c r="VY737" s="5"/>
      <c r="VZ737" s="5"/>
      <c r="WA737" s="5"/>
      <c r="WB737" s="5"/>
      <c r="WC737" s="5"/>
      <c r="WD737" s="5"/>
      <c r="WE737" s="5"/>
      <c r="WF737" s="5"/>
      <c r="WG737" s="5"/>
      <c r="WH737" s="5"/>
      <c r="WI737" s="5"/>
      <c r="WJ737" s="5"/>
      <c r="WK737" s="5"/>
      <c r="WL737" s="5"/>
      <c r="WM737" s="5"/>
      <c r="WN737" s="5"/>
      <c r="WO737" s="5"/>
      <c r="WP737" s="5"/>
      <c r="WQ737" s="5"/>
      <c r="WR737" s="5"/>
      <c r="WS737" s="5"/>
      <c r="WT737" s="5"/>
      <c r="WU737" s="5"/>
      <c r="WV737" s="5"/>
      <c r="WW737" s="5"/>
      <c r="WX737" s="5"/>
      <c r="WY737" s="5"/>
      <c r="WZ737" s="5"/>
      <c r="XA737" s="5"/>
      <c r="XB737" s="5"/>
      <c r="XC737" s="5"/>
      <c r="XD737" s="5"/>
      <c r="XE737" s="5"/>
      <c r="XF737" s="5"/>
      <c r="XG737" s="5"/>
      <c r="XH737" s="5"/>
      <c r="XI737" s="5"/>
      <c r="XJ737" s="5"/>
      <c r="XK737" s="5"/>
      <c r="XL737" s="5"/>
      <c r="XM737" s="5"/>
      <c r="XN737" s="5"/>
      <c r="XO737" s="5"/>
      <c r="XP737" s="5"/>
      <c r="XQ737" s="5"/>
      <c r="XR737" s="5"/>
      <c r="XS737" s="5"/>
      <c r="XT737" s="5"/>
      <c r="XU737" s="5"/>
      <c r="XV737" s="5"/>
      <c r="XW737" s="5"/>
    </row>
    <row r="738" spans="39:647" x14ac:dyDescent="0.2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c r="PI738" s="5"/>
      <c r="PJ738" s="5"/>
      <c r="PK738" s="5"/>
      <c r="PL738" s="5"/>
      <c r="PM738" s="5"/>
      <c r="PN738" s="5"/>
      <c r="PO738" s="5"/>
      <c r="PP738" s="5"/>
      <c r="PQ738" s="5"/>
      <c r="PR738" s="5"/>
      <c r="PS738" s="5"/>
      <c r="PT738" s="5"/>
      <c r="PU738" s="5"/>
      <c r="PV738" s="5"/>
      <c r="PW738" s="5"/>
      <c r="PX738" s="5"/>
      <c r="PY738" s="5"/>
      <c r="PZ738" s="5"/>
      <c r="QA738" s="5"/>
      <c r="QB738" s="5"/>
      <c r="QC738" s="5"/>
      <c r="QD738" s="5"/>
      <c r="QE738" s="5"/>
      <c r="QF738" s="5"/>
      <c r="QG738" s="5"/>
      <c r="QH738" s="5"/>
      <c r="QI738" s="5"/>
      <c r="QJ738" s="5"/>
      <c r="QK738" s="5"/>
      <c r="QL738" s="5"/>
      <c r="QM738" s="5"/>
      <c r="QN738" s="5"/>
      <c r="QO738" s="5"/>
      <c r="QP738" s="5"/>
      <c r="QQ738" s="5"/>
      <c r="QR738" s="5"/>
      <c r="QS738" s="5"/>
      <c r="QT738" s="5"/>
      <c r="QU738" s="5"/>
      <c r="QV738" s="5"/>
      <c r="QW738" s="5"/>
      <c r="QX738" s="5"/>
      <c r="QY738" s="5"/>
      <c r="QZ738" s="5"/>
      <c r="RA738" s="5"/>
      <c r="RB738" s="5"/>
      <c r="RC738" s="5"/>
      <c r="RD738" s="5"/>
      <c r="RE738" s="5"/>
      <c r="RF738" s="5"/>
      <c r="RG738" s="5"/>
      <c r="RH738" s="5"/>
      <c r="RI738" s="5"/>
      <c r="RJ738" s="5"/>
      <c r="RK738" s="5"/>
      <c r="RL738" s="5"/>
      <c r="RM738" s="5"/>
      <c r="RN738" s="5"/>
      <c r="RO738" s="5"/>
      <c r="RP738" s="5"/>
      <c r="RQ738" s="5"/>
      <c r="RR738" s="5"/>
      <c r="RS738" s="5"/>
      <c r="RT738" s="5"/>
      <c r="RU738" s="5"/>
      <c r="RV738" s="5"/>
      <c r="RW738" s="5"/>
      <c r="RX738" s="5"/>
      <c r="RY738" s="5"/>
      <c r="RZ738" s="5"/>
      <c r="SA738" s="5"/>
      <c r="SB738" s="5"/>
      <c r="SC738" s="5"/>
      <c r="SD738" s="5"/>
      <c r="SE738" s="5"/>
      <c r="SF738" s="5"/>
      <c r="SG738" s="5"/>
      <c r="SH738" s="5"/>
      <c r="SI738" s="5"/>
      <c r="SJ738" s="5"/>
      <c r="SK738" s="5"/>
      <c r="SL738" s="5"/>
      <c r="SM738" s="5"/>
      <c r="SN738" s="5"/>
      <c r="SO738" s="5"/>
      <c r="SP738" s="5"/>
      <c r="SQ738" s="5"/>
      <c r="SR738" s="5"/>
      <c r="SS738" s="5"/>
      <c r="ST738" s="5"/>
      <c r="SU738" s="5"/>
      <c r="SV738" s="5"/>
      <c r="SW738" s="5"/>
      <c r="SX738" s="5"/>
      <c r="SY738" s="5"/>
      <c r="SZ738" s="5"/>
      <c r="TA738" s="5"/>
      <c r="TB738" s="5"/>
      <c r="TC738" s="5"/>
      <c r="TD738" s="5"/>
      <c r="TE738" s="5"/>
      <c r="TF738" s="5"/>
      <c r="TG738" s="5"/>
      <c r="TH738" s="5"/>
      <c r="TI738" s="5"/>
      <c r="TJ738" s="5"/>
      <c r="TK738" s="5"/>
      <c r="TL738" s="5"/>
      <c r="TM738" s="5"/>
      <c r="TN738" s="5"/>
      <c r="TO738" s="5"/>
      <c r="TP738" s="5"/>
      <c r="TQ738" s="5"/>
      <c r="TR738" s="5"/>
      <c r="TS738" s="5"/>
      <c r="TT738" s="5"/>
      <c r="TU738" s="5"/>
      <c r="TV738" s="5"/>
      <c r="TW738" s="5"/>
      <c r="TX738" s="5"/>
      <c r="TY738" s="5"/>
      <c r="TZ738" s="5"/>
      <c r="UA738" s="5"/>
      <c r="UB738" s="5"/>
      <c r="UC738" s="5"/>
      <c r="UD738" s="5"/>
      <c r="UE738" s="5"/>
      <c r="UF738" s="5"/>
      <c r="UG738" s="5"/>
      <c r="UH738" s="5"/>
      <c r="UI738" s="5"/>
      <c r="UJ738" s="5"/>
      <c r="UK738" s="5"/>
      <c r="UL738" s="5"/>
      <c r="UM738" s="5"/>
      <c r="UN738" s="5"/>
      <c r="UO738" s="5"/>
      <c r="UP738" s="5"/>
      <c r="UQ738" s="5"/>
      <c r="UR738" s="5"/>
      <c r="US738" s="5"/>
      <c r="UT738" s="5"/>
      <c r="UU738" s="5"/>
      <c r="UV738" s="5"/>
      <c r="UW738" s="5"/>
      <c r="UX738" s="5"/>
      <c r="UY738" s="5"/>
      <c r="UZ738" s="5"/>
      <c r="VA738" s="5"/>
      <c r="VB738" s="5"/>
      <c r="VC738" s="5"/>
      <c r="VD738" s="5"/>
      <c r="VE738" s="5"/>
      <c r="VF738" s="5"/>
      <c r="VG738" s="5"/>
      <c r="VH738" s="5"/>
      <c r="VI738" s="5"/>
      <c r="VJ738" s="5"/>
      <c r="VK738" s="5"/>
      <c r="VL738" s="5"/>
      <c r="VM738" s="5"/>
      <c r="VN738" s="5"/>
      <c r="VO738" s="5"/>
      <c r="VP738" s="5"/>
      <c r="VQ738" s="5"/>
      <c r="VR738" s="5"/>
      <c r="VS738" s="5"/>
      <c r="VT738" s="5"/>
      <c r="VU738" s="5"/>
      <c r="VV738" s="5"/>
      <c r="VW738" s="5"/>
      <c r="VX738" s="5"/>
      <c r="VY738" s="5"/>
      <c r="VZ738" s="5"/>
      <c r="WA738" s="5"/>
      <c r="WB738" s="5"/>
      <c r="WC738" s="5"/>
      <c r="WD738" s="5"/>
      <c r="WE738" s="5"/>
      <c r="WF738" s="5"/>
      <c r="WG738" s="5"/>
      <c r="WH738" s="5"/>
      <c r="WI738" s="5"/>
      <c r="WJ738" s="5"/>
      <c r="WK738" s="5"/>
      <c r="WL738" s="5"/>
      <c r="WM738" s="5"/>
      <c r="WN738" s="5"/>
      <c r="WO738" s="5"/>
      <c r="WP738" s="5"/>
      <c r="WQ738" s="5"/>
      <c r="WR738" s="5"/>
      <c r="WS738" s="5"/>
      <c r="WT738" s="5"/>
      <c r="WU738" s="5"/>
      <c r="WV738" s="5"/>
      <c r="WW738" s="5"/>
      <c r="WX738" s="5"/>
      <c r="WY738" s="5"/>
      <c r="WZ738" s="5"/>
      <c r="XA738" s="5"/>
      <c r="XB738" s="5"/>
      <c r="XC738" s="5"/>
      <c r="XD738" s="5"/>
      <c r="XE738" s="5"/>
      <c r="XF738" s="5"/>
      <c r="XG738" s="5"/>
      <c r="XH738" s="5"/>
      <c r="XI738" s="5"/>
      <c r="XJ738" s="5"/>
      <c r="XK738" s="5"/>
      <c r="XL738" s="5"/>
      <c r="XM738" s="5"/>
      <c r="XN738" s="5"/>
      <c r="XO738" s="5"/>
      <c r="XP738" s="5"/>
      <c r="XQ738" s="5"/>
      <c r="XR738" s="5"/>
      <c r="XS738" s="5"/>
      <c r="XT738" s="5"/>
      <c r="XU738" s="5"/>
      <c r="XV738" s="5"/>
      <c r="XW738" s="5"/>
    </row>
    <row r="739" spans="39:647" x14ac:dyDescent="0.2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c r="PI739" s="5"/>
      <c r="PJ739" s="5"/>
      <c r="PK739" s="5"/>
      <c r="PL739" s="5"/>
      <c r="PM739" s="5"/>
      <c r="PN739" s="5"/>
      <c r="PO739" s="5"/>
      <c r="PP739" s="5"/>
      <c r="PQ739" s="5"/>
      <c r="PR739" s="5"/>
      <c r="PS739" s="5"/>
      <c r="PT739" s="5"/>
      <c r="PU739" s="5"/>
      <c r="PV739" s="5"/>
      <c r="PW739" s="5"/>
      <c r="PX739" s="5"/>
      <c r="PY739" s="5"/>
      <c r="PZ739" s="5"/>
      <c r="QA739" s="5"/>
      <c r="QB739" s="5"/>
      <c r="QC739" s="5"/>
      <c r="QD739" s="5"/>
      <c r="QE739" s="5"/>
      <c r="QF739" s="5"/>
      <c r="QG739" s="5"/>
      <c r="QH739" s="5"/>
      <c r="QI739" s="5"/>
      <c r="QJ739" s="5"/>
      <c r="QK739" s="5"/>
      <c r="QL739" s="5"/>
      <c r="QM739" s="5"/>
      <c r="QN739" s="5"/>
      <c r="QO739" s="5"/>
      <c r="QP739" s="5"/>
      <c r="QQ739" s="5"/>
      <c r="QR739" s="5"/>
      <c r="QS739" s="5"/>
      <c r="QT739" s="5"/>
      <c r="QU739" s="5"/>
      <c r="QV739" s="5"/>
      <c r="QW739" s="5"/>
      <c r="QX739" s="5"/>
      <c r="QY739" s="5"/>
      <c r="QZ739" s="5"/>
      <c r="RA739" s="5"/>
      <c r="RB739" s="5"/>
      <c r="RC739" s="5"/>
      <c r="RD739" s="5"/>
      <c r="RE739" s="5"/>
      <c r="RF739" s="5"/>
      <c r="RG739" s="5"/>
      <c r="RH739" s="5"/>
      <c r="RI739" s="5"/>
      <c r="RJ739" s="5"/>
      <c r="RK739" s="5"/>
      <c r="RL739" s="5"/>
      <c r="RM739" s="5"/>
      <c r="RN739" s="5"/>
      <c r="RO739" s="5"/>
      <c r="RP739" s="5"/>
      <c r="RQ739" s="5"/>
      <c r="RR739" s="5"/>
      <c r="RS739" s="5"/>
      <c r="RT739" s="5"/>
      <c r="RU739" s="5"/>
      <c r="RV739" s="5"/>
      <c r="RW739" s="5"/>
      <c r="RX739" s="5"/>
      <c r="RY739" s="5"/>
      <c r="RZ739" s="5"/>
      <c r="SA739" s="5"/>
      <c r="SB739" s="5"/>
      <c r="SC739" s="5"/>
      <c r="SD739" s="5"/>
      <c r="SE739" s="5"/>
      <c r="SF739" s="5"/>
      <c r="SG739" s="5"/>
      <c r="SH739" s="5"/>
      <c r="SI739" s="5"/>
      <c r="SJ739" s="5"/>
      <c r="SK739" s="5"/>
      <c r="SL739" s="5"/>
      <c r="SM739" s="5"/>
      <c r="SN739" s="5"/>
      <c r="SO739" s="5"/>
      <c r="SP739" s="5"/>
      <c r="SQ739" s="5"/>
      <c r="SR739" s="5"/>
      <c r="SS739" s="5"/>
      <c r="ST739" s="5"/>
      <c r="SU739" s="5"/>
      <c r="SV739" s="5"/>
      <c r="SW739" s="5"/>
      <c r="SX739" s="5"/>
      <c r="SY739" s="5"/>
      <c r="SZ739" s="5"/>
      <c r="TA739" s="5"/>
      <c r="TB739" s="5"/>
      <c r="TC739" s="5"/>
      <c r="TD739" s="5"/>
      <c r="TE739" s="5"/>
      <c r="TF739" s="5"/>
      <c r="TG739" s="5"/>
      <c r="TH739" s="5"/>
      <c r="TI739" s="5"/>
      <c r="TJ739" s="5"/>
      <c r="TK739" s="5"/>
      <c r="TL739" s="5"/>
      <c r="TM739" s="5"/>
      <c r="TN739" s="5"/>
      <c r="TO739" s="5"/>
      <c r="TP739" s="5"/>
      <c r="TQ739" s="5"/>
      <c r="TR739" s="5"/>
      <c r="TS739" s="5"/>
      <c r="TT739" s="5"/>
      <c r="TU739" s="5"/>
      <c r="TV739" s="5"/>
      <c r="TW739" s="5"/>
      <c r="TX739" s="5"/>
      <c r="TY739" s="5"/>
      <c r="TZ739" s="5"/>
      <c r="UA739" s="5"/>
      <c r="UB739" s="5"/>
      <c r="UC739" s="5"/>
      <c r="UD739" s="5"/>
      <c r="UE739" s="5"/>
      <c r="UF739" s="5"/>
      <c r="UG739" s="5"/>
      <c r="UH739" s="5"/>
      <c r="UI739" s="5"/>
      <c r="UJ739" s="5"/>
      <c r="UK739" s="5"/>
      <c r="UL739" s="5"/>
      <c r="UM739" s="5"/>
      <c r="UN739" s="5"/>
      <c r="UO739" s="5"/>
      <c r="UP739" s="5"/>
      <c r="UQ739" s="5"/>
      <c r="UR739" s="5"/>
      <c r="US739" s="5"/>
      <c r="UT739" s="5"/>
      <c r="UU739" s="5"/>
      <c r="UV739" s="5"/>
      <c r="UW739" s="5"/>
      <c r="UX739" s="5"/>
      <c r="UY739" s="5"/>
      <c r="UZ739" s="5"/>
      <c r="VA739" s="5"/>
      <c r="VB739" s="5"/>
      <c r="VC739" s="5"/>
      <c r="VD739" s="5"/>
      <c r="VE739" s="5"/>
      <c r="VF739" s="5"/>
      <c r="VG739" s="5"/>
      <c r="VH739" s="5"/>
      <c r="VI739" s="5"/>
      <c r="VJ739" s="5"/>
      <c r="VK739" s="5"/>
      <c r="VL739" s="5"/>
      <c r="VM739" s="5"/>
      <c r="VN739" s="5"/>
      <c r="VO739" s="5"/>
      <c r="VP739" s="5"/>
      <c r="VQ739" s="5"/>
      <c r="VR739" s="5"/>
      <c r="VS739" s="5"/>
      <c r="VT739" s="5"/>
      <c r="VU739" s="5"/>
      <c r="VV739" s="5"/>
      <c r="VW739" s="5"/>
      <c r="VX739" s="5"/>
      <c r="VY739" s="5"/>
      <c r="VZ739" s="5"/>
      <c r="WA739" s="5"/>
      <c r="WB739" s="5"/>
      <c r="WC739" s="5"/>
      <c r="WD739" s="5"/>
      <c r="WE739" s="5"/>
      <c r="WF739" s="5"/>
      <c r="WG739" s="5"/>
      <c r="WH739" s="5"/>
      <c r="WI739" s="5"/>
      <c r="WJ739" s="5"/>
      <c r="WK739" s="5"/>
      <c r="WL739" s="5"/>
      <c r="WM739" s="5"/>
      <c r="WN739" s="5"/>
      <c r="WO739" s="5"/>
      <c r="WP739" s="5"/>
      <c r="WQ739" s="5"/>
      <c r="WR739" s="5"/>
      <c r="WS739" s="5"/>
      <c r="WT739" s="5"/>
      <c r="WU739" s="5"/>
      <c r="WV739" s="5"/>
      <c r="WW739" s="5"/>
      <c r="WX739" s="5"/>
      <c r="WY739" s="5"/>
      <c r="WZ739" s="5"/>
      <c r="XA739" s="5"/>
      <c r="XB739" s="5"/>
      <c r="XC739" s="5"/>
      <c r="XD739" s="5"/>
      <c r="XE739" s="5"/>
      <c r="XF739" s="5"/>
      <c r="XG739" s="5"/>
      <c r="XH739" s="5"/>
      <c r="XI739" s="5"/>
      <c r="XJ739" s="5"/>
      <c r="XK739" s="5"/>
      <c r="XL739" s="5"/>
      <c r="XM739" s="5"/>
      <c r="XN739" s="5"/>
      <c r="XO739" s="5"/>
      <c r="XP739" s="5"/>
      <c r="XQ739" s="5"/>
      <c r="XR739" s="5"/>
      <c r="XS739" s="5"/>
      <c r="XT739" s="5"/>
      <c r="XU739" s="5"/>
      <c r="XV739" s="5"/>
      <c r="XW739" s="5"/>
    </row>
    <row r="740" spans="39:647" x14ac:dyDescent="0.2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c r="PI740" s="5"/>
      <c r="PJ740" s="5"/>
      <c r="PK740" s="5"/>
      <c r="PL740" s="5"/>
      <c r="PM740" s="5"/>
      <c r="PN740" s="5"/>
      <c r="PO740" s="5"/>
      <c r="PP740" s="5"/>
      <c r="PQ740" s="5"/>
      <c r="PR740" s="5"/>
      <c r="PS740" s="5"/>
      <c r="PT740" s="5"/>
      <c r="PU740" s="5"/>
      <c r="PV740" s="5"/>
      <c r="PW740" s="5"/>
      <c r="PX740" s="5"/>
      <c r="PY740" s="5"/>
      <c r="PZ740" s="5"/>
      <c r="QA740" s="5"/>
      <c r="QB740" s="5"/>
      <c r="QC740" s="5"/>
      <c r="QD740" s="5"/>
      <c r="QE740" s="5"/>
      <c r="QF740" s="5"/>
      <c r="QG740" s="5"/>
      <c r="QH740" s="5"/>
      <c r="QI740" s="5"/>
      <c r="QJ740" s="5"/>
      <c r="QK740" s="5"/>
      <c r="QL740" s="5"/>
      <c r="QM740" s="5"/>
      <c r="QN740" s="5"/>
      <c r="QO740" s="5"/>
      <c r="QP740" s="5"/>
      <c r="QQ740" s="5"/>
      <c r="QR740" s="5"/>
      <c r="QS740" s="5"/>
      <c r="QT740" s="5"/>
      <c r="QU740" s="5"/>
      <c r="QV740" s="5"/>
      <c r="QW740" s="5"/>
      <c r="QX740" s="5"/>
      <c r="QY740" s="5"/>
      <c r="QZ740" s="5"/>
      <c r="RA740" s="5"/>
      <c r="RB740" s="5"/>
      <c r="RC740" s="5"/>
      <c r="RD740" s="5"/>
      <c r="RE740" s="5"/>
      <c r="RF740" s="5"/>
      <c r="RG740" s="5"/>
      <c r="RH740" s="5"/>
      <c r="RI740" s="5"/>
      <c r="RJ740" s="5"/>
      <c r="RK740" s="5"/>
      <c r="RL740" s="5"/>
      <c r="RM740" s="5"/>
      <c r="RN740" s="5"/>
      <c r="RO740" s="5"/>
      <c r="RP740" s="5"/>
      <c r="RQ740" s="5"/>
      <c r="RR740" s="5"/>
      <c r="RS740" s="5"/>
      <c r="RT740" s="5"/>
      <c r="RU740" s="5"/>
      <c r="RV740" s="5"/>
      <c r="RW740" s="5"/>
      <c r="RX740" s="5"/>
      <c r="RY740" s="5"/>
      <c r="RZ740" s="5"/>
      <c r="SA740" s="5"/>
      <c r="SB740" s="5"/>
      <c r="SC740" s="5"/>
      <c r="SD740" s="5"/>
      <c r="SE740" s="5"/>
      <c r="SF740" s="5"/>
      <c r="SG740" s="5"/>
      <c r="SH740" s="5"/>
      <c r="SI740" s="5"/>
      <c r="SJ740" s="5"/>
      <c r="SK740" s="5"/>
      <c r="SL740" s="5"/>
      <c r="SM740" s="5"/>
      <c r="SN740" s="5"/>
      <c r="SO740" s="5"/>
      <c r="SP740" s="5"/>
      <c r="SQ740" s="5"/>
      <c r="SR740" s="5"/>
      <c r="SS740" s="5"/>
      <c r="ST740" s="5"/>
      <c r="SU740" s="5"/>
      <c r="SV740" s="5"/>
      <c r="SW740" s="5"/>
      <c r="SX740" s="5"/>
      <c r="SY740" s="5"/>
      <c r="SZ740" s="5"/>
      <c r="TA740" s="5"/>
      <c r="TB740" s="5"/>
      <c r="TC740" s="5"/>
      <c r="TD740" s="5"/>
      <c r="TE740" s="5"/>
      <c r="TF740" s="5"/>
      <c r="TG740" s="5"/>
      <c r="TH740" s="5"/>
      <c r="TI740" s="5"/>
      <c r="TJ740" s="5"/>
      <c r="TK740" s="5"/>
      <c r="TL740" s="5"/>
      <c r="TM740" s="5"/>
      <c r="TN740" s="5"/>
      <c r="TO740" s="5"/>
      <c r="TP740" s="5"/>
      <c r="TQ740" s="5"/>
      <c r="TR740" s="5"/>
      <c r="TS740" s="5"/>
      <c r="TT740" s="5"/>
      <c r="TU740" s="5"/>
      <c r="TV740" s="5"/>
      <c r="TW740" s="5"/>
      <c r="TX740" s="5"/>
      <c r="TY740" s="5"/>
      <c r="TZ740" s="5"/>
      <c r="UA740" s="5"/>
      <c r="UB740" s="5"/>
      <c r="UC740" s="5"/>
      <c r="UD740" s="5"/>
      <c r="UE740" s="5"/>
      <c r="UF740" s="5"/>
      <c r="UG740" s="5"/>
      <c r="UH740" s="5"/>
      <c r="UI740" s="5"/>
      <c r="UJ740" s="5"/>
      <c r="UK740" s="5"/>
      <c r="UL740" s="5"/>
      <c r="UM740" s="5"/>
      <c r="UN740" s="5"/>
      <c r="UO740" s="5"/>
      <c r="UP740" s="5"/>
      <c r="UQ740" s="5"/>
      <c r="UR740" s="5"/>
      <c r="US740" s="5"/>
      <c r="UT740" s="5"/>
      <c r="UU740" s="5"/>
      <c r="UV740" s="5"/>
      <c r="UW740" s="5"/>
      <c r="UX740" s="5"/>
      <c r="UY740" s="5"/>
      <c r="UZ740" s="5"/>
      <c r="VA740" s="5"/>
      <c r="VB740" s="5"/>
      <c r="VC740" s="5"/>
      <c r="VD740" s="5"/>
      <c r="VE740" s="5"/>
      <c r="VF740" s="5"/>
      <c r="VG740" s="5"/>
      <c r="VH740" s="5"/>
      <c r="VI740" s="5"/>
      <c r="VJ740" s="5"/>
      <c r="VK740" s="5"/>
      <c r="VL740" s="5"/>
      <c r="VM740" s="5"/>
      <c r="VN740" s="5"/>
      <c r="VO740" s="5"/>
      <c r="VP740" s="5"/>
      <c r="VQ740" s="5"/>
      <c r="VR740" s="5"/>
      <c r="VS740" s="5"/>
      <c r="VT740" s="5"/>
      <c r="VU740" s="5"/>
      <c r="VV740" s="5"/>
      <c r="VW740" s="5"/>
      <c r="VX740" s="5"/>
      <c r="VY740" s="5"/>
      <c r="VZ740" s="5"/>
      <c r="WA740" s="5"/>
      <c r="WB740" s="5"/>
      <c r="WC740" s="5"/>
      <c r="WD740" s="5"/>
      <c r="WE740" s="5"/>
      <c r="WF740" s="5"/>
      <c r="WG740" s="5"/>
      <c r="WH740" s="5"/>
      <c r="WI740" s="5"/>
      <c r="WJ740" s="5"/>
      <c r="WK740" s="5"/>
      <c r="WL740" s="5"/>
      <c r="WM740" s="5"/>
      <c r="WN740" s="5"/>
      <c r="WO740" s="5"/>
      <c r="WP740" s="5"/>
      <c r="WQ740" s="5"/>
      <c r="WR740" s="5"/>
      <c r="WS740" s="5"/>
      <c r="WT740" s="5"/>
      <c r="WU740" s="5"/>
      <c r="WV740" s="5"/>
      <c r="WW740" s="5"/>
      <c r="WX740" s="5"/>
      <c r="WY740" s="5"/>
      <c r="WZ740" s="5"/>
      <c r="XA740" s="5"/>
      <c r="XB740" s="5"/>
      <c r="XC740" s="5"/>
      <c r="XD740" s="5"/>
      <c r="XE740" s="5"/>
      <c r="XF740" s="5"/>
      <c r="XG740" s="5"/>
      <c r="XH740" s="5"/>
      <c r="XI740" s="5"/>
      <c r="XJ740" s="5"/>
      <c r="XK740" s="5"/>
      <c r="XL740" s="5"/>
      <c r="XM740" s="5"/>
      <c r="XN740" s="5"/>
      <c r="XO740" s="5"/>
      <c r="XP740" s="5"/>
      <c r="XQ740" s="5"/>
      <c r="XR740" s="5"/>
      <c r="XS740" s="5"/>
      <c r="XT740" s="5"/>
      <c r="XU740" s="5"/>
      <c r="XV740" s="5"/>
      <c r="XW740" s="5"/>
    </row>
    <row r="741" spans="39:647" x14ac:dyDescent="0.2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c r="PI741" s="5"/>
      <c r="PJ741" s="5"/>
      <c r="PK741" s="5"/>
      <c r="PL741" s="5"/>
      <c r="PM741" s="5"/>
      <c r="PN741" s="5"/>
      <c r="PO741" s="5"/>
      <c r="PP741" s="5"/>
      <c r="PQ741" s="5"/>
      <c r="PR741" s="5"/>
      <c r="PS741" s="5"/>
      <c r="PT741" s="5"/>
      <c r="PU741" s="5"/>
      <c r="PV741" s="5"/>
      <c r="PW741" s="5"/>
      <c r="PX741" s="5"/>
      <c r="PY741" s="5"/>
      <c r="PZ741" s="5"/>
      <c r="QA741" s="5"/>
      <c r="QB741" s="5"/>
      <c r="QC741" s="5"/>
      <c r="QD741" s="5"/>
      <c r="QE741" s="5"/>
      <c r="QF741" s="5"/>
      <c r="QG741" s="5"/>
      <c r="QH741" s="5"/>
      <c r="QI741" s="5"/>
      <c r="QJ741" s="5"/>
      <c r="QK741" s="5"/>
      <c r="QL741" s="5"/>
      <c r="QM741" s="5"/>
      <c r="QN741" s="5"/>
      <c r="QO741" s="5"/>
      <c r="QP741" s="5"/>
      <c r="QQ741" s="5"/>
      <c r="QR741" s="5"/>
      <c r="QS741" s="5"/>
      <c r="QT741" s="5"/>
      <c r="QU741" s="5"/>
      <c r="QV741" s="5"/>
      <c r="QW741" s="5"/>
      <c r="QX741" s="5"/>
      <c r="QY741" s="5"/>
      <c r="QZ741" s="5"/>
      <c r="RA741" s="5"/>
      <c r="RB741" s="5"/>
      <c r="RC741" s="5"/>
      <c r="RD741" s="5"/>
      <c r="RE741" s="5"/>
      <c r="RF741" s="5"/>
      <c r="RG741" s="5"/>
      <c r="RH741" s="5"/>
      <c r="RI741" s="5"/>
      <c r="RJ741" s="5"/>
      <c r="RK741" s="5"/>
      <c r="RL741" s="5"/>
      <c r="RM741" s="5"/>
      <c r="RN741" s="5"/>
      <c r="RO741" s="5"/>
      <c r="RP741" s="5"/>
      <c r="RQ741" s="5"/>
      <c r="RR741" s="5"/>
      <c r="RS741" s="5"/>
      <c r="RT741" s="5"/>
      <c r="RU741" s="5"/>
      <c r="RV741" s="5"/>
      <c r="RW741" s="5"/>
      <c r="RX741" s="5"/>
      <c r="RY741" s="5"/>
      <c r="RZ741" s="5"/>
      <c r="SA741" s="5"/>
      <c r="SB741" s="5"/>
      <c r="SC741" s="5"/>
      <c r="SD741" s="5"/>
      <c r="SE741" s="5"/>
      <c r="SF741" s="5"/>
      <c r="SG741" s="5"/>
      <c r="SH741" s="5"/>
      <c r="SI741" s="5"/>
      <c r="SJ741" s="5"/>
      <c r="SK741" s="5"/>
      <c r="SL741" s="5"/>
      <c r="SM741" s="5"/>
      <c r="SN741" s="5"/>
      <c r="SO741" s="5"/>
      <c r="SP741" s="5"/>
      <c r="SQ741" s="5"/>
      <c r="SR741" s="5"/>
      <c r="SS741" s="5"/>
      <c r="ST741" s="5"/>
      <c r="SU741" s="5"/>
      <c r="SV741" s="5"/>
      <c r="SW741" s="5"/>
      <c r="SX741" s="5"/>
      <c r="SY741" s="5"/>
      <c r="SZ741" s="5"/>
      <c r="TA741" s="5"/>
      <c r="TB741" s="5"/>
      <c r="TC741" s="5"/>
      <c r="TD741" s="5"/>
      <c r="TE741" s="5"/>
      <c r="TF741" s="5"/>
      <c r="TG741" s="5"/>
      <c r="TH741" s="5"/>
      <c r="TI741" s="5"/>
      <c r="TJ741" s="5"/>
      <c r="TK741" s="5"/>
      <c r="TL741" s="5"/>
      <c r="TM741" s="5"/>
      <c r="TN741" s="5"/>
      <c r="TO741" s="5"/>
      <c r="TP741" s="5"/>
      <c r="TQ741" s="5"/>
      <c r="TR741" s="5"/>
      <c r="TS741" s="5"/>
      <c r="TT741" s="5"/>
      <c r="TU741" s="5"/>
      <c r="TV741" s="5"/>
      <c r="TW741" s="5"/>
      <c r="TX741" s="5"/>
      <c r="TY741" s="5"/>
      <c r="TZ741" s="5"/>
      <c r="UA741" s="5"/>
      <c r="UB741" s="5"/>
      <c r="UC741" s="5"/>
      <c r="UD741" s="5"/>
      <c r="UE741" s="5"/>
      <c r="UF741" s="5"/>
      <c r="UG741" s="5"/>
      <c r="UH741" s="5"/>
      <c r="UI741" s="5"/>
      <c r="UJ741" s="5"/>
      <c r="UK741" s="5"/>
      <c r="UL741" s="5"/>
      <c r="UM741" s="5"/>
      <c r="UN741" s="5"/>
      <c r="UO741" s="5"/>
      <c r="UP741" s="5"/>
      <c r="UQ741" s="5"/>
      <c r="UR741" s="5"/>
      <c r="US741" s="5"/>
      <c r="UT741" s="5"/>
      <c r="UU741" s="5"/>
      <c r="UV741" s="5"/>
      <c r="UW741" s="5"/>
      <c r="UX741" s="5"/>
      <c r="UY741" s="5"/>
      <c r="UZ741" s="5"/>
      <c r="VA741" s="5"/>
      <c r="VB741" s="5"/>
      <c r="VC741" s="5"/>
      <c r="VD741" s="5"/>
      <c r="VE741" s="5"/>
      <c r="VF741" s="5"/>
      <c r="VG741" s="5"/>
      <c r="VH741" s="5"/>
      <c r="VI741" s="5"/>
      <c r="VJ741" s="5"/>
      <c r="VK741" s="5"/>
      <c r="VL741" s="5"/>
      <c r="VM741" s="5"/>
      <c r="VN741" s="5"/>
      <c r="VO741" s="5"/>
      <c r="VP741" s="5"/>
      <c r="VQ741" s="5"/>
      <c r="VR741" s="5"/>
      <c r="VS741" s="5"/>
      <c r="VT741" s="5"/>
      <c r="VU741" s="5"/>
      <c r="VV741" s="5"/>
      <c r="VW741" s="5"/>
      <c r="VX741" s="5"/>
      <c r="VY741" s="5"/>
      <c r="VZ741" s="5"/>
      <c r="WA741" s="5"/>
      <c r="WB741" s="5"/>
      <c r="WC741" s="5"/>
      <c r="WD741" s="5"/>
      <c r="WE741" s="5"/>
      <c r="WF741" s="5"/>
      <c r="WG741" s="5"/>
      <c r="WH741" s="5"/>
      <c r="WI741" s="5"/>
      <c r="WJ741" s="5"/>
      <c r="WK741" s="5"/>
      <c r="WL741" s="5"/>
      <c r="WM741" s="5"/>
      <c r="WN741" s="5"/>
      <c r="WO741" s="5"/>
      <c r="WP741" s="5"/>
      <c r="WQ741" s="5"/>
      <c r="WR741" s="5"/>
      <c r="WS741" s="5"/>
      <c r="WT741" s="5"/>
      <c r="WU741" s="5"/>
      <c r="WV741" s="5"/>
      <c r="WW741" s="5"/>
      <c r="WX741" s="5"/>
      <c r="WY741" s="5"/>
      <c r="WZ741" s="5"/>
      <c r="XA741" s="5"/>
      <c r="XB741" s="5"/>
      <c r="XC741" s="5"/>
      <c r="XD741" s="5"/>
      <c r="XE741" s="5"/>
      <c r="XF741" s="5"/>
      <c r="XG741" s="5"/>
      <c r="XH741" s="5"/>
      <c r="XI741" s="5"/>
      <c r="XJ741" s="5"/>
      <c r="XK741" s="5"/>
      <c r="XL741" s="5"/>
      <c r="XM741" s="5"/>
      <c r="XN741" s="5"/>
      <c r="XO741" s="5"/>
      <c r="XP741" s="5"/>
      <c r="XQ741" s="5"/>
      <c r="XR741" s="5"/>
      <c r="XS741" s="5"/>
      <c r="XT741" s="5"/>
      <c r="XU741" s="5"/>
      <c r="XV741" s="5"/>
      <c r="XW741" s="5"/>
    </row>
    <row r="742" spans="39:647" x14ac:dyDescent="0.2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c r="PI742" s="5"/>
      <c r="PJ742" s="5"/>
      <c r="PK742" s="5"/>
      <c r="PL742" s="5"/>
      <c r="PM742" s="5"/>
      <c r="PN742" s="5"/>
      <c r="PO742" s="5"/>
      <c r="PP742" s="5"/>
      <c r="PQ742" s="5"/>
      <c r="PR742" s="5"/>
      <c r="PS742" s="5"/>
      <c r="PT742" s="5"/>
      <c r="PU742" s="5"/>
      <c r="PV742" s="5"/>
      <c r="PW742" s="5"/>
      <c r="PX742" s="5"/>
      <c r="PY742" s="5"/>
      <c r="PZ742" s="5"/>
      <c r="QA742" s="5"/>
      <c r="QB742" s="5"/>
      <c r="QC742" s="5"/>
      <c r="QD742" s="5"/>
      <c r="QE742" s="5"/>
      <c r="QF742" s="5"/>
      <c r="QG742" s="5"/>
      <c r="QH742" s="5"/>
      <c r="QI742" s="5"/>
      <c r="QJ742" s="5"/>
      <c r="QK742" s="5"/>
      <c r="QL742" s="5"/>
      <c r="QM742" s="5"/>
      <c r="QN742" s="5"/>
      <c r="QO742" s="5"/>
      <c r="QP742" s="5"/>
      <c r="QQ742" s="5"/>
      <c r="QR742" s="5"/>
      <c r="QS742" s="5"/>
      <c r="QT742" s="5"/>
      <c r="QU742" s="5"/>
      <c r="QV742" s="5"/>
      <c r="QW742" s="5"/>
      <c r="QX742" s="5"/>
      <c r="QY742" s="5"/>
      <c r="QZ742" s="5"/>
      <c r="RA742" s="5"/>
      <c r="RB742" s="5"/>
      <c r="RC742" s="5"/>
      <c r="RD742" s="5"/>
      <c r="RE742" s="5"/>
      <c r="RF742" s="5"/>
      <c r="RG742" s="5"/>
      <c r="RH742" s="5"/>
      <c r="RI742" s="5"/>
      <c r="RJ742" s="5"/>
      <c r="RK742" s="5"/>
      <c r="RL742" s="5"/>
      <c r="RM742" s="5"/>
      <c r="RN742" s="5"/>
      <c r="RO742" s="5"/>
      <c r="RP742" s="5"/>
      <c r="RQ742" s="5"/>
      <c r="RR742" s="5"/>
      <c r="RS742" s="5"/>
      <c r="RT742" s="5"/>
      <c r="RU742" s="5"/>
      <c r="RV742" s="5"/>
      <c r="RW742" s="5"/>
      <c r="RX742" s="5"/>
      <c r="RY742" s="5"/>
      <c r="RZ742" s="5"/>
      <c r="SA742" s="5"/>
      <c r="SB742" s="5"/>
      <c r="SC742" s="5"/>
      <c r="SD742" s="5"/>
      <c r="SE742" s="5"/>
      <c r="SF742" s="5"/>
      <c r="SG742" s="5"/>
      <c r="SH742" s="5"/>
      <c r="SI742" s="5"/>
      <c r="SJ742" s="5"/>
      <c r="SK742" s="5"/>
      <c r="SL742" s="5"/>
      <c r="SM742" s="5"/>
      <c r="SN742" s="5"/>
      <c r="SO742" s="5"/>
      <c r="SP742" s="5"/>
      <c r="SQ742" s="5"/>
      <c r="SR742" s="5"/>
      <c r="SS742" s="5"/>
      <c r="ST742" s="5"/>
      <c r="SU742" s="5"/>
      <c r="SV742" s="5"/>
      <c r="SW742" s="5"/>
      <c r="SX742" s="5"/>
      <c r="SY742" s="5"/>
      <c r="SZ742" s="5"/>
      <c r="TA742" s="5"/>
      <c r="TB742" s="5"/>
      <c r="TC742" s="5"/>
      <c r="TD742" s="5"/>
      <c r="TE742" s="5"/>
      <c r="TF742" s="5"/>
      <c r="TG742" s="5"/>
      <c r="TH742" s="5"/>
      <c r="TI742" s="5"/>
      <c r="TJ742" s="5"/>
      <c r="TK742" s="5"/>
      <c r="TL742" s="5"/>
      <c r="TM742" s="5"/>
      <c r="TN742" s="5"/>
      <c r="TO742" s="5"/>
      <c r="TP742" s="5"/>
      <c r="TQ742" s="5"/>
      <c r="TR742" s="5"/>
      <c r="TS742" s="5"/>
      <c r="TT742" s="5"/>
      <c r="TU742" s="5"/>
      <c r="TV742" s="5"/>
      <c r="TW742" s="5"/>
      <c r="TX742" s="5"/>
      <c r="TY742" s="5"/>
      <c r="TZ742" s="5"/>
      <c r="UA742" s="5"/>
      <c r="UB742" s="5"/>
      <c r="UC742" s="5"/>
      <c r="UD742" s="5"/>
      <c r="UE742" s="5"/>
      <c r="UF742" s="5"/>
      <c r="UG742" s="5"/>
      <c r="UH742" s="5"/>
      <c r="UI742" s="5"/>
      <c r="UJ742" s="5"/>
      <c r="UK742" s="5"/>
      <c r="UL742" s="5"/>
      <c r="UM742" s="5"/>
      <c r="UN742" s="5"/>
      <c r="UO742" s="5"/>
      <c r="UP742" s="5"/>
      <c r="UQ742" s="5"/>
      <c r="UR742" s="5"/>
      <c r="US742" s="5"/>
      <c r="UT742" s="5"/>
      <c r="UU742" s="5"/>
      <c r="UV742" s="5"/>
      <c r="UW742" s="5"/>
      <c r="UX742" s="5"/>
      <c r="UY742" s="5"/>
      <c r="UZ742" s="5"/>
      <c r="VA742" s="5"/>
      <c r="VB742" s="5"/>
      <c r="VC742" s="5"/>
      <c r="VD742" s="5"/>
      <c r="VE742" s="5"/>
      <c r="VF742" s="5"/>
      <c r="VG742" s="5"/>
      <c r="VH742" s="5"/>
      <c r="VI742" s="5"/>
      <c r="VJ742" s="5"/>
      <c r="VK742" s="5"/>
      <c r="VL742" s="5"/>
      <c r="VM742" s="5"/>
      <c r="VN742" s="5"/>
      <c r="VO742" s="5"/>
      <c r="VP742" s="5"/>
      <c r="VQ742" s="5"/>
      <c r="VR742" s="5"/>
      <c r="VS742" s="5"/>
      <c r="VT742" s="5"/>
      <c r="VU742" s="5"/>
      <c r="VV742" s="5"/>
      <c r="VW742" s="5"/>
      <c r="VX742" s="5"/>
      <c r="VY742" s="5"/>
      <c r="VZ742" s="5"/>
      <c r="WA742" s="5"/>
      <c r="WB742" s="5"/>
      <c r="WC742" s="5"/>
      <c r="WD742" s="5"/>
      <c r="WE742" s="5"/>
      <c r="WF742" s="5"/>
      <c r="WG742" s="5"/>
      <c r="WH742" s="5"/>
      <c r="WI742" s="5"/>
      <c r="WJ742" s="5"/>
      <c r="WK742" s="5"/>
      <c r="WL742" s="5"/>
      <c r="WM742" s="5"/>
      <c r="WN742" s="5"/>
      <c r="WO742" s="5"/>
      <c r="WP742" s="5"/>
      <c r="WQ742" s="5"/>
      <c r="WR742" s="5"/>
      <c r="WS742" s="5"/>
      <c r="WT742" s="5"/>
      <c r="WU742" s="5"/>
      <c r="WV742" s="5"/>
      <c r="WW742" s="5"/>
      <c r="WX742" s="5"/>
      <c r="WY742" s="5"/>
      <c r="WZ742" s="5"/>
      <c r="XA742" s="5"/>
      <c r="XB742" s="5"/>
      <c r="XC742" s="5"/>
      <c r="XD742" s="5"/>
      <c r="XE742" s="5"/>
      <c r="XF742" s="5"/>
      <c r="XG742" s="5"/>
      <c r="XH742" s="5"/>
      <c r="XI742" s="5"/>
      <c r="XJ742" s="5"/>
      <c r="XK742" s="5"/>
      <c r="XL742" s="5"/>
      <c r="XM742" s="5"/>
      <c r="XN742" s="5"/>
      <c r="XO742" s="5"/>
      <c r="XP742" s="5"/>
      <c r="XQ742" s="5"/>
      <c r="XR742" s="5"/>
      <c r="XS742" s="5"/>
      <c r="XT742" s="5"/>
      <c r="XU742" s="5"/>
      <c r="XV742" s="5"/>
      <c r="XW742" s="5"/>
    </row>
    <row r="743" spans="39:647" x14ac:dyDescent="0.2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c r="PI743" s="5"/>
      <c r="PJ743" s="5"/>
      <c r="PK743" s="5"/>
      <c r="PL743" s="5"/>
      <c r="PM743" s="5"/>
      <c r="PN743" s="5"/>
      <c r="PO743" s="5"/>
      <c r="PP743" s="5"/>
      <c r="PQ743" s="5"/>
      <c r="PR743" s="5"/>
      <c r="PS743" s="5"/>
      <c r="PT743" s="5"/>
      <c r="PU743" s="5"/>
      <c r="PV743" s="5"/>
      <c r="PW743" s="5"/>
      <c r="PX743" s="5"/>
      <c r="PY743" s="5"/>
      <c r="PZ743" s="5"/>
      <c r="QA743" s="5"/>
      <c r="QB743" s="5"/>
      <c r="QC743" s="5"/>
      <c r="QD743" s="5"/>
      <c r="QE743" s="5"/>
      <c r="QF743" s="5"/>
      <c r="QG743" s="5"/>
      <c r="QH743" s="5"/>
      <c r="QI743" s="5"/>
      <c r="QJ743" s="5"/>
      <c r="QK743" s="5"/>
      <c r="QL743" s="5"/>
      <c r="QM743" s="5"/>
      <c r="QN743" s="5"/>
      <c r="QO743" s="5"/>
      <c r="QP743" s="5"/>
      <c r="QQ743" s="5"/>
      <c r="QR743" s="5"/>
      <c r="QS743" s="5"/>
      <c r="QT743" s="5"/>
      <c r="QU743" s="5"/>
      <c r="QV743" s="5"/>
      <c r="QW743" s="5"/>
      <c r="QX743" s="5"/>
      <c r="QY743" s="5"/>
      <c r="QZ743" s="5"/>
      <c r="RA743" s="5"/>
      <c r="RB743" s="5"/>
      <c r="RC743" s="5"/>
      <c r="RD743" s="5"/>
      <c r="RE743" s="5"/>
      <c r="RF743" s="5"/>
      <c r="RG743" s="5"/>
      <c r="RH743" s="5"/>
      <c r="RI743" s="5"/>
      <c r="RJ743" s="5"/>
      <c r="RK743" s="5"/>
      <c r="RL743" s="5"/>
      <c r="RM743" s="5"/>
      <c r="RN743" s="5"/>
      <c r="RO743" s="5"/>
      <c r="RP743" s="5"/>
      <c r="RQ743" s="5"/>
      <c r="RR743" s="5"/>
      <c r="RS743" s="5"/>
      <c r="RT743" s="5"/>
      <c r="RU743" s="5"/>
      <c r="RV743" s="5"/>
      <c r="RW743" s="5"/>
      <c r="RX743" s="5"/>
      <c r="RY743" s="5"/>
      <c r="RZ743" s="5"/>
      <c r="SA743" s="5"/>
      <c r="SB743" s="5"/>
      <c r="SC743" s="5"/>
      <c r="SD743" s="5"/>
      <c r="SE743" s="5"/>
      <c r="SF743" s="5"/>
      <c r="SG743" s="5"/>
      <c r="SH743" s="5"/>
      <c r="SI743" s="5"/>
      <c r="SJ743" s="5"/>
      <c r="SK743" s="5"/>
      <c r="SL743" s="5"/>
      <c r="SM743" s="5"/>
      <c r="SN743" s="5"/>
      <c r="SO743" s="5"/>
      <c r="SP743" s="5"/>
      <c r="SQ743" s="5"/>
      <c r="SR743" s="5"/>
      <c r="SS743" s="5"/>
      <c r="ST743" s="5"/>
      <c r="SU743" s="5"/>
      <c r="SV743" s="5"/>
      <c r="SW743" s="5"/>
      <c r="SX743" s="5"/>
      <c r="SY743" s="5"/>
      <c r="SZ743" s="5"/>
      <c r="TA743" s="5"/>
      <c r="TB743" s="5"/>
      <c r="TC743" s="5"/>
      <c r="TD743" s="5"/>
      <c r="TE743" s="5"/>
      <c r="TF743" s="5"/>
      <c r="TG743" s="5"/>
      <c r="TH743" s="5"/>
      <c r="TI743" s="5"/>
      <c r="TJ743" s="5"/>
      <c r="TK743" s="5"/>
      <c r="TL743" s="5"/>
      <c r="TM743" s="5"/>
      <c r="TN743" s="5"/>
      <c r="TO743" s="5"/>
      <c r="TP743" s="5"/>
      <c r="TQ743" s="5"/>
      <c r="TR743" s="5"/>
      <c r="TS743" s="5"/>
      <c r="TT743" s="5"/>
      <c r="TU743" s="5"/>
      <c r="TV743" s="5"/>
      <c r="TW743" s="5"/>
      <c r="TX743" s="5"/>
      <c r="TY743" s="5"/>
      <c r="TZ743" s="5"/>
      <c r="UA743" s="5"/>
      <c r="UB743" s="5"/>
      <c r="UC743" s="5"/>
      <c r="UD743" s="5"/>
      <c r="UE743" s="5"/>
      <c r="UF743" s="5"/>
      <c r="UG743" s="5"/>
      <c r="UH743" s="5"/>
      <c r="UI743" s="5"/>
      <c r="UJ743" s="5"/>
      <c r="UK743" s="5"/>
      <c r="UL743" s="5"/>
      <c r="UM743" s="5"/>
      <c r="UN743" s="5"/>
      <c r="UO743" s="5"/>
      <c r="UP743" s="5"/>
      <c r="UQ743" s="5"/>
      <c r="UR743" s="5"/>
      <c r="US743" s="5"/>
      <c r="UT743" s="5"/>
      <c r="UU743" s="5"/>
      <c r="UV743" s="5"/>
      <c r="UW743" s="5"/>
      <c r="UX743" s="5"/>
      <c r="UY743" s="5"/>
      <c r="UZ743" s="5"/>
      <c r="VA743" s="5"/>
      <c r="VB743" s="5"/>
      <c r="VC743" s="5"/>
      <c r="VD743" s="5"/>
      <c r="VE743" s="5"/>
      <c r="VF743" s="5"/>
      <c r="VG743" s="5"/>
      <c r="VH743" s="5"/>
      <c r="VI743" s="5"/>
      <c r="VJ743" s="5"/>
      <c r="VK743" s="5"/>
      <c r="VL743" s="5"/>
      <c r="VM743" s="5"/>
      <c r="VN743" s="5"/>
      <c r="VO743" s="5"/>
      <c r="VP743" s="5"/>
      <c r="VQ743" s="5"/>
      <c r="VR743" s="5"/>
      <c r="VS743" s="5"/>
      <c r="VT743" s="5"/>
      <c r="VU743" s="5"/>
      <c r="VV743" s="5"/>
      <c r="VW743" s="5"/>
      <c r="VX743" s="5"/>
      <c r="VY743" s="5"/>
      <c r="VZ743" s="5"/>
      <c r="WA743" s="5"/>
      <c r="WB743" s="5"/>
      <c r="WC743" s="5"/>
      <c r="WD743" s="5"/>
      <c r="WE743" s="5"/>
      <c r="WF743" s="5"/>
      <c r="WG743" s="5"/>
      <c r="WH743" s="5"/>
      <c r="WI743" s="5"/>
      <c r="WJ743" s="5"/>
      <c r="WK743" s="5"/>
      <c r="WL743" s="5"/>
      <c r="WM743" s="5"/>
      <c r="WN743" s="5"/>
      <c r="WO743" s="5"/>
      <c r="WP743" s="5"/>
      <c r="WQ743" s="5"/>
      <c r="WR743" s="5"/>
      <c r="WS743" s="5"/>
      <c r="WT743" s="5"/>
      <c r="WU743" s="5"/>
      <c r="WV743" s="5"/>
      <c r="WW743" s="5"/>
      <c r="WX743" s="5"/>
      <c r="WY743" s="5"/>
      <c r="WZ743" s="5"/>
      <c r="XA743" s="5"/>
      <c r="XB743" s="5"/>
      <c r="XC743" s="5"/>
      <c r="XD743" s="5"/>
      <c r="XE743" s="5"/>
      <c r="XF743" s="5"/>
      <c r="XG743" s="5"/>
      <c r="XH743" s="5"/>
      <c r="XI743" s="5"/>
      <c r="XJ743" s="5"/>
      <c r="XK743" s="5"/>
      <c r="XL743" s="5"/>
      <c r="XM743" s="5"/>
      <c r="XN743" s="5"/>
      <c r="XO743" s="5"/>
      <c r="XP743" s="5"/>
      <c r="XQ743" s="5"/>
      <c r="XR743" s="5"/>
      <c r="XS743" s="5"/>
      <c r="XT743" s="5"/>
      <c r="XU743" s="5"/>
      <c r="XV743" s="5"/>
      <c r="XW743" s="5"/>
    </row>
    <row r="744" spans="39:647" x14ac:dyDescent="0.2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c r="PI744" s="5"/>
      <c r="PJ744" s="5"/>
      <c r="PK744" s="5"/>
      <c r="PL744" s="5"/>
      <c r="PM744" s="5"/>
      <c r="PN744" s="5"/>
      <c r="PO744" s="5"/>
      <c r="PP744" s="5"/>
      <c r="PQ744" s="5"/>
      <c r="PR744" s="5"/>
      <c r="PS744" s="5"/>
      <c r="PT744" s="5"/>
      <c r="PU744" s="5"/>
      <c r="PV744" s="5"/>
      <c r="PW744" s="5"/>
      <c r="PX744" s="5"/>
      <c r="PY744" s="5"/>
      <c r="PZ744" s="5"/>
      <c r="QA744" s="5"/>
      <c r="QB744" s="5"/>
      <c r="QC744" s="5"/>
      <c r="QD744" s="5"/>
      <c r="QE744" s="5"/>
      <c r="QF744" s="5"/>
      <c r="QG744" s="5"/>
      <c r="QH744" s="5"/>
      <c r="QI744" s="5"/>
      <c r="QJ744" s="5"/>
      <c r="QK744" s="5"/>
      <c r="QL744" s="5"/>
      <c r="QM744" s="5"/>
      <c r="QN744" s="5"/>
      <c r="QO744" s="5"/>
      <c r="QP744" s="5"/>
      <c r="QQ744" s="5"/>
      <c r="QR744" s="5"/>
      <c r="QS744" s="5"/>
      <c r="QT744" s="5"/>
      <c r="QU744" s="5"/>
      <c r="QV744" s="5"/>
      <c r="QW744" s="5"/>
      <c r="QX744" s="5"/>
      <c r="QY744" s="5"/>
      <c r="QZ744" s="5"/>
      <c r="RA744" s="5"/>
      <c r="RB744" s="5"/>
      <c r="RC744" s="5"/>
      <c r="RD744" s="5"/>
      <c r="RE744" s="5"/>
      <c r="RF744" s="5"/>
      <c r="RG744" s="5"/>
      <c r="RH744" s="5"/>
      <c r="RI744" s="5"/>
      <c r="RJ744" s="5"/>
      <c r="RK744" s="5"/>
      <c r="RL744" s="5"/>
      <c r="RM744" s="5"/>
      <c r="RN744" s="5"/>
      <c r="RO744" s="5"/>
      <c r="RP744" s="5"/>
      <c r="RQ744" s="5"/>
      <c r="RR744" s="5"/>
      <c r="RS744" s="5"/>
      <c r="RT744" s="5"/>
      <c r="RU744" s="5"/>
      <c r="RV744" s="5"/>
      <c r="RW744" s="5"/>
      <c r="RX744" s="5"/>
      <c r="RY744" s="5"/>
      <c r="RZ744" s="5"/>
      <c r="SA744" s="5"/>
      <c r="SB744" s="5"/>
      <c r="SC744" s="5"/>
      <c r="SD744" s="5"/>
      <c r="SE744" s="5"/>
      <c r="SF744" s="5"/>
      <c r="SG744" s="5"/>
      <c r="SH744" s="5"/>
      <c r="SI744" s="5"/>
      <c r="SJ744" s="5"/>
      <c r="SK744" s="5"/>
      <c r="SL744" s="5"/>
      <c r="SM744" s="5"/>
      <c r="SN744" s="5"/>
      <c r="SO744" s="5"/>
      <c r="SP744" s="5"/>
      <c r="SQ744" s="5"/>
      <c r="SR744" s="5"/>
      <c r="SS744" s="5"/>
      <c r="ST744" s="5"/>
      <c r="SU744" s="5"/>
      <c r="SV744" s="5"/>
      <c r="SW744" s="5"/>
      <c r="SX744" s="5"/>
      <c r="SY744" s="5"/>
      <c r="SZ744" s="5"/>
      <c r="TA744" s="5"/>
      <c r="TB744" s="5"/>
      <c r="TC744" s="5"/>
      <c r="TD744" s="5"/>
      <c r="TE744" s="5"/>
      <c r="TF744" s="5"/>
      <c r="TG744" s="5"/>
      <c r="TH744" s="5"/>
      <c r="TI744" s="5"/>
      <c r="TJ744" s="5"/>
      <c r="TK744" s="5"/>
      <c r="TL744" s="5"/>
      <c r="TM744" s="5"/>
      <c r="TN744" s="5"/>
      <c r="TO744" s="5"/>
      <c r="TP744" s="5"/>
      <c r="TQ744" s="5"/>
      <c r="TR744" s="5"/>
      <c r="TS744" s="5"/>
      <c r="TT744" s="5"/>
      <c r="TU744" s="5"/>
      <c r="TV744" s="5"/>
      <c r="TW744" s="5"/>
      <c r="TX744" s="5"/>
      <c r="TY744" s="5"/>
      <c r="TZ744" s="5"/>
      <c r="UA744" s="5"/>
      <c r="UB744" s="5"/>
      <c r="UC744" s="5"/>
      <c r="UD744" s="5"/>
      <c r="UE744" s="5"/>
      <c r="UF744" s="5"/>
      <c r="UG744" s="5"/>
      <c r="UH744" s="5"/>
      <c r="UI744" s="5"/>
      <c r="UJ744" s="5"/>
      <c r="UK744" s="5"/>
      <c r="UL744" s="5"/>
      <c r="UM744" s="5"/>
      <c r="UN744" s="5"/>
      <c r="UO744" s="5"/>
      <c r="UP744" s="5"/>
      <c r="UQ744" s="5"/>
      <c r="UR744" s="5"/>
      <c r="US744" s="5"/>
      <c r="UT744" s="5"/>
      <c r="UU744" s="5"/>
      <c r="UV744" s="5"/>
      <c r="UW744" s="5"/>
      <c r="UX744" s="5"/>
      <c r="UY744" s="5"/>
      <c r="UZ744" s="5"/>
      <c r="VA744" s="5"/>
      <c r="VB744" s="5"/>
      <c r="VC744" s="5"/>
      <c r="VD744" s="5"/>
      <c r="VE744" s="5"/>
      <c r="VF744" s="5"/>
      <c r="VG744" s="5"/>
      <c r="VH744" s="5"/>
      <c r="VI744" s="5"/>
      <c r="VJ744" s="5"/>
      <c r="VK744" s="5"/>
      <c r="VL744" s="5"/>
      <c r="VM744" s="5"/>
      <c r="VN744" s="5"/>
      <c r="VO744" s="5"/>
      <c r="VP744" s="5"/>
      <c r="VQ744" s="5"/>
      <c r="VR744" s="5"/>
      <c r="VS744" s="5"/>
      <c r="VT744" s="5"/>
      <c r="VU744" s="5"/>
      <c r="VV744" s="5"/>
      <c r="VW744" s="5"/>
      <c r="VX744" s="5"/>
      <c r="VY744" s="5"/>
      <c r="VZ744" s="5"/>
      <c r="WA744" s="5"/>
      <c r="WB744" s="5"/>
      <c r="WC744" s="5"/>
      <c r="WD744" s="5"/>
      <c r="WE744" s="5"/>
      <c r="WF744" s="5"/>
      <c r="WG744" s="5"/>
      <c r="WH744" s="5"/>
      <c r="WI744" s="5"/>
      <c r="WJ744" s="5"/>
      <c r="WK744" s="5"/>
      <c r="WL744" s="5"/>
      <c r="WM744" s="5"/>
      <c r="WN744" s="5"/>
      <c r="WO744" s="5"/>
      <c r="WP744" s="5"/>
      <c r="WQ744" s="5"/>
      <c r="WR744" s="5"/>
      <c r="WS744" s="5"/>
      <c r="WT744" s="5"/>
      <c r="WU744" s="5"/>
      <c r="WV744" s="5"/>
      <c r="WW744" s="5"/>
      <c r="WX744" s="5"/>
      <c r="WY744" s="5"/>
      <c r="WZ744" s="5"/>
      <c r="XA744" s="5"/>
      <c r="XB744" s="5"/>
      <c r="XC744" s="5"/>
      <c r="XD744" s="5"/>
      <c r="XE744" s="5"/>
      <c r="XF744" s="5"/>
      <c r="XG744" s="5"/>
      <c r="XH744" s="5"/>
      <c r="XI744" s="5"/>
      <c r="XJ744" s="5"/>
      <c r="XK744" s="5"/>
      <c r="XL744" s="5"/>
      <c r="XM744" s="5"/>
      <c r="XN744" s="5"/>
      <c r="XO744" s="5"/>
      <c r="XP744" s="5"/>
      <c r="XQ744" s="5"/>
      <c r="XR744" s="5"/>
      <c r="XS744" s="5"/>
      <c r="XT744" s="5"/>
      <c r="XU744" s="5"/>
      <c r="XV744" s="5"/>
      <c r="XW744" s="5"/>
    </row>
    <row r="745" spans="39:647" x14ac:dyDescent="0.2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c r="PI745" s="5"/>
      <c r="PJ745" s="5"/>
      <c r="PK745" s="5"/>
      <c r="PL745" s="5"/>
      <c r="PM745" s="5"/>
      <c r="PN745" s="5"/>
      <c r="PO745" s="5"/>
      <c r="PP745" s="5"/>
      <c r="PQ745" s="5"/>
      <c r="PR745" s="5"/>
      <c r="PS745" s="5"/>
      <c r="PT745" s="5"/>
      <c r="PU745" s="5"/>
      <c r="PV745" s="5"/>
      <c r="PW745" s="5"/>
      <c r="PX745" s="5"/>
      <c r="PY745" s="5"/>
      <c r="PZ745" s="5"/>
      <c r="QA745" s="5"/>
      <c r="QB745" s="5"/>
      <c r="QC745" s="5"/>
      <c r="QD745" s="5"/>
      <c r="QE745" s="5"/>
      <c r="QF745" s="5"/>
      <c r="QG745" s="5"/>
      <c r="QH745" s="5"/>
      <c r="QI745" s="5"/>
      <c r="QJ745" s="5"/>
      <c r="QK745" s="5"/>
      <c r="QL745" s="5"/>
      <c r="QM745" s="5"/>
      <c r="QN745" s="5"/>
      <c r="QO745" s="5"/>
      <c r="QP745" s="5"/>
      <c r="QQ745" s="5"/>
      <c r="QR745" s="5"/>
      <c r="QS745" s="5"/>
      <c r="QT745" s="5"/>
      <c r="QU745" s="5"/>
      <c r="QV745" s="5"/>
      <c r="QW745" s="5"/>
      <c r="QX745" s="5"/>
      <c r="QY745" s="5"/>
      <c r="QZ745" s="5"/>
      <c r="RA745" s="5"/>
      <c r="RB745" s="5"/>
      <c r="RC745" s="5"/>
      <c r="RD745" s="5"/>
      <c r="RE745" s="5"/>
      <c r="RF745" s="5"/>
      <c r="RG745" s="5"/>
      <c r="RH745" s="5"/>
      <c r="RI745" s="5"/>
      <c r="RJ745" s="5"/>
      <c r="RK745" s="5"/>
      <c r="RL745" s="5"/>
      <c r="RM745" s="5"/>
      <c r="RN745" s="5"/>
      <c r="RO745" s="5"/>
      <c r="RP745" s="5"/>
      <c r="RQ745" s="5"/>
      <c r="RR745" s="5"/>
      <c r="RS745" s="5"/>
      <c r="RT745" s="5"/>
      <c r="RU745" s="5"/>
      <c r="RV745" s="5"/>
      <c r="RW745" s="5"/>
      <c r="RX745" s="5"/>
      <c r="RY745" s="5"/>
      <c r="RZ745" s="5"/>
      <c r="SA745" s="5"/>
      <c r="SB745" s="5"/>
      <c r="SC745" s="5"/>
      <c r="SD745" s="5"/>
      <c r="SE745" s="5"/>
      <c r="SF745" s="5"/>
      <c r="SG745" s="5"/>
      <c r="SH745" s="5"/>
      <c r="SI745" s="5"/>
      <c r="SJ745" s="5"/>
      <c r="SK745" s="5"/>
      <c r="SL745" s="5"/>
      <c r="SM745" s="5"/>
      <c r="SN745" s="5"/>
      <c r="SO745" s="5"/>
      <c r="SP745" s="5"/>
      <c r="SQ745" s="5"/>
      <c r="SR745" s="5"/>
      <c r="SS745" s="5"/>
      <c r="ST745" s="5"/>
      <c r="SU745" s="5"/>
      <c r="SV745" s="5"/>
      <c r="SW745" s="5"/>
      <c r="SX745" s="5"/>
      <c r="SY745" s="5"/>
      <c r="SZ745" s="5"/>
      <c r="TA745" s="5"/>
      <c r="TB745" s="5"/>
      <c r="TC745" s="5"/>
      <c r="TD745" s="5"/>
      <c r="TE745" s="5"/>
      <c r="TF745" s="5"/>
      <c r="TG745" s="5"/>
      <c r="TH745" s="5"/>
      <c r="TI745" s="5"/>
      <c r="TJ745" s="5"/>
      <c r="TK745" s="5"/>
      <c r="TL745" s="5"/>
      <c r="TM745" s="5"/>
      <c r="TN745" s="5"/>
      <c r="TO745" s="5"/>
      <c r="TP745" s="5"/>
      <c r="TQ745" s="5"/>
      <c r="TR745" s="5"/>
      <c r="TS745" s="5"/>
      <c r="TT745" s="5"/>
      <c r="TU745" s="5"/>
      <c r="TV745" s="5"/>
      <c r="TW745" s="5"/>
      <c r="TX745" s="5"/>
      <c r="TY745" s="5"/>
      <c r="TZ745" s="5"/>
      <c r="UA745" s="5"/>
      <c r="UB745" s="5"/>
      <c r="UC745" s="5"/>
      <c r="UD745" s="5"/>
      <c r="UE745" s="5"/>
      <c r="UF745" s="5"/>
      <c r="UG745" s="5"/>
      <c r="UH745" s="5"/>
      <c r="UI745" s="5"/>
      <c r="UJ745" s="5"/>
      <c r="UK745" s="5"/>
      <c r="UL745" s="5"/>
      <c r="UM745" s="5"/>
      <c r="UN745" s="5"/>
      <c r="UO745" s="5"/>
      <c r="UP745" s="5"/>
      <c r="UQ745" s="5"/>
      <c r="UR745" s="5"/>
      <c r="US745" s="5"/>
      <c r="UT745" s="5"/>
      <c r="UU745" s="5"/>
      <c r="UV745" s="5"/>
      <c r="UW745" s="5"/>
      <c r="UX745" s="5"/>
      <c r="UY745" s="5"/>
      <c r="UZ745" s="5"/>
      <c r="VA745" s="5"/>
      <c r="VB745" s="5"/>
      <c r="VC745" s="5"/>
      <c r="VD745" s="5"/>
      <c r="VE745" s="5"/>
      <c r="VF745" s="5"/>
      <c r="VG745" s="5"/>
      <c r="VH745" s="5"/>
      <c r="VI745" s="5"/>
      <c r="VJ745" s="5"/>
      <c r="VK745" s="5"/>
      <c r="VL745" s="5"/>
      <c r="VM745" s="5"/>
      <c r="VN745" s="5"/>
      <c r="VO745" s="5"/>
      <c r="VP745" s="5"/>
      <c r="VQ745" s="5"/>
      <c r="VR745" s="5"/>
      <c r="VS745" s="5"/>
      <c r="VT745" s="5"/>
      <c r="VU745" s="5"/>
      <c r="VV745" s="5"/>
      <c r="VW745" s="5"/>
      <c r="VX745" s="5"/>
      <c r="VY745" s="5"/>
      <c r="VZ745" s="5"/>
      <c r="WA745" s="5"/>
      <c r="WB745" s="5"/>
      <c r="WC745" s="5"/>
      <c r="WD745" s="5"/>
      <c r="WE745" s="5"/>
      <c r="WF745" s="5"/>
      <c r="WG745" s="5"/>
      <c r="WH745" s="5"/>
      <c r="WI745" s="5"/>
      <c r="WJ745" s="5"/>
      <c r="WK745" s="5"/>
      <c r="WL745" s="5"/>
      <c r="WM745" s="5"/>
      <c r="WN745" s="5"/>
      <c r="WO745" s="5"/>
      <c r="WP745" s="5"/>
      <c r="WQ745" s="5"/>
      <c r="WR745" s="5"/>
      <c r="WS745" s="5"/>
      <c r="WT745" s="5"/>
      <c r="WU745" s="5"/>
      <c r="WV745" s="5"/>
      <c r="WW745" s="5"/>
      <c r="WX745" s="5"/>
      <c r="WY745" s="5"/>
      <c r="WZ745" s="5"/>
      <c r="XA745" s="5"/>
      <c r="XB745" s="5"/>
      <c r="XC745" s="5"/>
      <c r="XD745" s="5"/>
      <c r="XE745" s="5"/>
      <c r="XF745" s="5"/>
      <c r="XG745" s="5"/>
      <c r="XH745" s="5"/>
      <c r="XI745" s="5"/>
      <c r="XJ745" s="5"/>
      <c r="XK745" s="5"/>
      <c r="XL745" s="5"/>
      <c r="XM745" s="5"/>
      <c r="XN745" s="5"/>
      <c r="XO745" s="5"/>
      <c r="XP745" s="5"/>
      <c r="XQ745" s="5"/>
      <c r="XR745" s="5"/>
      <c r="XS745" s="5"/>
      <c r="XT745" s="5"/>
      <c r="XU745" s="5"/>
      <c r="XV745" s="5"/>
      <c r="XW745" s="5"/>
    </row>
    <row r="746" spans="39:647" x14ac:dyDescent="0.2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c r="PI746" s="5"/>
      <c r="PJ746" s="5"/>
      <c r="PK746" s="5"/>
      <c r="PL746" s="5"/>
      <c r="PM746" s="5"/>
      <c r="PN746" s="5"/>
      <c r="PO746" s="5"/>
      <c r="PP746" s="5"/>
      <c r="PQ746" s="5"/>
      <c r="PR746" s="5"/>
      <c r="PS746" s="5"/>
      <c r="PT746" s="5"/>
      <c r="PU746" s="5"/>
      <c r="PV746" s="5"/>
      <c r="PW746" s="5"/>
      <c r="PX746" s="5"/>
      <c r="PY746" s="5"/>
      <c r="PZ746" s="5"/>
      <c r="QA746" s="5"/>
      <c r="QB746" s="5"/>
      <c r="QC746" s="5"/>
      <c r="QD746" s="5"/>
      <c r="QE746" s="5"/>
      <c r="QF746" s="5"/>
      <c r="QG746" s="5"/>
      <c r="QH746" s="5"/>
      <c r="QI746" s="5"/>
      <c r="QJ746" s="5"/>
      <c r="QK746" s="5"/>
      <c r="QL746" s="5"/>
      <c r="QM746" s="5"/>
      <c r="QN746" s="5"/>
      <c r="QO746" s="5"/>
      <c r="QP746" s="5"/>
      <c r="QQ746" s="5"/>
      <c r="QR746" s="5"/>
      <c r="QS746" s="5"/>
      <c r="QT746" s="5"/>
      <c r="QU746" s="5"/>
      <c r="QV746" s="5"/>
      <c r="QW746" s="5"/>
      <c r="QX746" s="5"/>
      <c r="QY746" s="5"/>
      <c r="QZ746" s="5"/>
      <c r="RA746" s="5"/>
      <c r="RB746" s="5"/>
      <c r="RC746" s="5"/>
      <c r="RD746" s="5"/>
      <c r="RE746" s="5"/>
      <c r="RF746" s="5"/>
      <c r="RG746" s="5"/>
      <c r="RH746" s="5"/>
      <c r="RI746" s="5"/>
      <c r="RJ746" s="5"/>
      <c r="RK746" s="5"/>
      <c r="RL746" s="5"/>
      <c r="RM746" s="5"/>
      <c r="RN746" s="5"/>
      <c r="RO746" s="5"/>
      <c r="RP746" s="5"/>
      <c r="RQ746" s="5"/>
      <c r="RR746" s="5"/>
      <c r="RS746" s="5"/>
      <c r="RT746" s="5"/>
      <c r="RU746" s="5"/>
      <c r="RV746" s="5"/>
      <c r="RW746" s="5"/>
      <c r="RX746" s="5"/>
      <c r="RY746" s="5"/>
      <c r="RZ746" s="5"/>
      <c r="SA746" s="5"/>
      <c r="SB746" s="5"/>
      <c r="SC746" s="5"/>
      <c r="SD746" s="5"/>
      <c r="SE746" s="5"/>
      <c r="SF746" s="5"/>
      <c r="SG746" s="5"/>
      <c r="SH746" s="5"/>
      <c r="SI746" s="5"/>
      <c r="SJ746" s="5"/>
      <c r="SK746" s="5"/>
      <c r="SL746" s="5"/>
      <c r="SM746" s="5"/>
      <c r="SN746" s="5"/>
      <c r="SO746" s="5"/>
      <c r="SP746" s="5"/>
      <c r="SQ746" s="5"/>
      <c r="SR746" s="5"/>
      <c r="SS746" s="5"/>
      <c r="ST746" s="5"/>
      <c r="SU746" s="5"/>
      <c r="SV746" s="5"/>
      <c r="SW746" s="5"/>
      <c r="SX746" s="5"/>
      <c r="SY746" s="5"/>
      <c r="SZ746" s="5"/>
      <c r="TA746" s="5"/>
      <c r="TB746" s="5"/>
      <c r="TC746" s="5"/>
      <c r="TD746" s="5"/>
      <c r="TE746" s="5"/>
      <c r="TF746" s="5"/>
      <c r="TG746" s="5"/>
      <c r="TH746" s="5"/>
      <c r="TI746" s="5"/>
      <c r="TJ746" s="5"/>
      <c r="TK746" s="5"/>
      <c r="TL746" s="5"/>
      <c r="TM746" s="5"/>
      <c r="TN746" s="5"/>
      <c r="TO746" s="5"/>
      <c r="TP746" s="5"/>
      <c r="TQ746" s="5"/>
      <c r="TR746" s="5"/>
      <c r="TS746" s="5"/>
      <c r="TT746" s="5"/>
      <c r="TU746" s="5"/>
      <c r="TV746" s="5"/>
      <c r="TW746" s="5"/>
      <c r="TX746" s="5"/>
      <c r="TY746" s="5"/>
      <c r="TZ746" s="5"/>
      <c r="UA746" s="5"/>
      <c r="UB746" s="5"/>
      <c r="UC746" s="5"/>
      <c r="UD746" s="5"/>
      <c r="UE746" s="5"/>
      <c r="UF746" s="5"/>
      <c r="UG746" s="5"/>
      <c r="UH746" s="5"/>
      <c r="UI746" s="5"/>
      <c r="UJ746" s="5"/>
      <c r="UK746" s="5"/>
      <c r="UL746" s="5"/>
      <c r="UM746" s="5"/>
      <c r="UN746" s="5"/>
      <c r="UO746" s="5"/>
      <c r="UP746" s="5"/>
      <c r="UQ746" s="5"/>
      <c r="UR746" s="5"/>
      <c r="US746" s="5"/>
      <c r="UT746" s="5"/>
      <c r="UU746" s="5"/>
      <c r="UV746" s="5"/>
      <c r="UW746" s="5"/>
      <c r="UX746" s="5"/>
      <c r="UY746" s="5"/>
      <c r="UZ746" s="5"/>
      <c r="VA746" s="5"/>
      <c r="VB746" s="5"/>
      <c r="VC746" s="5"/>
      <c r="VD746" s="5"/>
      <c r="VE746" s="5"/>
      <c r="VF746" s="5"/>
      <c r="VG746" s="5"/>
      <c r="VH746" s="5"/>
      <c r="VI746" s="5"/>
      <c r="VJ746" s="5"/>
      <c r="VK746" s="5"/>
      <c r="VL746" s="5"/>
      <c r="VM746" s="5"/>
      <c r="VN746" s="5"/>
      <c r="VO746" s="5"/>
      <c r="VP746" s="5"/>
      <c r="VQ746" s="5"/>
      <c r="VR746" s="5"/>
      <c r="VS746" s="5"/>
      <c r="VT746" s="5"/>
      <c r="VU746" s="5"/>
      <c r="VV746" s="5"/>
      <c r="VW746" s="5"/>
      <c r="VX746" s="5"/>
      <c r="VY746" s="5"/>
      <c r="VZ746" s="5"/>
      <c r="WA746" s="5"/>
      <c r="WB746" s="5"/>
      <c r="WC746" s="5"/>
      <c r="WD746" s="5"/>
      <c r="WE746" s="5"/>
      <c r="WF746" s="5"/>
      <c r="WG746" s="5"/>
      <c r="WH746" s="5"/>
      <c r="WI746" s="5"/>
      <c r="WJ746" s="5"/>
      <c r="WK746" s="5"/>
      <c r="WL746" s="5"/>
      <c r="WM746" s="5"/>
      <c r="WN746" s="5"/>
      <c r="WO746" s="5"/>
      <c r="WP746" s="5"/>
      <c r="WQ746" s="5"/>
      <c r="WR746" s="5"/>
      <c r="WS746" s="5"/>
      <c r="WT746" s="5"/>
      <c r="WU746" s="5"/>
      <c r="WV746" s="5"/>
      <c r="WW746" s="5"/>
      <c r="WX746" s="5"/>
      <c r="WY746" s="5"/>
      <c r="WZ746" s="5"/>
      <c r="XA746" s="5"/>
      <c r="XB746" s="5"/>
      <c r="XC746" s="5"/>
      <c r="XD746" s="5"/>
      <c r="XE746" s="5"/>
      <c r="XF746" s="5"/>
      <c r="XG746" s="5"/>
      <c r="XH746" s="5"/>
      <c r="XI746" s="5"/>
      <c r="XJ746" s="5"/>
      <c r="XK746" s="5"/>
      <c r="XL746" s="5"/>
      <c r="XM746" s="5"/>
      <c r="XN746" s="5"/>
      <c r="XO746" s="5"/>
      <c r="XP746" s="5"/>
      <c r="XQ746" s="5"/>
      <c r="XR746" s="5"/>
      <c r="XS746" s="5"/>
      <c r="XT746" s="5"/>
      <c r="XU746" s="5"/>
      <c r="XV746" s="5"/>
      <c r="XW746" s="5"/>
    </row>
    <row r="747" spans="39:647" x14ac:dyDescent="0.2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c r="PI747" s="5"/>
      <c r="PJ747" s="5"/>
      <c r="PK747" s="5"/>
      <c r="PL747" s="5"/>
      <c r="PM747" s="5"/>
      <c r="PN747" s="5"/>
      <c r="PO747" s="5"/>
      <c r="PP747" s="5"/>
      <c r="PQ747" s="5"/>
      <c r="PR747" s="5"/>
      <c r="PS747" s="5"/>
      <c r="PT747" s="5"/>
      <c r="PU747" s="5"/>
      <c r="PV747" s="5"/>
      <c r="PW747" s="5"/>
      <c r="PX747" s="5"/>
      <c r="PY747" s="5"/>
      <c r="PZ747" s="5"/>
      <c r="QA747" s="5"/>
      <c r="QB747" s="5"/>
      <c r="QC747" s="5"/>
      <c r="QD747" s="5"/>
      <c r="QE747" s="5"/>
      <c r="QF747" s="5"/>
      <c r="QG747" s="5"/>
      <c r="QH747" s="5"/>
      <c r="QI747" s="5"/>
      <c r="QJ747" s="5"/>
      <c r="QK747" s="5"/>
      <c r="QL747" s="5"/>
      <c r="QM747" s="5"/>
      <c r="QN747" s="5"/>
      <c r="QO747" s="5"/>
      <c r="QP747" s="5"/>
      <c r="QQ747" s="5"/>
      <c r="QR747" s="5"/>
      <c r="QS747" s="5"/>
      <c r="QT747" s="5"/>
      <c r="QU747" s="5"/>
      <c r="QV747" s="5"/>
      <c r="QW747" s="5"/>
      <c r="QX747" s="5"/>
      <c r="QY747" s="5"/>
      <c r="QZ747" s="5"/>
      <c r="RA747" s="5"/>
      <c r="RB747" s="5"/>
      <c r="RC747" s="5"/>
      <c r="RD747" s="5"/>
      <c r="RE747" s="5"/>
      <c r="RF747" s="5"/>
      <c r="RG747" s="5"/>
      <c r="RH747" s="5"/>
      <c r="RI747" s="5"/>
      <c r="RJ747" s="5"/>
      <c r="RK747" s="5"/>
      <c r="RL747" s="5"/>
      <c r="RM747" s="5"/>
      <c r="RN747" s="5"/>
      <c r="RO747" s="5"/>
      <c r="RP747" s="5"/>
      <c r="RQ747" s="5"/>
      <c r="RR747" s="5"/>
      <c r="RS747" s="5"/>
      <c r="RT747" s="5"/>
      <c r="RU747" s="5"/>
      <c r="RV747" s="5"/>
      <c r="RW747" s="5"/>
      <c r="RX747" s="5"/>
      <c r="RY747" s="5"/>
      <c r="RZ747" s="5"/>
      <c r="SA747" s="5"/>
      <c r="SB747" s="5"/>
      <c r="SC747" s="5"/>
      <c r="SD747" s="5"/>
      <c r="SE747" s="5"/>
      <c r="SF747" s="5"/>
      <c r="SG747" s="5"/>
      <c r="SH747" s="5"/>
      <c r="SI747" s="5"/>
      <c r="SJ747" s="5"/>
      <c r="SK747" s="5"/>
      <c r="SL747" s="5"/>
      <c r="SM747" s="5"/>
      <c r="SN747" s="5"/>
      <c r="SO747" s="5"/>
      <c r="SP747" s="5"/>
      <c r="SQ747" s="5"/>
      <c r="SR747" s="5"/>
      <c r="SS747" s="5"/>
      <c r="ST747" s="5"/>
      <c r="SU747" s="5"/>
      <c r="SV747" s="5"/>
      <c r="SW747" s="5"/>
      <c r="SX747" s="5"/>
      <c r="SY747" s="5"/>
      <c r="SZ747" s="5"/>
      <c r="TA747" s="5"/>
      <c r="TB747" s="5"/>
      <c r="TC747" s="5"/>
      <c r="TD747" s="5"/>
      <c r="TE747" s="5"/>
      <c r="TF747" s="5"/>
      <c r="TG747" s="5"/>
      <c r="TH747" s="5"/>
      <c r="TI747" s="5"/>
      <c r="TJ747" s="5"/>
      <c r="TK747" s="5"/>
      <c r="TL747" s="5"/>
      <c r="TM747" s="5"/>
      <c r="TN747" s="5"/>
      <c r="TO747" s="5"/>
      <c r="TP747" s="5"/>
      <c r="TQ747" s="5"/>
      <c r="TR747" s="5"/>
      <c r="TS747" s="5"/>
      <c r="TT747" s="5"/>
      <c r="TU747" s="5"/>
      <c r="TV747" s="5"/>
      <c r="TW747" s="5"/>
      <c r="TX747" s="5"/>
      <c r="TY747" s="5"/>
      <c r="TZ747" s="5"/>
      <c r="UA747" s="5"/>
      <c r="UB747" s="5"/>
      <c r="UC747" s="5"/>
      <c r="UD747" s="5"/>
      <c r="UE747" s="5"/>
      <c r="UF747" s="5"/>
      <c r="UG747" s="5"/>
      <c r="UH747" s="5"/>
      <c r="UI747" s="5"/>
      <c r="UJ747" s="5"/>
      <c r="UK747" s="5"/>
      <c r="UL747" s="5"/>
      <c r="UM747" s="5"/>
      <c r="UN747" s="5"/>
      <c r="UO747" s="5"/>
      <c r="UP747" s="5"/>
      <c r="UQ747" s="5"/>
      <c r="UR747" s="5"/>
      <c r="US747" s="5"/>
      <c r="UT747" s="5"/>
      <c r="UU747" s="5"/>
      <c r="UV747" s="5"/>
      <c r="UW747" s="5"/>
      <c r="UX747" s="5"/>
      <c r="UY747" s="5"/>
      <c r="UZ747" s="5"/>
      <c r="VA747" s="5"/>
      <c r="VB747" s="5"/>
      <c r="VC747" s="5"/>
      <c r="VD747" s="5"/>
      <c r="VE747" s="5"/>
      <c r="VF747" s="5"/>
      <c r="VG747" s="5"/>
      <c r="VH747" s="5"/>
      <c r="VI747" s="5"/>
      <c r="VJ747" s="5"/>
      <c r="VK747" s="5"/>
      <c r="VL747" s="5"/>
      <c r="VM747" s="5"/>
      <c r="VN747" s="5"/>
      <c r="VO747" s="5"/>
      <c r="VP747" s="5"/>
      <c r="VQ747" s="5"/>
      <c r="VR747" s="5"/>
      <c r="VS747" s="5"/>
      <c r="VT747" s="5"/>
      <c r="VU747" s="5"/>
      <c r="VV747" s="5"/>
      <c r="VW747" s="5"/>
      <c r="VX747" s="5"/>
      <c r="VY747" s="5"/>
      <c r="VZ747" s="5"/>
      <c r="WA747" s="5"/>
      <c r="WB747" s="5"/>
      <c r="WC747" s="5"/>
      <c r="WD747" s="5"/>
      <c r="WE747" s="5"/>
      <c r="WF747" s="5"/>
      <c r="WG747" s="5"/>
      <c r="WH747" s="5"/>
      <c r="WI747" s="5"/>
      <c r="WJ747" s="5"/>
      <c r="WK747" s="5"/>
      <c r="WL747" s="5"/>
      <c r="WM747" s="5"/>
      <c r="WN747" s="5"/>
      <c r="WO747" s="5"/>
      <c r="WP747" s="5"/>
      <c r="WQ747" s="5"/>
      <c r="WR747" s="5"/>
      <c r="WS747" s="5"/>
      <c r="WT747" s="5"/>
      <c r="WU747" s="5"/>
      <c r="WV747" s="5"/>
      <c r="WW747" s="5"/>
      <c r="WX747" s="5"/>
      <c r="WY747" s="5"/>
      <c r="WZ747" s="5"/>
      <c r="XA747" s="5"/>
      <c r="XB747" s="5"/>
      <c r="XC747" s="5"/>
      <c r="XD747" s="5"/>
      <c r="XE747" s="5"/>
      <c r="XF747" s="5"/>
      <c r="XG747" s="5"/>
      <c r="XH747" s="5"/>
      <c r="XI747" s="5"/>
      <c r="XJ747" s="5"/>
      <c r="XK747" s="5"/>
      <c r="XL747" s="5"/>
      <c r="XM747" s="5"/>
      <c r="XN747" s="5"/>
      <c r="XO747" s="5"/>
      <c r="XP747" s="5"/>
      <c r="XQ747" s="5"/>
      <c r="XR747" s="5"/>
      <c r="XS747" s="5"/>
      <c r="XT747" s="5"/>
      <c r="XU747" s="5"/>
      <c r="XV747" s="5"/>
      <c r="XW747" s="5"/>
    </row>
    <row r="748" spans="39:647" x14ac:dyDescent="0.2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c r="PI748" s="5"/>
      <c r="PJ748" s="5"/>
      <c r="PK748" s="5"/>
      <c r="PL748" s="5"/>
      <c r="PM748" s="5"/>
      <c r="PN748" s="5"/>
      <c r="PO748" s="5"/>
      <c r="PP748" s="5"/>
      <c r="PQ748" s="5"/>
      <c r="PR748" s="5"/>
      <c r="PS748" s="5"/>
      <c r="PT748" s="5"/>
      <c r="PU748" s="5"/>
      <c r="PV748" s="5"/>
      <c r="PW748" s="5"/>
      <c r="PX748" s="5"/>
      <c r="PY748" s="5"/>
      <c r="PZ748" s="5"/>
      <c r="QA748" s="5"/>
      <c r="QB748" s="5"/>
      <c r="QC748" s="5"/>
      <c r="QD748" s="5"/>
      <c r="QE748" s="5"/>
      <c r="QF748" s="5"/>
      <c r="QG748" s="5"/>
      <c r="QH748" s="5"/>
      <c r="QI748" s="5"/>
      <c r="QJ748" s="5"/>
      <c r="QK748" s="5"/>
      <c r="QL748" s="5"/>
      <c r="QM748" s="5"/>
      <c r="QN748" s="5"/>
      <c r="QO748" s="5"/>
      <c r="QP748" s="5"/>
      <c r="QQ748" s="5"/>
      <c r="QR748" s="5"/>
      <c r="QS748" s="5"/>
      <c r="QT748" s="5"/>
      <c r="QU748" s="5"/>
      <c r="QV748" s="5"/>
      <c r="QW748" s="5"/>
      <c r="QX748" s="5"/>
      <c r="QY748" s="5"/>
      <c r="QZ748" s="5"/>
      <c r="RA748" s="5"/>
      <c r="RB748" s="5"/>
      <c r="RC748" s="5"/>
      <c r="RD748" s="5"/>
      <c r="RE748" s="5"/>
      <c r="RF748" s="5"/>
      <c r="RG748" s="5"/>
      <c r="RH748" s="5"/>
      <c r="RI748" s="5"/>
      <c r="RJ748" s="5"/>
      <c r="RK748" s="5"/>
      <c r="RL748" s="5"/>
      <c r="RM748" s="5"/>
      <c r="RN748" s="5"/>
      <c r="RO748" s="5"/>
      <c r="RP748" s="5"/>
      <c r="RQ748" s="5"/>
      <c r="RR748" s="5"/>
      <c r="RS748" s="5"/>
      <c r="RT748" s="5"/>
      <c r="RU748" s="5"/>
      <c r="RV748" s="5"/>
      <c r="RW748" s="5"/>
      <c r="RX748" s="5"/>
      <c r="RY748" s="5"/>
      <c r="RZ748" s="5"/>
      <c r="SA748" s="5"/>
      <c r="SB748" s="5"/>
      <c r="SC748" s="5"/>
      <c r="SD748" s="5"/>
      <c r="SE748" s="5"/>
      <c r="SF748" s="5"/>
      <c r="SG748" s="5"/>
      <c r="SH748" s="5"/>
      <c r="SI748" s="5"/>
      <c r="SJ748" s="5"/>
      <c r="SK748" s="5"/>
      <c r="SL748" s="5"/>
      <c r="SM748" s="5"/>
      <c r="SN748" s="5"/>
      <c r="SO748" s="5"/>
      <c r="SP748" s="5"/>
      <c r="SQ748" s="5"/>
      <c r="SR748" s="5"/>
      <c r="SS748" s="5"/>
      <c r="ST748" s="5"/>
      <c r="SU748" s="5"/>
      <c r="SV748" s="5"/>
      <c r="SW748" s="5"/>
      <c r="SX748" s="5"/>
      <c r="SY748" s="5"/>
      <c r="SZ748" s="5"/>
      <c r="TA748" s="5"/>
      <c r="TB748" s="5"/>
      <c r="TC748" s="5"/>
      <c r="TD748" s="5"/>
      <c r="TE748" s="5"/>
      <c r="TF748" s="5"/>
      <c r="TG748" s="5"/>
      <c r="TH748" s="5"/>
      <c r="TI748" s="5"/>
      <c r="TJ748" s="5"/>
      <c r="TK748" s="5"/>
      <c r="TL748" s="5"/>
      <c r="TM748" s="5"/>
      <c r="TN748" s="5"/>
      <c r="TO748" s="5"/>
      <c r="TP748" s="5"/>
      <c r="TQ748" s="5"/>
      <c r="TR748" s="5"/>
      <c r="TS748" s="5"/>
      <c r="TT748" s="5"/>
      <c r="TU748" s="5"/>
      <c r="TV748" s="5"/>
      <c r="TW748" s="5"/>
      <c r="TX748" s="5"/>
      <c r="TY748" s="5"/>
      <c r="TZ748" s="5"/>
      <c r="UA748" s="5"/>
      <c r="UB748" s="5"/>
      <c r="UC748" s="5"/>
      <c r="UD748" s="5"/>
      <c r="UE748" s="5"/>
      <c r="UF748" s="5"/>
      <c r="UG748" s="5"/>
      <c r="UH748" s="5"/>
      <c r="UI748" s="5"/>
      <c r="UJ748" s="5"/>
      <c r="UK748" s="5"/>
      <c r="UL748" s="5"/>
      <c r="UM748" s="5"/>
      <c r="UN748" s="5"/>
      <c r="UO748" s="5"/>
      <c r="UP748" s="5"/>
      <c r="UQ748" s="5"/>
      <c r="UR748" s="5"/>
      <c r="US748" s="5"/>
      <c r="UT748" s="5"/>
      <c r="UU748" s="5"/>
      <c r="UV748" s="5"/>
      <c r="UW748" s="5"/>
      <c r="UX748" s="5"/>
      <c r="UY748" s="5"/>
      <c r="UZ748" s="5"/>
      <c r="VA748" s="5"/>
      <c r="VB748" s="5"/>
      <c r="VC748" s="5"/>
      <c r="VD748" s="5"/>
      <c r="VE748" s="5"/>
      <c r="VF748" s="5"/>
      <c r="VG748" s="5"/>
      <c r="VH748" s="5"/>
      <c r="VI748" s="5"/>
      <c r="VJ748" s="5"/>
      <c r="VK748" s="5"/>
      <c r="VL748" s="5"/>
      <c r="VM748" s="5"/>
      <c r="VN748" s="5"/>
      <c r="VO748" s="5"/>
      <c r="VP748" s="5"/>
      <c r="VQ748" s="5"/>
      <c r="VR748" s="5"/>
      <c r="VS748" s="5"/>
      <c r="VT748" s="5"/>
      <c r="VU748" s="5"/>
      <c r="VV748" s="5"/>
      <c r="VW748" s="5"/>
      <c r="VX748" s="5"/>
      <c r="VY748" s="5"/>
      <c r="VZ748" s="5"/>
      <c r="WA748" s="5"/>
      <c r="WB748" s="5"/>
      <c r="WC748" s="5"/>
      <c r="WD748" s="5"/>
      <c r="WE748" s="5"/>
      <c r="WF748" s="5"/>
      <c r="WG748" s="5"/>
      <c r="WH748" s="5"/>
      <c r="WI748" s="5"/>
      <c r="WJ748" s="5"/>
      <c r="WK748" s="5"/>
      <c r="WL748" s="5"/>
      <c r="WM748" s="5"/>
      <c r="WN748" s="5"/>
      <c r="WO748" s="5"/>
      <c r="WP748" s="5"/>
      <c r="WQ748" s="5"/>
      <c r="WR748" s="5"/>
      <c r="WS748" s="5"/>
      <c r="WT748" s="5"/>
      <c r="WU748" s="5"/>
      <c r="WV748" s="5"/>
      <c r="WW748" s="5"/>
      <c r="WX748" s="5"/>
      <c r="WY748" s="5"/>
      <c r="WZ748" s="5"/>
      <c r="XA748" s="5"/>
      <c r="XB748" s="5"/>
      <c r="XC748" s="5"/>
      <c r="XD748" s="5"/>
      <c r="XE748" s="5"/>
      <c r="XF748" s="5"/>
      <c r="XG748" s="5"/>
      <c r="XH748" s="5"/>
      <c r="XI748" s="5"/>
      <c r="XJ748" s="5"/>
      <c r="XK748" s="5"/>
      <c r="XL748" s="5"/>
      <c r="XM748" s="5"/>
      <c r="XN748" s="5"/>
      <c r="XO748" s="5"/>
      <c r="XP748" s="5"/>
      <c r="XQ748" s="5"/>
      <c r="XR748" s="5"/>
      <c r="XS748" s="5"/>
      <c r="XT748" s="5"/>
      <c r="XU748" s="5"/>
      <c r="XV748" s="5"/>
      <c r="XW748" s="5"/>
    </row>
    <row r="749" spans="39:647" x14ac:dyDescent="0.2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c r="PI749" s="5"/>
      <c r="PJ749" s="5"/>
      <c r="PK749" s="5"/>
      <c r="PL749" s="5"/>
      <c r="PM749" s="5"/>
      <c r="PN749" s="5"/>
      <c r="PO749" s="5"/>
      <c r="PP749" s="5"/>
      <c r="PQ749" s="5"/>
      <c r="PR749" s="5"/>
      <c r="PS749" s="5"/>
      <c r="PT749" s="5"/>
      <c r="PU749" s="5"/>
      <c r="PV749" s="5"/>
      <c r="PW749" s="5"/>
      <c r="PX749" s="5"/>
      <c r="PY749" s="5"/>
      <c r="PZ749" s="5"/>
      <c r="QA749" s="5"/>
      <c r="QB749" s="5"/>
      <c r="QC749" s="5"/>
      <c r="QD749" s="5"/>
      <c r="QE749" s="5"/>
      <c r="QF749" s="5"/>
      <c r="QG749" s="5"/>
      <c r="QH749" s="5"/>
      <c r="QI749" s="5"/>
      <c r="QJ749" s="5"/>
      <c r="QK749" s="5"/>
      <c r="QL749" s="5"/>
      <c r="QM749" s="5"/>
      <c r="QN749" s="5"/>
      <c r="QO749" s="5"/>
      <c r="QP749" s="5"/>
      <c r="QQ749" s="5"/>
      <c r="QR749" s="5"/>
      <c r="QS749" s="5"/>
      <c r="QT749" s="5"/>
      <c r="QU749" s="5"/>
      <c r="QV749" s="5"/>
      <c r="QW749" s="5"/>
      <c r="QX749" s="5"/>
      <c r="QY749" s="5"/>
      <c r="QZ749" s="5"/>
      <c r="RA749" s="5"/>
      <c r="RB749" s="5"/>
      <c r="RC749" s="5"/>
      <c r="RD749" s="5"/>
      <c r="RE749" s="5"/>
      <c r="RF749" s="5"/>
      <c r="RG749" s="5"/>
      <c r="RH749" s="5"/>
      <c r="RI749" s="5"/>
      <c r="RJ749" s="5"/>
      <c r="RK749" s="5"/>
      <c r="RL749" s="5"/>
      <c r="RM749" s="5"/>
      <c r="RN749" s="5"/>
      <c r="RO749" s="5"/>
      <c r="RP749" s="5"/>
      <c r="RQ749" s="5"/>
      <c r="RR749" s="5"/>
      <c r="RS749" s="5"/>
      <c r="RT749" s="5"/>
      <c r="RU749" s="5"/>
      <c r="RV749" s="5"/>
      <c r="RW749" s="5"/>
      <c r="RX749" s="5"/>
      <c r="RY749" s="5"/>
      <c r="RZ749" s="5"/>
      <c r="SA749" s="5"/>
      <c r="SB749" s="5"/>
      <c r="SC749" s="5"/>
      <c r="SD749" s="5"/>
      <c r="SE749" s="5"/>
      <c r="SF749" s="5"/>
      <c r="SG749" s="5"/>
      <c r="SH749" s="5"/>
      <c r="SI749" s="5"/>
      <c r="SJ749" s="5"/>
      <c r="SK749" s="5"/>
      <c r="SL749" s="5"/>
      <c r="SM749" s="5"/>
      <c r="SN749" s="5"/>
      <c r="SO749" s="5"/>
      <c r="SP749" s="5"/>
      <c r="SQ749" s="5"/>
      <c r="SR749" s="5"/>
      <c r="SS749" s="5"/>
      <c r="ST749" s="5"/>
      <c r="SU749" s="5"/>
      <c r="SV749" s="5"/>
      <c r="SW749" s="5"/>
      <c r="SX749" s="5"/>
      <c r="SY749" s="5"/>
      <c r="SZ749" s="5"/>
      <c r="TA749" s="5"/>
      <c r="TB749" s="5"/>
      <c r="TC749" s="5"/>
      <c r="TD749" s="5"/>
      <c r="TE749" s="5"/>
      <c r="TF749" s="5"/>
      <c r="TG749" s="5"/>
      <c r="TH749" s="5"/>
      <c r="TI749" s="5"/>
      <c r="TJ749" s="5"/>
      <c r="TK749" s="5"/>
      <c r="TL749" s="5"/>
      <c r="TM749" s="5"/>
      <c r="TN749" s="5"/>
      <c r="TO749" s="5"/>
      <c r="TP749" s="5"/>
      <c r="TQ749" s="5"/>
      <c r="TR749" s="5"/>
      <c r="TS749" s="5"/>
      <c r="TT749" s="5"/>
      <c r="TU749" s="5"/>
      <c r="TV749" s="5"/>
      <c r="TW749" s="5"/>
      <c r="TX749" s="5"/>
      <c r="TY749" s="5"/>
      <c r="TZ749" s="5"/>
      <c r="UA749" s="5"/>
      <c r="UB749" s="5"/>
      <c r="UC749" s="5"/>
      <c r="UD749" s="5"/>
      <c r="UE749" s="5"/>
      <c r="UF749" s="5"/>
      <c r="UG749" s="5"/>
      <c r="UH749" s="5"/>
      <c r="UI749" s="5"/>
      <c r="UJ749" s="5"/>
      <c r="UK749" s="5"/>
      <c r="UL749" s="5"/>
      <c r="UM749" s="5"/>
      <c r="UN749" s="5"/>
      <c r="UO749" s="5"/>
      <c r="UP749" s="5"/>
      <c r="UQ749" s="5"/>
      <c r="UR749" s="5"/>
      <c r="US749" s="5"/>
      <c r="UT749" s="5"/>
      <c r="UU749" s="5"/>
      <c r="UV749" s="5"/>
      <c r="UW749" s="5"/>
      <c r="UX749" s="5"/>
      <c r="UY749" s="5"/>
      <c r="UZ749" s="5"/>
      <c r="VA749" s="5"/>
      <c r="VB749" s="5"/>
      <c r="VC749" s="5"/>
      <c r="VD749" s="5"/>
      <c r="VE749" s="5"/>
      <c r="VF749" s="5"/>
      <c r="VG749" s="5"/>
      <c r="VH749" s="5"/>
      <c r="VI749" s="5"/>
      <c r="VJ749" s="5"/>
      <c r="VK749" s="5"/>
      <c r="VL749" s="5"/>
      <c r="VM749" s="5"/>
      <c r="VN749" s="5"/>
      <c r="VO749" s="5"/>
      <c r="VP749" s="5"/>
      <c r="VQ749" s="5"/>
      <c r="VR749" s="5"/>
      <c r="VS749" s="5"/>
      <c r="VT749" s="5"/>
      <c r="VU749" s="5"/>
      <c r="VV749" s="5"/>
      <c r="VW749" s="5"/>
      <c r="VX749" s="5"/>
      <c r="VY749" s="5"/>
      <c r="VZ749" s="5"/>
      <c r="WA749" s="5"/>
      <c r="WB749" s="5"/>
      <c r="WC749" s="5"/>
      <c r="WD749" s="5"/>
      <c r="WE749" s="5"/>
      <c r="WF749" s="5"/>
      <c r="WG749" s="5"/>
      <c r="WH749" s="5"/>
      <c r="WI749" s="5"/>
      <c r="WJ749" s="5"/>
      <c r="WK749" s="5"/>
      <c r="WL749" s="5"/>
      <c r="WM749" s="5"/>
      <c r="WN749" s="5"/>
      <c r="WO749" s="5"/>
      <c r="WP749" s="5"/>
      <c r="WQ749" s="5"/>
      <c r="WR749" s="5"/>
      <c r="WS749" s="5"/>
      <c r="WT749" s="5"/>
      <c r="WU749" s="5"/>
      <c r="WV749" s="5"/>
      <c r="WW749" s="5"/>
      <c r="WX749" s="5"/>
      <c r="WY749" s="5"/>
      <c r="WZ749" s="5"/>
      <c r="XA749" s="5"/>
      <c r="XB749" s="5"/>
      <c r="XC749" s="5"/>
      <c r="XD749" s="5"/>
      <c r="XE749" s="5"/>
      <c r="XF749" s="5"/>
      <c r="XG749" s="5"/>
      <c r="XH749" s="5"/>
      <c r="XI749" s="5"/>
      <c r="XJ749" s="5"/>
      <c r="XK749" s="5"/>
      <c r="XL749" s="5"/>
      <c r="XM749" s="5"/>
      <c r="XN749" s="5"/>
      <c r="XO749" s="5"/>
      <c r="XP749" s="5"/>
      <c r="XQ749" s="5"/>
      <c r="XR749" s="5"/>
      <c r="XS749" s="5"/>
      <c r="XT749" s="5"/>
      <c r="XU749" s="5"/>
      <c r="XV749" s="5"/>
      <c r="XW749" s="5"/>
    </row>
    <row r="750" spans="39:647" x14ac:dyDescent="0.2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c r="PI750" s="5"/>
      <c r="PJ750" s="5"/>
      <c r="PK750" s="5"/>
      <c r="PL750" s="5"/>
      <c r="PM750" s="5"/>
      <c r="PN750" s="5"/>
      <c r="PO750" s="5"/>
      <c r="PP750" s="5"/>
      <c r="PQ750" s="5"/>
      <c r="PR750" s="5"/>
      <c r="PS750" s="5"/>
      <c r="PT750" s="5"/>
      <c r="PU750" s="5"/>
      <c r="PV750" s="5"/>
      <c r="PW750" s="5"/>
      <c r="PX750" s="5"/>
      <c r="PY750" s="5"/>
      <c r="PZ750" s="5"/>
      <c r="QA750" s="5"/>
      <c r="QB750" s="5"/>
      <c r="QC750" s="5"/>
      <c r="QD750" s="5"/>
      <c r="QE750" s="5"/>
      <c r="QF750" s="5"/>
      <c r="QG750" s="5"/>
      <c r="QH750" s="5"/>
      <c r="QI750" s="5"/>
      <c r="QJ750" s="5"/>
      <c r="QK750" s="5"/>
      <c r="QL750" s="5"/>
      <c r="QM750" s="5"/>
      <c r="QN750" s="5"/>
      <c r="QO750" s="5"/>
      <c r="QP750" s="5"/>
      <c r="QQ750" s="5"/>
      <c r="QR750" s="5"/>
      <c r="QS750" s="5"/>
      <c r="QT750" s="5"/>
      <c r="QU750" s="5"/>
      <c r="QV750" s="5"/>
      <c r="QW750" s="5"/>
      <c r="QX750" s="5"/>
      <c r="QY750" s="5"/>
      <c r="QZ750" s="5"/>
      <c r="RA750" s="5"/>
      <c r="RB750" s="5"/>
      <c r="RC750" s="5"/>
      <c r="RD750" s="5"/>
      <c r="RE750" s="5"/>
      <c r="RF750" s="5"/>
      <c r="RG750" s="5"/>
      <c r="RH750" s="5"/>
      <c r="RI750" s="5"/>
      <c r="RJ750" s="5"/>
      <c r="RK750" s="5"/>
      <c r="RL750" s="5"/>
      <c r="RM750" s="5"/>
      <c r="RN750" s="5"/>
      <c r="RO750" s="5"/>
      <c r="RP750" s="5"/>
      <c r="RQ750" s="5"/>
      <c r="RR750" s="5"/>
      <c r="RS750" s="5"/>
      <c r="RT750" s="5"/>
      <c r="RU750" s="5"/>
      <c r="RV750" s="5"/>
      <c r="RW750" s="5"/>
      <c r="RX750" s="5"/>
      <c r="RY750" s="5"/>
      <c r="RZ750" s="5"/>
      <c r="SA750" s="5"/>
      <c r="SB750" s="5"/>
      <c r="SC750" s="5"/>
      <c r="SD750" s="5"/>
      <c r="SE750" s="5"/>
      <c r="SF750" s="5"/>
      <c r="SG750" s="5"/>
      <c r="SH750" s="5"/>
      <c r="SI750" s="5"/>
      <c r="SJ750" s="5"/>
      <c r="SK750" s="5"/>
      <c r="SL750" s="5"/>
      <c r="SM750" s="5"/>
      <c r="SN750" s="5"/>
      <c r="SO750" s="5"/>
      <c r="SP750" s="5"/>
      <c r="SQ750" s="5"/>
      <c r="SR750" s="5"/>
      <c r="SS750" s="5"/>
      <c r="ST750" s="5"/>
      <c r="SU750" s="5"/>
      <c r="SV750" s="5"/>
      <c r="SW750" s="5"/>
      <c r="SX750" s="5"/>
      <c r="SY750" s="5"/>
      <c r="SZ750" s="5"/>
      <c r="TA750" s="5"/>
      <c r="TB750" s="5"/>
      <c r="TC750" s="5"/>
      <c r="TD750" s="5"/>
      <c r="TE750" s="5"/>
      <c r="TF750" s="5"/>
      <c r="TG750" s="5"/>
      <c r="TH750" s="5"/>
      <c r="TI750" s="5"/>
      <c r="TJ750" s="5"/>
      <c r="TK750" s="5"/>
      <c r="TL750" s="5"/>
      <c r="TM750" s="5"/>
      <c r="TN750" s="5"/>
      <c r="TO750" s="5"/>
      <c r="TP750" s="5"/>
      <c r="TQ750" s="5"/>
      <c r="TR750" s="5"/>
      <c r="TS750" s="5"/>
      <c r="TT750" s="5"/>
      <c r="TU750" s="5"/>
      <c r="TV750" s="5"/>
      <c r="TW750" s="5"/>
      <c r="TX750" s="5"/>
      <c r="TY750" s="5"/>
      <c r="TZ750" s="5"/>
      <c r="UA750" s="5"/>
      <c r="UB750" s="5"/>
      <c r="UC750" s="5"/>
      <c r="UD750" s="5"/>
      <c r="UE750" s="5"/>
      <c r="UF750" s="5"/>
      <c r="UG750" s="5"/>
      <c r="UH750" s="5"/>
      <c r="UI750" s="5"/>
      <c r="UJ750" s="5"/>
      <c r="UK750" s="5"/>
      <c r="UL750" s="5"/>
      <c r="UM750" s="5"/>
      <c r="UN750" s="5"/>
      <c r="UO750" s="5"/>
      <c r="UP750" s="5"/>
      <c r="UQ750" s="5"/>
      <c r="UR750" s="5"/>
      <c r="US750" s="5"/>
      <c r="UT750" s="5"/>
      <c r="UU750" s="5"/>
      <c r="UV750" s="5"/>
      <c r="UW750" s="5"/>
      <c r="UX750" s="5"/>
      <c r="UY750" s="5"/>
      <c r="UZ750" s="5"/>
      <c r="VA750" s="5"/>
      <c r="VB750" s="5"/>
      <c r="VC750" s="5"/>
      <c r="VD750" s="5"/>
      <c r="VE750" s="5"/>
      <c r="VF750" s="5"/>
      <c r="VG750" s="5"/>
      <c r="VH750" s="5"/>
      <c r="VI750" s="5"/>
      <c r="VJ750" s="5"/>
      <c r="VK750" s="5"/>
      <c r="VL750" s="5"/>
      <c r="VM750" s="5"/>
      <c r="VN750" s="5"/>
      <c r="VO750" s="5"/>
      <c r="VP750" s="5"/>
      <c r="VQ750" s="5"/>
      <c r="VR750" s="5"/>
      <c r="VS750" s="5"/>
      <c r="VT750" s="5"/>
      <c r="VU750" s="5"/>
      <c r="VV750" s="5"/>
      <c r="VW750" s="5"/>
      <c r="VX750" s="5"/>
      <c r="VY750" s="5"/>
      <c r="VZ750" s="5"/>
      <c r="WA750" s="5"/>
      <c r="WB750" s="5"/>
      <c r="WC750" s="5"/>
      <c r="WD750" s="5"/>
      <c r="WE750" s="5"/>
      <c r="WF750" s="5"/>
      <c r="WG750" s="5"/>
      <c r="WH750" s="5"/>
      <c r="WI750" s="5"/>
      <c r="WJ750" s="5"/>
      <c r="WK750" s="5"/>
      <c r="WL750" s="5"/>
      <c r="WM750" s="5"/>
      <c r="WN750" s="5"/>
      <c r="WO750" s="5"/>
      <c r="WP750" s="5"/>
      <c r="WQ750" s="5"/>
      <c r="WR750" s="5"/>
      <c r="WS750" s="5"/>
      <c r="WT750" s="5"/>
      <c r="WU750" s="5"/>
      <c r="WV750" s="5"/>
      <c r="WW750" s="5"/>
      <c r="WX750" s="5"/>
      <c r="WY750" s="5"/>
      <c r="WZ750" s="5"/>
      <c r="XA750" s="5"/>
      <c r="XB750" s="5"/>
      <c r="XC750" s="5"/>
      <c r="XD750" s="5"/>
      <c r="XE750" s="5"/>
      <c r="XF750" s="5"/>
      <c r="XG750" s="5"/>
      <c r="XH750" s="5"/>
      <c r="XI750" s="5"/>
      <c r="XJ750" s="5"/>
      <c r="XK750" s="5"/>
      <c r="XL750" s="5"/>
      <c r="XM750" s="5"/>
      <c r="XN750" s="5"/>
      <c r="XO750" s="5"/>
      <c r="XP750" s="5"/>
      <c r="XQ750" s="5"/>
      <c r="XR750" s="5"/>
      <c r="XS750" s="5"/>
      <c r="XT750" s="5"/>
      <c r="XU750" s="5"/>
      <c r="XV750" s="5"/>
      <c r="XW750" s="5"/>
    </row>
    <row r="751" spans="39:647" x14ac:dyDescent="0.2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c r="PI751" s="5"/>
      <c r="PJ751" s="5"/>
      <c r="PK751" s="5"/>
      <c r="PL751" s="5"/>
      <c r="PM751" s="5"/>
      <c r="PN751" s="5"/>
      <c r="PO751" s="5"/>
      <c r="PP751" s="5"/>
      <c r="PQ751" s="5"/>
      <c r="PR751" s="5"/>
      <c r="PS751" s="5"/>
      <c r="PT751" s="5"/>
      <c r="PU751" s="5"/>
      <c r="PV751" s="5"/>
      <c r="PW751" s="5"/>
      <c r="PX751" s="5"/>
      <c r="PY751" s="5"/>
      <c r="PZ751" s="5"/>
      <c r="QA751" s="5"/>
      <c r="QB751" s="5"/>
      <c r="QC751" s="5"/>
      <c r="QD751" s="5"/>
      <c r="QE751" s="5"/>
      <c r="QF751" s="5"/>
      <c r="QG751" s="5"/>
      <c r="QH751" s="5"/>
      <c r="QI751" s="5"/>
      <c r="QJ751" s="5"/>
      <c r="QK751" s="5"/>
      <c r="QL751" s="5"/>
      <c r="QM751" s="5"/>
      <c r="QN751" s="5"/>
      <c r="QO751" s="5"/>
      <c r="QP751" s="5"/>
      <c r="QQ751" s="5"/>
      <c r="QR751" s="5"/>
      <c r="QS751" s="5"/>
      <c r="QT751" s="5"/>
      <c r="QU751" s="5"/>
      <c r="QV751" s="5"/>
      <c r="QW751" s="5"/>
      <c r="QX751" s="5"/>
      <c r="QY751" s="5"/>
      <c r="QZ751" s="5"/>
      <c r="RA751" s="5"/>
      <c r="RB751" s="5"/>
      <c r="RC751" s="5"/>
      <c r="RD751" s="5"/>
      <c r="RE751" s="5"/>
      <c r="RF751" s="5"/>
      <c r="RG751" s="5"/>
      <c r="RH751" s="5"/>
      <c r="RI751" s="5"/>
      <c r="RJ751" s="5"/>
      <c r="RK751" s="5"/>
      <c r="RL751" s="5"/>
      <c r="RM751" s="5"/>
      <c r="RN751" s="5"/>
      <c r="RO751" s="5"/>
      <c r="RP751" s="5"/>
      <c r="RQ751" s="5"/>
      <c r="RR751" s="5"/>
      <c r="RS751" s="5"/>
      <c r="RT751" s="5"/>
      <c r="RU751" s="5"/>
      <c r="RV751" s="5"/>
      <c r="RW751" s="5"/>
      <c r="RX751" s="5"/>
      <c r="RY751" s="5"/>
      <c r="RZ751" s="5"/>
      <c r="SA751" s="5"/>
      <c r="SB751" s="5"/>
      <c r="SC751" s="5"/>
      <c r="SD751" s="5"/>
      <c r="SE751" s="5"/>
      <c r="SF751" s="5"/>
      <c r="SG751" s="5"/>
      <c r="SH751" s="5"/>
      <c r="SI751" s="5"/>
      <c r="SJ751" s="5"/>
      <c r="SK751" s="5"/>
      <c r="SL751" s="5"/>
      <c r="SM751" s="5"/>
      <c r="SN751" s="5"/>
      <c r="SO751" s="5"/>
      <c r="SP751" s="5"/>
      <c r="SQ751" s="5"/>
      <c r="SR751" s="5"/>
      <c r="SS751" s="5"/>
      <c r="ST751" s="5"/>
      <c r="SU751" s="5"/>
      <c r="SV751" s="5"/>
      <c r="SW751" s="5"/>
      <c r="SX751" s="5"/>
      <c r="SY751" s="5"/>
      <c r="SZ751" s="5"/>
      <c r="TA751" s="5"/>
      <c r="TB751" s="5"/>
      <c r="TC751" s="5"/>
      <c r="TD751" s="5"/>
      <c r="TE751" s="5"/>
      <c r="TF751" s="5"/>
      <c r="TG751" s="5"/>
      <c r="TH751" s="5"/>
      <c r="TI751" s="5"/>
      <c r="TJ751" s="5"/>
      <c r="TK751" s="5"/>
      <c r="TL751" s="5"/>
      <c r="TM751" s="5"/>
      <c r="TN751" s="5"/>
      <c r="TO751" s="5"/>
      <c r="TP751" s="5"/>
      <c r="TQ751" s="5"/>
      <c r="TR751" s="5"/>
      <c r="TS751" s="5"/>
      <c r="TT751" s="5"/>
      <c r="TU751" s="5"/>
      <c r="TV751" s="5"/>
      <c r="TW751" s="5"/>
      <c r="TX751" s="5"/>
      <c r="TY751" s="5"/>
      <c r="TZ751" s="5"/>
      <c r="UA751" s="5"/>
      <c r="UB751" s="5"/>
      <c r="UC751" s="5"/>
      <c r="UD751" s="5"/>
      <c r="UE751" s="5"/>
      <c r="UF751" s="5"/>
      <c r="UG751" s="5"/>
      <c r="UH751" s="5"/>
      <c r="UI751" s="5"/>
      <c r="UJ751" s="5"/>
      <c r="UK751" s="5"/>
      <c r="UL751" s="5"/>
      <c r="UM751" s="5"/>
      <c r="UN751" s="5"/>
      <c r="UO751" s="5"/>
      <c r="UP751" s="5"/>
      <c r="UQ751" s="5"/>
      <c r="UR751" s="5"/>
      <c r="US751" s="5"/>
      <c r="UT751" s="5"/>
      <c r="UU751" s="5"/>
      <c r="UV751" s="5"/>
      <c r="UW751" s="5"/>
      <c r="UX751" s="5"/>
      <c r="UY751" s="5"/>
      <c r="UZ751" s="5"/>
      <c r="VA751" s="5"/>
      <c r="VB751" s="5"/>
      <c r="VC751" s="5"/>
      <c r="VD751" s="5"/>
      <c r="VE751" s="5"/>
      <c r="VF751" s="5"/>
      <c r="VG751" s="5"/>
      <c r="VH751" s="5"/>
      <c r="VI751" s="5"/>
      <c r="VJ751" s="5"/>
      <c r="VK751" s="5"/>
      <c r="VL751" s="5"/>
      <c r="VM751" s="5"/>
      <c r="VN751" s="5"/>
      <c r="VO751" s="5"/>
      <c r="VP751" s="5"/>
      <c r="VQ751" s="5"/>
      <c r="VR751" s="5"/>
      <c r="VS751" s="5"/>
      <c r="VT751" s="5"/>
      <c r="VU751" s="5"/>
      <c r="VV751" s="5"/>
      <c r="VW751" s="5"/>
      <c r="VX751" s="5"/>
      <c r="VY751" s="5"/>
      <c r="VZ751" s="5"/>
      <c r="WA751" s="5"/>
      <c r="WB751" s="5"/>
      <c r="WC751" s="5"/>
      <c r="WD751" s="5"/>
      <c r="WE751" s="5"/>
      <c r="WF751" s="5"/>
      <c r="WG751" s="5"/>
      <c r="WH751" s="5"/>
      <c r="WI751" s="5"/>
      <c r="WJ751" s="5"/>
      <c r="WK751" s="5"/>
      <c r="WL751" s="5"/>
      <c r="WM751" s="5"/>
      <c r="WN751" s="5"/>
      <c r="WO751" s="5"/>
      <c r="WP751" s="5"/>
      <c r="WQ751" s="5"/>
      <c r="WR751" s="5"/>
      <c r="WS751" s="5"/>
      <c r="WT751" s="5"/>
      <c r="WU751" s="5"/>
      <c r="WV751" s="5"/>
      <c r="WW751" s="5"/>
      <c r="WX751" s="5"/>
      <c r="WY751" s="5"/>
      <c r="WZ751" s="5"/>
      <c r="XA751" s="5"/>
      <c r="XB751" s="5"/>
      <c r="XC751" s="5"/>
      <c r="XD751" s="5"/>
      <c r="XE751" s="5"/>
      <c r="XF751" s="5"/>
      <c r="XG751" s="5"/>
      <c r="XH751" s="5"/>
      <c r="XI751" s="5"/>
      <c r="XJ751" s="5"/>
      <c r="XK751" s="5"/>
      <c r="XL751" s="5"/>
      <c r="XM751" s="5"/>
      <c r="XN751" s="5"/>
      <c r="XO751" s="5"/>
      <c r="XP751" s="5"/>
      <c r="XQ751" s="5"/>
      <c r="XR751" s="5"/>
      <c r="XS751" s="5"/>
      <c r="XT751" s="5"/>
      <c r="XU751" s="5"/>
      <c r="XV751" s="5"/>
      <c r="XW751" s="5"/>
    </row>
    <row r="752" spans="39:647" x14ac:dyDescent="0.2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c r="PI752" s="5"/>
      <c r="PJ752" s="5"/>
      <c r="PK752" s="5"/>
      <c r="PL752" s="5"/>
      <c r="PM752" s="5"/>
      <c r="PN752" s="5"/>
      <c r="PO752" s="5"/>
      <c r="PP752" s="5"/>
      <c r="PQ752" s="5"/>
      <c r="PR752" s="5"/>
      <c r="PS752" s="5"/>
      <c r="PT752" s="5"/>
      <c r="PU752" s="5"/>
      <c r="PV752" s="5"/>
      <c r="PW752" s="5"/>
      <c r="PX752" s="5"/>
      <c r="PY752" s="5"/>
      <c r="PZ752" s="5"/>
      <c r="QA752" s="5"/>
      <c r="QB752" s="5"/>
      <c r="QC752" s="5"/>
      <c r="QD752" s="5"/>
      <c r="QE752" s="5"/>
      <c r="QF752" s="5"/>
      <c r="QG752" s="5"/>
      <c r="QH752" s="5"/>
      <c r="QI752" s="5"/>
      <c r="QJ752" s="5"/>
      <c r="QK752" s="5"/>
      <c r="QL752" s="5"/>
      <c r="QM752" s="5"/>
      <c r="QN752" s="5"/>
      <c r="QO752" s="5"/>
      <c r="QP752" s="5"/>
      <c r="QQ752" s="5"/>
      <c r="QR752" s="5"/>
      <c r="QS752" s="5"/>
      <c r="QT752" s="5"/>
      <c r="QU752" s="5"/>
      <c r="QV752" s="5"/>
      <c r="QW752" s="5"/>
      <c r="QX752" s="5"/>
      <c r="QY752" s="5"/>
      <c r="QZ752" s="5"/>
      <c r="RA752" s="5"/>
      <c r="RB752" s="5"/>
      <c r="RC752" s="5"/>
      <c r="RD752" s="5"/>
      <c r="RE752" s="5"/>
      <c r="RF752" s="5"/>
      <c r="RG752" s="5"/>
      <c r="RH752" s="5"/>
      <c r="RI752" s="5"/>
      <c r="RJ752" s="5"/>
      <c r="RK752" s="5"/>
      <c r="RL752" s="5"/>
      <c r="RM752" s="5"/>
      <c r="RN752" s="5"/>
      <c r="RO752" s="5"/>
      <c r="RP752" s="5"/>
      <c r="RQ752" s="5"/>
      <c r="RR752" s="5"/>
      <c r="RS752" s="5"/>
      <c r="RT752" s="5"/>
      <c r="RU752" s="5"/>
      <c r="RV752" s="5"/>
      <c r="RW752" s="5"/>
      <c r="RX752" s="5"/>
      <c r="RY752" s="5"/>
      <c r="RZ752" s="5"/>
      <c r="SA752" s="5"/>
      <c r="SB752" s="5"/>
      <c r="SC752" s="5"/>
      <c r="SD752" s="5"/>
      <c r="SE752" s="5"/>
      <c r="SF752" s="5"/>
      <c r="SG752" s="5"/>
      <c r="SH752" s="5"/>
      <c r="SI752" s="5"/>
      <c r="SJ752" s="5"/>
      <c r="SK752" s="5"/>
      <c r="SL752" s="5"/>
      <c r="SM752" s="5"/>
      <c r="SN752" s="5"/>
      <c r="SO752" s="5"/>
      <c r="SP752" s="5"/>
      <c r="SQ752" s="5"/>
      <c r="SR752" s="5"/>
      <c r="SS752" s="5"/>
      <c r="ST752" s="5"/>
      <c r="SU752" s="5"/>
      <c r="SV752" s="5"/>
      <c r="SW752" s="5"/>
      <c r="SX752" s="5"/>
      <c r="SY752" s="5"/>
      <c r="SZ752" s="5"/>
      <c r="TA752" s="5"/>
      <c r="TB752" s="5"/>
      <c r="TC752" s="5"/>
      <c r="TD752" s="5"/>
      <c r="TE752" s="5"/>
      <c r="TF752" s="5"/>
      <c r="TG752" s="5"/>
      <c r="TH752" s="5"/>
      <c r="TI752" s="5"/>
      <c r="TJ752" s="5"/>
      <c r="TK752" s="5"/>
      <c r="TL752" s="5"/>
      <c r="TM752" s="5"/>
      <c r="TN752" s="5"/>
      <c r="TO752" s="5"/>
      <c r="TP752" s="5"/>
      <c r="TQ752" s="5"/>
      <c r="TR752" s="5"/>
      <c r="TS752" s="5"/>
      <c r="TT752" s="5"/>
      <c r="TU752" s="5"/>
      <c r="TV752" s="5"/>
      <c r="TW752" s="5"/>
      <c r="TX752" s="5"/>
      <c r="TY752" s="5"/>
      <c r="TZ752" s="5"/>
      <c r="UA752" s="5"/>
      <c r="UB752" s="5"/>
      <c r="UC752" s="5"/>
      <c r="UD752" s="5"/>
      <c r="UE752" s="5"/>
      <c r="UF752" s="5"/>
      <c r="UG752" s="5"/>
      <c r="UH752" s="5"/>
      <c r="UI752" s="5"/>
      <c r="UJ752" s="5"/>
      <c r="UK752" s="5"/>
      <c r="UL752" s="5"/>
      <c r="UM752" s="5"/>
      <c r="UN752" s="5"/>
      <c r="UO752" s="5"/>
      <c r="UP752" s="5"/>
      <c r="UQ752" s="5"/>
      <c r="UR752" s="5"/>
      <c r="US752" s="5"/>
      <c r="UT752" s="5"/>
      <c r="UU752" s="5"/>
      <c r="UV752" s="5"/>
      <c r="UW752" s="5"/>
      <c r="UX752" s="5"/>
      <c r="UY752" s="5"/>
      <c r="UZ752" s="5"/>
      <c r="VA752" s="5"/>
      <c r="VB752" s="5"/>
      <c r="VC752" s="5"/>
      <c r="VD752" s="5"/>
      <c r="VE752" s="5"/>
      <c r="VF752" s="5"/>
      <c r="VG752" s="5"/>
      <c r="VH752" s="5"/>
      <c r="VI752" s="5"/>
      <c r="VJ752" s="5"/>
      <c r="VK752" s="5"/>
      <c r="VL752" s="5"/>
      <c r="VM752" s="5"/>
      <c r="VN752" s="5"/>
      <c r="VO752" s="5"/>
      <c r="VP752" s="5"/>
      <c r="VQ752" s="5"/>
      <c r="VR752" s="5"/>
      <c r="VS752" s="5"/>
      <c r="VT752" s="5"/>
      <c r="VU752" s="5"/>
      <c r="VV752" s="5"/>
      <c r="VW752" s="5"/>
      <c r="VX752" s="5"/>
      <c r="VY752" s="5"/>
      <c r="VZ752" s="5"/>
      <c r="WA752" s="5"/>
      <c r="WB752" s="5"/>
      <c r="WC752" s="5"/>
      <c r="WD752" s="5"/>
      <c r="WE752" s="5"/>
      <c r="WF752" s="5"/>
      <c r="WG752" s="5"/>
      <c r="WH752" s="5"/>
      <c r="WI752" s="5"/>
      <c r="WJ752" s="5"/>
      <c r="WK752" s="5"/>
      <c r="WL752" s="5"/>
      <c r="WM752" s="5"/>
      <c r="WN752" s="5"/>
      <c r="WO752" s="5"/>
      <c r="WP752" s="5"/>
      <c r="WQ752" s="5"/>
      <c r="WR752" s="5"/>
      <c r="WS752" s="5"/>
      <c r="WT752" s="5"/>
      <c r="WU752" s="5"/>
      <c r="WV752" s="5"/>
      <c r="WW752" s="5"/>
      <c r="WX752" s="5"/>
      <c r="WY752" s="5"/>
      <c r="WZ752" s="5"/>
      <c r="XA752" s="5"/>
      <c r="XB752" s="5"/>
      <c r="XC752" s="5"/>
      <c r="XD752" s="5"/>
      <c r="XE752" s="5"/>
      <c r="XF752" s="5"/>
      <c r="XG752" s="5"/>
      <c r="XH752" s="5"/>
      <c r="XI752" s="5"/>
      <c r="XJ752" s="5"/>
      <c r="XK752" s="5"/>
      <c r="XL752" s="5"/>
      <c r="XM752" s="5"/>
      <c r="XN752" s="5"/>
      <c r="XO752" s="5"/>
      <c r="XP752" s="5"/>
      <c r="XQ752" s="5"/>
      <c r="XR752" s="5"/>
      <c r="XS752" s="5"/>
      <c r="XT752" s="5"/>
      <c r="XU752" s="5"/>
      <c r="XV752" s="5"/>
      <c r="XW752" s="5"/>
    </row>
    <row r="753" spans="39:647" x14ac:dyDescent="0.2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c r="PI753" s="5"/>
      <c r="PJ753" s="5"/>
      <c r="PK753" s="5"/>
      <c r="PL753" s="5"/>
      <c r="PM753" s="5"/>
      <c r="PN753" s="5"/>
      <c r="PO753" s="5"/>
      <c r="PP753" s="5"/>
      <c r="PQ753" s="5"/>
      <c r="PR753" s="5"/>
      <c r="PS753" s="5"/>
      <c r="PT753" s="5"/>
      <c r="PU753" s="5"/>
      <c r="PV753" s="5"/>
      <c r="PW753" s="5"/>
      <c r="PX753" s="5"/>
      <c r="PY753" s="5"/>
      <c r="PZ753" s="5"/>
      <c r="QA753" s="5"/>
      <c r="QB753" s="5"/>
      <c r="QC753" s="5"/>
      <c r="QD753" s="5"/>
      <c r="QE753" s="5"/>
      <c r="QF753" s="5"/>
      <c r="QG753" s="5"/>
      <c r="QH753" s="5"/>
      <c r="QI753" s="5"/>
      <c r="QJ753" s="5"/>
      <c r="QK753" s="5"/>
      <c r="QL753" s="5"/>
      <c r="QM753" s="5"/>
      <c r="QN753" s="5"/>
      <c r="QO753" s="5"/>
      <c r="QP753" s="5"/>
      <c r="QQ753" s="5"/>
      <c r="QR753" s="5"/>
      <c r="QS753" s="5"/>
      <c r="QT753" s="5"/>
      <c r="QU753" s="5"/>
      <c r="QV753" s="5"/>
      <c r="QW753" s="5"/>
      <c r="QX753" s="5"/>
      <c r="QY753" s="5"/>
      <c r="QZ753" s="5"/>
      <c r="RA753" s="5"/>
      <c r="RB753" s="5"/>
      <c r="RC753" s="5"/>
      <c r="RD753" s="5"/>
      <c r="RE753" s="5"/>
      <c r="RF753" s="5"/>
      <c r="RG753" s="5"/>
      <c r="RH753" s="5"/>
      <c r="RI753" s="5"/>
      <c r="RJ753" s="5"/>
      <c r="RK753" s="5"/>
      <c r="RL753" s="5"/>
      <c r="RM753" s="5"/>
      <c r="RN753" s="5"/>
      <c r="RO753" s="5"/>
      <c r="RP753" s="5"/>
      <c r="RQ753" s="5"/>
      <c r="RR753" s="5"/>
      <c r="RS753" s="5"/>
      <c r="RT753" s="5"/>
      <c r="RU753" s="5"/>
      <c r="RV753" s="5"/>
      <c r="RW753" s="5"/>
      <c r="RX753" s="5"/>
      <c r="RY753" s="5"/>
      <c r="RZ753" s="5"/>
      <c r="SA753" s="5"/>
      <c r="SB753" s="5"/>
      <c r="SC753" s="5"/>
      <c r="SD753" s="5"/>
      <c r="SE753" s="5"/>
      <c r="SF753" s="5"/>
      <c r="SG753" s="5"/>
      <c r="SH753" s="5"/>
      <c r="SI753" s="5"/>
      <c r="SJ753" s="5"/>
      <c r="SK753" s="5"/>
      <c r="SL753" s="5"/>
      <c r="SM753" s="5"/>
      <c r="SN753" s="5"/>
      <c r="SO753" s="5"/>
      <c r="SP753" s="5"/>
      <c r="SQ753" s="5"/>
      <c r="SR753" s="5"/>
      <c r="SS753" s="5"/>
      <c r="ST753" s="5"/>
      <c r="SU753" s="5"/>
      <c r="SV753" s="5"/>
      <c r="SW753" s="5"/>
      <c r="SX753" s="5"/>
      <c r="SY753" s="5"/>
      <c r="SZ753" s="5"/>
      <c r="TA753" s="5"/>
      <c r="TB753" s="5"/>
      <c r="TC753" s="5"/>
      <c r="TD753" s="5"/>
      <c r="TE753" s="5"/>
      <c r="TF753" s="5"/>
      <c r="TG753" s="5"/>
      <c r="TH753" s="5"/>
      <c r="TI753" s="5"/>
      <c r="TJ753" s="5"/>
      <c r="TK753" s="5"/>
      <c r="TL753" s="5"/>
      <c r="TM753" s="5"/>
      <c r="TN753" s="5"/>
      <c r="TO753" s="5"/>
      <c r="TP753" s="5"/>
      <c r="TQ753" s="5"/>
      <c r="TR753" s="5"/>
      <c r="TS753" s="5"/>
      <c r="TT753" s="5"/>
      <c r="TU753" s="5"/>
      <c r="TV753" s="5"/>
      <c r="TW753" s="5"/>
      <c r="TX753" s="5"/>
      <c r="TY753" s="5"/>
      <c r="TZ753" s="5"/>
      <c r="UA753" s="5"/>
      <c r="UB753" s="5"/>
      <c r="UC753" s="5"/>
      <c r="UD753" s="5"/>
      <c r="UE753" s="5"/>
      <c r="UF753" s="5"/>
      <c r="UG753" s="5"/>
      <c r="UH753" s="5"/>
      <c r="UI753" s="5"/>
      <c r="UJ753" s="5"/>
      <c r="UK753" s="5"/>
      <c r="UL753" s="5"/>
      <c r="UM753" s="5"/>
      <c r="UN753" s="5"/>
      <c r="UO753" s="5"/>
      <c r="UP753" s="5"/>
      <c r="UQ753" s="5"/>
      <c r="UR753" s="5"/>
      <c r="US753" s="5"/>
      <c r="UT753" s="5"/>
      <c r="UU753" s="5"/>
      <c r="UV753" s="5"/>
      <c r="UW753" s="5"/>
      <c r="UX753" s="5"/>
      <c r="UY753" s="5"/>
      <c r="UZ753" s="5"/>
      <c r="VA753" s="5"/>
      <c r="VB753" s="5"/>
      <c r="VC753" s="5"/>
      <c r="VD753" s="5"/>
      <c r="VE753" s="5"/>
      <c r="VF753" s="5"/>
      <c r="VG753" s="5"/>
      <c r="VH753" s="5"/>
      <c r="VI753" s="5"/>
      <c r="VJ753" s="5"/>
      <c r="VK753" s="5"/>
      <c r="VL753" s="5"/>
      <c r="VM753" s="5"/>
      <c r="VN753" s="5"/>
      <c r="VO753" s="5"/>
      <c r="VP753" s="5"/>
      <c r="VQ753" s="5"/>
      <c r="VR753" s="5"/>
      <c r="VS753" s="5"/>
      <c r="VT753" s="5"/>
      <c r="VU753" s="5"/>
      <c r="VV753" s="5"/>
      <c r="VW753" s="5"/>
      <c r="VX753" s="5"/>
      <c r="VY753" s="5"/>
      <c r="VZ753" s="5"/>
      <c r="WA753" s="5"/>
      <c r="WB753" s="5"/>
      <c r="WC753" s="5"/>
      <c r="WD753" s="5"/>
      <c r="WE753" s="5"/>
      <c r="WF753" s="5"/>
      <c r="WG753" s="5"/>
      <c r="WH753" s="5"/>
      <c r="WI753" s="5"/>
      <c r="WJ753" s="5"/>
      <c r="WK753" s="5"/>
      <c r="WL753" s="5"/>
      <c r="WM753" s="5"/>
      <c r="WN753" s="5"/>
      <c r="WO753" s="5"/>
      <c r="WP753" s="5"/>
      <c r="WQ753" s="5"/>
      <c r="WR753" s="5"/>
      <c r="WS753" s="5"/>
      <c r="WT753" s="5"/>
      <c r="WU753" s="5"/>
      <c r="WV753" s="5"/>
      <c r="WW753" s="5"/>
      <c r="WX753" s="5"/>
      <c r="WY753" s="5"/>
      <c r="WZ753" s="5"/>
      <c r="XA753" s="5"/>
      <c r="XB753" s="5"/>
      <c r="XC753" s="5"/>
      <c r="XD753" s="5"/>
      <c r="XE753" s="5"/>
      <c r="XF753" s="5"/>
      <c r="XG753" s="5"/>
      <c r="XH753" s="5"/>
      <c r="XI753" s="5"/>
      <c r="XJ753" s="5"/>
      <c r="XK753" s="5"/>
      <c r="XL753" s="5"/>
      <c r="XM753" s="5"/>
      <c r="XN753" s="5"/>
      <c r="XO753" s="5"/>
      <c r="XP753" s="5"/>
      <c r="XQ753" s="5"/>
      <c r="XR753" s="5"/>
      <c r="XS753" s="5"/>
      <c r="XT753" s="5"/>
      <c r="XU753" s="5"/>
      <c r="XV753" s="5"/>
      <c r="XW753" s="5"/>
    </row>
    <row r="754" spans="39:647" x14ac:dyDescent="0.2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c r="PI754" s="5"/>
      <c r="PJ754" s="5"/>
      <c r="PK754" s="5"/>
      <c r="PL754" s="5"/>
      <c r="PM754" s="5"/>
      <c r="PN754" s="5"/>
      <c r="PO754" s="5"/>
      <c r="PP754" s="5"/>
      <c r="PQ754" s="5"/>
      <c r="PR754" s="5"/>
      <c r="PS754" s="5"/>
      <c r="PT754" s="5"/>
      <c r="PU754" s="5"/>
      <c r="PV754" s="5"/>
      <c r="PW754" s="5"/>
      <c r="PX754" s="5"/>
      <c r="PY754" s="5"/>
      <c r="PZ754" s="5"/>
      <c r="QA754" s="5"/>
      <c r="QB754" s="5"/>
      <c r="QC754" s="5"/>
      <c r="QD754" s="5"/>
      <c r="QE754" s="5"/>
      <c r="QF754" s="5"/>
      <c r="QG754" s="5"/>
      <c r="QH754" s="5"/>
      <c r="QI754" s="5"/>
      <c r="QJ754" s="5"/>
      <c r="QK754" s="5"/>
      <c r="QL754" s="5"/>
      <c r="QM754" s="5"/>
      <c r="QN754" s="5"/>
      <c r="QO754" s="5"/>
      <c r="QP754" s="5"/>
      <c r="QQ754" s="5"/>
      <c r="QR754" s="5"/>
      <c r="QS754" s="5"/>
      <c r="QT754" s="5"/>
      <c r="QU754" s="5"/>
      <c r="QV754" s="5"/>
      <c r="QW754" s="5"/>
      <c r="QX754" s="5"/>
      <c r="QY754" s="5"/>
      <c r="QZ754" s="5"/>
      <c r="RA754" s="5"/>
      <c r="RB754" s="5"/>
      <c r="RC754" s="5"/>
      <c r="RD754" s="5"/>
      <c r="RE754" s="5"/>
      <c r="RF754" s="5"/>
      <c r="RG754" s="5"/>
      <c r="RH754" s="5"/>
      <c r="RI754" s="5"/>
      <c r="RJ754" s="5"/>
      <c r="RK754" s="5"/>
      <c r="RL754" s="5"/>
      <c r="RM754" s="5"/>
      <c r="RN754" s="5"/>
      <c r="RO754" s="5"/>
      <c r="RP754" s="5"/>
      <c r="RQ754" s="5"/>
      <c r="RR754" s="5"/>
      <c r="RS754" s="5"/>
      <c r="RT754" s="5"/>
      <c r="RU754" s="5"/>
      <c r="RV754" s="5"/>
      <c r="RW754" s="5"/>
      <c r="RX754" s="5"/>
      <c r="RY754" s="5"/>
      <c r="RZ754" s="5"/>
      <c r="SA754" s="5"/>
      <c r="SB754" s="5"/>
      <c r="SC754" s="5"/>
      <c r="SD754" s="5"/>
      <c r="SE754" s="5"/>
      <c r="SF754" s="5"/>
      <c r="SG754" s="5"/>
      <c r="SH754" s="5"/>
      <c r="SI754" s="5"/>
      <c r="SJ754" s="5"/>
      <c r="SK754" s="5"/>
      <c r="SL754" s="5"/>
      <c r="SM754" s="5"/>
      <c r="SN754" s="5"/>
      <c r="SO754" s="5"/>
      <c r="SP754" s="5"/>
      <c r="SQ754" s="5"/>
      <c r="SR754" s="5"/>
      <c r="SS754" s="5"/>
      <c r="ST754" s="5"/>
      <c r="SU754" s="5"/>
      <c r="SV754" s="5"/>
      <c r="SW754" s="5"/>
      <c r="SX754" s="5"/>
      <c r="SY754" s="5"/>
      <c r="SZ754" s="5"/>
      <c r="TA754" s="5"/>
      <c r="TB754" s="5"/>
      <c r="TC754" s="5"/>
      <c r="TD754" s="5"/>
      <c r="TE754" s="5"/>
      <c r="TF754" s="5"/>
      <c r="TG754" s="5"/>
      <c r="TH754" s="5"/>
      <c r="TI754" s="5"/>
      <c r="TJ754" s="5"/>
      <c r="TK754" s="5"/>
      <c r="TL754" s="5"/>
      <c r="TM754" s="5"/>
      <c r="TN754" s="5"/>
      <c r="TO754" s="5"/>
      <c r="TP754" s="5"/>
      <c r="TQ754" s="5"/>
      <c r="TR754" s="5"/>
      <c r="TS754" s="5"/>
      <c r="TT754" s="5"/>
      <c r="TU754" s="5"/>
      <c r="TV754" s="5"/>
      <c r="TW754" s="5"/>
      <c r="TX754" s="5"/>
      <c r="TY754" s="5"/>
      <c r="TZ754" s="5"/>
      <c r="UA754" s="5"/>
      <c r="UB754" s="5"/>
      <c r="UC754" s="5"/>
      <c r="UD754" s="5"/>
      <c r="UE754" s="5"/>
      <c r="UF754" s="5"/>
      <c r="UG754" s="5"/>
      <c r="UH754" s="5"/>
      <c r="UI754" s="5"/>
      <c r="UJ754" s="5"/>
      <c r="UK754" s="5"/>
      <c r="UL754" s="5"/>
      <c r="UM754" s="5"/>
      <c r="UN754" s="5"/>
      <c r="UO754" s="5"/>
      <c r="UP754" s="5"/>
      <c r="UQ754" s="5"/>
      <c r="UR754" s="5"/>
      <c r="US754" s="5"/>
      <c r="UT754" s="5"/>
      <c r="UU754" s="5"/>
      <c r="UV754" s="5"/>
      <c r="UW754" s="5"/>
      <c r="UX754" s="5"/>
      <c r="UY754" s="5"/>
      <c r="UZ754" s="5"/>
      <c r="VA754" s="5"/>
      <c r="VB754" s="5"/>
      <c r="VC754" s="5"/>
      <c r="VD754" s="5"/>
      <c r="VE754" s="5"/>
      <c r="VF754" s="5"/>
      <c r="VG754" s="5"/>
      <c r="VH754" s="5"/>
      <c r="VI754" s="5"/>
      <c r="VJ754" s="5"/>
      <c r="VK754" s="5"/>
      <c r="VL754" s="5"/>
      <c r="VM754" s="5"/>
      <c r="VN754" s="5"/>
      <c r="VO754" s="5"/>
      <c r="VP754" s="5"/>
      <c r="VQ754" s="5"/>
      <c r="VR754" s="5"/>
      <c r="VS754" s="5"/>
      <c r="VT754" s="5"/>
      <c r="VU754" s="5"/>
      <c r="VV754" s="5"/>
      <c r="VW754" s="5"/>
      <c r="VX754" s="5"/>
      <c r="VY754" s="5"/>
      <c r="VZ754" s="5"/>
      <c r="WA754" s="5"/>
      <c r="WB754" s="5"/>
      <c r="WC754" s="5"/>
      <c r="WD754" s="5"/>
      <c r="WE754" s="5"/>
      <c r="WF754" s="5"/>
      <c r="WG754" s="5"/>
      <c r="WH754" s="5"/>
      <c r="WI754" s="5"/>
      <c r="WJ754" s="5"/>
      <c r="WK754" s="5"/>
      <c r="WL754" s="5"/>
      <c r="WM754" s="5"/>
      <c r="WN754" s="5"/>
      <c r="WO754" s="5"/>
      <c r="WP754" s="5"/>
      <c r="WQ754" s="5"/>
      <c r="WR754" s="5"/>
      <c r="WS754" s="5"/>
      <c r="WT754" s="5"/>
      <c r="WU754" s="5"/>
      <c r="WV754" s="5"/>
      <c r="WW754" s="5"/>
      <c r="WX754" s="5"/>
      <c r="WY754" s="5"/>
      <c r="WZ754" s="5"/>
      <c r="XA754" s="5"/>
      <c r="XB754" s="5"/>
      <c r="XC754" s="5"/>
      <c r="XD754" s="5"/>
      <c r="XE754" s="5"/>
      <c r="XF754" s="5"/>
      <c r="XG754" s="5"/>
      <c r="XH754" s="5"/>
      <c r="XI754" s="5"/>
      <c r="XJ754" s="5"/>
      <c r="XK754" s="5"/>
      <c r="XL754" s="5"/>
      <c r="XM754" s="5"/>
      <c r="XN754" s="5"/>
      <c r="XO754" s="5"/>
      <c r="XP754" s="5"/>
      <c r="XQ754" s="5"/>
      <c r="XR754" s="5"/>
      <c r="XS754" s="5"/>
      <c r="XT754" s="5"/>
      <c r="XU754" s="5"/>
      <c r="XV754" s="5"/>
      <c r="XW754" s="5"/>
    </row>
    <row r="755" spans="39:647" x14ac:dyDescent="0.2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c r="PI755" s="5"/>
      <c r="PJ755" s="5"/>
      <c r="PK755" s="5"/>
      <c r="PL755" s="5"/>
      <c r="PM755" s="5"/>
      <c r="PN755" s="5"/>
      <c r="PO755" s="5"/>
      <c r="PP755" s="5"/>
      <c r="PQ755" s="5"/>
      <c r="PR755" s="5"/>
      <c r="PS755" s="5"/>
      <c r="PT755" s="5"/>
      <c r="PU755" s="5"/>
      <c r="PV755" s="5"/>
      <c r="PW755" s="5"/>
      <c r="PX755" s="5"/>
      <c r="PY755" s="5"/>
      <c r="PZ755" s="5"/>
      <c r="QA755" s="5"/>
      <c r="QB755" s="5"/>
      <c r="QC755" s="5"/>
      <c r="QD755" s="5"/>
      <c r="QE755" s="5"/>
      <c r="QF755" s="5"/>
      <c r="QG755" s="5"/>
      <c r="QH755" s="5"/>
      <c r="QI755" s="5"/>
      <c r="QJ755" s="5"/>
      <c r="QK755" s="5"/>
      <c r="QL755" s="5"/>
      <c r="QM755" s="5"/>
      <c r="QN755" s="5"/>
      <c r="QO755" s="5"/>
      <c r="QP755" s="5"/>
      <c r="QQ755" s="5"/>
      <c r="QR755" s="5"/>
      <c r="QS755" s="5"/>
      <c r="QT755" s="5"/>
      <c r="QU755" s="5"/>
      <c r="QV755" s="5"/>
      <c r="QW755" s="5"/>
      <c r="QX755" s="5"/>
      <c r="QY755" s="5"/>
      <c r="QZ755" s="5"/>
      <c r="RA755" s="5"/>
      <c r="RB755" s="5"/>
      <c r="RC755" s="5"/>
      <c r="RD755" s="5"/>
      <c r="RE755" s="5"/>
      <c r="RF755" s="5"/>
      <c r="RG755" s="5"/>
      <c r="RH755" s="5"/>
      <c r="RI755" s="5"/>
      <c r="RJ755" s="5"/>
      <c r="RK755" s="5"/>
      <c r="RL755" s="5"/>
      <c r="RM755" s="5"/>
      <c r="RN755" s="5"/>
      <c r="RO755" s="5"/>
      <c r="RP755" s="5"/>
      <c r="RQ755" s="5"/>
      <c r="RR755" s="5"/>
      <c r="RS755" s="5"/>
      <c r="RT755" s="5"/>
      <c r="RU755" s="5"/>
      <c r="RV755" s="5"/>
      <c r="RW755" s="5"/>
      <c r="RX755" s="5"/>
      <c r="RY755" s="5"/>
      <c r="RZ755" s="5"/>
      <c r="SA755" s="5"/>
      <c r="SB755" s="5"/>
      <c r="SC755" s="5"/>
      <c r="SD755" s="5"/>
      <c r="SE755" s="5"/>
      <c r="SF755" s="5"/>
      <c r="SG755" s="5"/>
      <c r="SH755" s="5"/>
      <c r="SI755" s="5"/>
      <c r="SJ755" s="5"/>
      <c r="SK755" s="5"/>
      <c r="SL755" s="5"/>
      <c r="SM755" s="5"/>
      <c r="SN755" s="5"/>
      <c r="SO755" s="5"/>
      <c r="SP755" s="5"/>
      <c r="SQ755" s="5"/>
      <c r="SR755" s="5"/>
      <c r="SS755" s="5"/>
      <c r="ST755" s="5"/>
      <c r="SU755" s="5"/>
      <c r="SV755" s="5"/>
      <c r="SW755" s="5"/>
      <c r="SX755" s="5"/>
      <c r="SY755" s="5"/>
      <c r="SZ755" s="5"/>
      <c r="TA755" s="5"/>
      <c r="TB755" s="5"/>
      <c r="TC755" s="5"/>
      <c r="TD755" s="5"/>
      <c r="TE755" s="5"/>
      <c r="TF755" s="5"/>
      <c r="TG755" s="5"/>
      <c r="TH755" s="5"/>
      <c r="TI755" s="5"/>
      <c r="TJ755" s="5"/>
      <c r="TK755" s="5"/>
      <c r="TL755" s="5"/>
      <c r="TM755" s="5"/>
      <c r="TN755" s="5"/>
      <c r="TO755" s="5"/>
      <c r="TP755" s="5"/>
      <c r="TQ755" s="5"/>
      <c r="TR755" s="5"/>
      <c r="TS755" s="5"/>
      <c r="TT755" s="5"/>
      <c r="TU755" s="5"/>
      <c r="TV755" s="5"/>
      <c r="TW755" s="5"/>
      <c r="TX755" s="5"/>
      <c r="TY755" s="5"/>
      <c r="TZ755" s="5"/>
      <c r="UA755" s="5"/>
      <c r="UB755" s="5"/>
      <c r="UC755" s="5"/>
      <c r="UD755" s="5"/>
      <c r="UE755" s="5"/>
      <c r="UF755" s="5"/>
      <c r="UG755" s="5"/>
      <c r="UH755" s="5"/>
      <c r="UI755" s="5"/>
      <c r="UJ755" s="5"/>
      <c r="UK755" s="5"/>
      <c r="UL755" s="5"/>
      <c r="UM755" s="5"/>
      <c r="UN755" s="5"/>
      <c r="UO755" s="5"/>
      <c r="UP755" s="5"/>
      <c r="UQ755" s="5"/>
      <c r="UR755" s="5"/>
      <c r="US755" s="5"/>
      <c r="UT755" s="5"/>
      <c r="UU755" s="5"/>
      <c r="UV755" s="5"/>
      <c r="UW755" s="5"/>
      <c r="UX755" s="5"/>
      <c r="UY755" s="5"/>
      <c r="UZ755" s="5"/>
      <c r="VA755" s="5"/>
      <c r="VB755" s="5"/>
      <c r="VC755" s="5"/>
      <c r="VD755" s="5"/>
      <c r="VE755" s="5"/>
      <c r="VF755" s="5"/>
      <c r="VG755" s="5"/>
      <c r="VH755" s="5"/>
      <c r="VI755" s="5"/>
      <c r="VJ755" s="5"/>
      <c r="VK755" s="5"/>
      <c r="VL755" s="5"/>
      <c r="VM755" s="5"/>
      <c r="VN755" s="5"/>
      <c r="VO755" s="5"/>
      <c r="VP755" s="5"/>
      <c r="VQ755" s="5"/>
      <c r="VR755" s="5"/>
      <c r="VS755" s="5"/>
      <c r="VT755" s="5"/>
      <c r="VU755" s="5"/>
      <c r="VV755" s="5"/>
      <c r="VW755" s="5"/>
      <c r="VX755" s="5"/>
      <c r="VY755" s="5"/>
      <c r="VZ755" s="5"/>
      <c r="WA755" s="5"/>
      <c r="WB755" s="5"/>
      <c r="WC755" s="5"/>
      <c r="WD755" s="5"/>
      <c r="WE755" s="5"/>
      <c r="WF755" s="5"/>
      <c r="WG755" s="5"/>
      <c r="WH755" s="5"/>
      <c r="WI755" s="5"/>
      <c r="WJ755" s="5"/>
      <c r="WK755" s="5"/>
      <c r="WL755" s="5"/>
      <c r="WM755" s="5"/>
      <c r="WN755" s="5"/>
      <c r="WO755" s="5"/>
      <c r="WP755" s="5"/>
      <c r="WQ755" s="5"/>
      <c r="WR755" s="5"/>
      <c r="WS755" s="5"/>
      <c r="WT755" s="5"/>
      <c r="WU755" s="5"/>
      <c r="WV755" s="5"/>
      <c r="WW755" s="5"/>
      <c r="WX755" s="5"/>
      <c r="WY755" s="5"/>
      <c r="WZ755" s="5"/>
      <c r="XA755" s="5"/>
      <c r="XB755" s="5"/>
      <c r="XC755" s="5"/>
      <c r="XD755" s="5"/>
      <c r="XE755" s="5"/>
      <c r="XF755" s="5"/>
      <c r="XG755" s="5"/>
      <c r="XH755" s="5"/>
      <c r="XI755" s="5"/>
      <c r="XJ755" s="5"/>
      <c r="XK755" s="5"/>
      <c r="XL755" s="5"/>
      <c r="XM755" s="5"/>
      <c r="XN755" s="5"/>
      <c r="XO755" s="5"/>
      <c r="XP755" s="5"/>
      <c r="XQ755" s="5"/>
      <c r="XR755" s="5"/>
      <c r="XS755" s="5"/>
      <c r="XT755" s="5"/>
      <c r="XU755" s="5"/>
      <c r="XV755" s="5"/>
      <c r="XW755" s="5"/>
    </row>
    <row r="756" spans="39:647" x14ac:dyDescent="0.2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c r="PI756" s="5"/>
      <c r="PJ756" s="5"/>
      <c r="PK756" s="5"/>
      <c r="PL756" s="5"/>
      <c r="PM756" s="5"/>
      <c r="PN756" s="5"/>
      <c r="PO756" s="5"/>
      <c r="PP756" s="5"/>
      <c r="PQ756" s="5"/>
      <c r="PR756" s="5"/>
      <c r="PS756" s="5"/>
      <c r="PT756" s="5"/>
      <c r="PU756" s="5"/>
      <c r="PV756" s="5"/>
      <c r="PW756" s="5"/>
      <c r="PX756" s="5"/>
      <c r="PY756" s="5"/>
      <c r="PZ756" s="5"/>
      <c r="QA756" s="5"/>
      <c r="QB756" s="5"/>
      <c r="QC756" s="5"/>
      <c r="QD756" s="5"/>
      <c r="QE756" s="5"/>
      <c r="QF756" s="5"/>
      <c r="QG756" s="5"/>
      <c r="QH756" s="5"/>
      <c r="QI756" s="5"/>
      <c r="QJ756" s="5"/>
      <c r="QK756" s="5"/>
      <c r="QL756" s="5"/>
      <c r="QM756" s="5"/>
      <c r="QN756" s="5"/>
      <c r="QO756" s="5"/>
      <c r="QP756" s="5"/>
      <c r="QQ756" s="5"/>
      <c r="QR756" s="5"/>
      <c r="QS756" s="5"/>
      <c r="QT756" s="5"/>
      <c r="QU756" s="5"/>
      <c r="QV756" s="5"/>
      <c r="QW756" s="5"/>
      <c r="QX756" s="5"/>
      <c r="QY756" s="5"/>
      <c r="QZ756" s="5"/>
      <c r="RA756" s="5"/>
      <c r="RB756" s="5"/>
      <c r="RC756" s="5"/>
      <c r="RD756" s="5"/>
      <c r="RE756" s="5"/>
      <c r="RF756" s="5"/>
      <c r="RG756" s="5"/>
      <c r="RH756" s="5"/>
      <c r="RI756" s="5"/>
      <c r="RJ756" s="5"/>
      <c r="RK756" s="5"/>
      <c r="RL756" s="5"/>
      <c r="RM756" s="5"/>
      <c r="RN756" s="5"/>
      <c r="RO756" s="5"/>
      <c r="RP756" s="5"/>
      <c r="RQ756" s="5"/>
      <c r="RR756" s="5"/>
      <c r="RS756" s="5"/>
      <c r="RT756" s="5"/>
      <c r="RU756" s="5"/>
      <c r="RV756" s="5"/>
      <c r="RW756" s="5"/>
      <c r="RX756" s="5"/>
      <c r="RY756" s="5"/>
      <c r="RZ756" s="5"/>
      <c r="SA756" s="5"/>
      <c r="SB756" s="5"/>
      <c r="SC756" s="5"/>
      <c r="SD756" s="5"/>
      <c r="SE756" s="5"/>
      <c r="SF756" s="5"/>
      <c r="SG756" s="5"/>
      <c r="SH756" s="5"/>
      <c r="SI756" s="5"/>
      <c r="SJ756" s="5"/>
      <c r="SK756" s="5"/>
      <c r="SL756" s="5"/>
      <c r="SM756" s="5"/>
      <c r="SN756" s="5"/>
      <c r="SO756" s="5"/>
      <c r="SP756" s="5"/>
      <c r="SQ756" s="5"/>
      <c r="SR756" s="5"/>
      <c r="SS756" s="5"/>
      <c r="ST756" s="5"/>
      <c r="SU756" s="5"/>
      <c r="SV756" s="5"/>
      <c r="SW756" s="5"/>
      <c r="SX756" s="5"/>
      <c r="SY756" s="5"/>
      <c r="SZ756" s="5"/>
      <c r="TA756" s="5"/>
      <c r="TB756" s="5"/>
      <c r="TC756" s="5"/>
      <c r="TD756" s="5"/>
      <c r="TE756" s="5"/>
      <c r="TF756" s="5"/>
      <c r="TG756" s="5"/>
      <c r="TH756" s="5"/>
      <c r="TI756" s="5"/>
      <c r="TJ756" s="5"/>
      <c r="TK756" s="5"/>
      <c r="TL756" s="5"/>
      <c r="TM756" s="5"/>
      <c r="TN756" s="5"/>
      <c r="TO756" s="5"/>
      <c r="TP756" s="5"/>
      <c r="TQ756" s="5"/>
      <c r="TR756" s="5"/>
      <c r="TS756" s="5"/>
      <c r="TT756" s="5"/>
      <c r="TU756" s="5"/>
      <c r="TV756" s="5"/>
      <c r="TW756" s="5"/>
      <c r="TX756" s="5"/>
      <c r="TY756" s="5"/>
      <c r="TZ756" s="5"/>
      <c r="UA756" s="5"/>
      <c r="UB756" s="5"/>
      <c r="UC756" s="5"/>
      <c r="UD756" s="5"/>
      <c r="UE756" s="5"/>
      <c r="UF756" s="5"/>
      <c r="UG756" s="5"/>
      <c r="UH756" s="5"/>
      <c r="UI756" s="5"/>
      <c r="UJ756" s="5"/>
      <c r="UK756" s="5"/>
      <c r="UL756" s="5"/>
      <c r="UM756" s="5"/>
      <c r="UN756" s="5"/>
      <c r="UO756" s="5"/>
      <c r="UP756" s="5"/>
      <c r="UQ756" s="5"/>
      <c r="UR756" s="5"/>
      <c r="US756" s="5"/>
      <c r="UT756" s="5"/>
      <c r="UU756" s="5"/>
      <c r="UV756" s="5"/>
      <c r="UW756" s="5"/>
      <c r="UX756" s="5"/>
      <c r="UY756" s="5"/>
      <c r="UZ756" s="5"/>
      <c r="VA756" s="5"/>
      <c r="VB756" s="5"/>
      <c r="VC756" s="5"/>
      <c r="VD756" s="5"/>
      <c r="VE756" s="5"/>
      <c r="VF756" s="5"/>
      <c r="VG756" s="5"/>
      <c r="VH756" s="5"/>
      <c r="VI756" s="5"/>
      <c r="VJ756" s="5"/>
      <c r="VK756" s="5"/>
      <c r="VL756" s="5"/>
      <c r="VM756" s="5"/>
      <c r="VN756" s="5"/>
      <c r="VO756" s="5"/>
      <c r="VP756" s="5"/>
      <c r="VQ756" s="5"/>
      <c r="VR756" s="5"/>
      <c r="VS756" s="5"/>
      <c r="VT756" s="5"/>
      <c r="VU756" s="5"/>
      <c r="VV756" s="5"/>
      <c r="VW756" s="5"/>
      <c r="VX756" s="5"/>
      <c r="VY756" s="5"/>
      <c r="VZ756" s="5"/>
      <c r="WA756" s="5"/>
      <c r="WB756" s="5"/>
      <c r="WC756" s="5"/>
      <c r="WD756" s="5"/>
      <c r="WE756" s="5"/>
      <c r="WF756" s="5"/>
      <c r="WG756" s="5"/>
      <c r="WH756" s="5"/>
      <c r="WI756" s="5"/>
      <c r="WJ756" s="5"/>
      <c r="WK756" s="5"/>
      <c r="WL756" s="5"/>
      <c r="WM756" s="5"/>
      <c r="WN756" s="5"/>
      <c r="WO756" s="5"/>
      <c r="WP756" s="5"/>
      <c r="WQ756" s="5"/>
      <c r="WR756" s="5"/>
      <c r="WS756" s="5"/>
      <c r="WT756" s="5"/>
      <c r="WU756" s="5"/>
      <c r="WV756" s="5"/>
      <c r="WW756" s="5"/>
      <c r="WX756" s="5"/>
      <c r="WY756" s="5"/>
      <c r="WZ756" s="5"/>
      <c r="XA756" s="5"/>
      <c r="XB756" s="5"/>
      <c r="XC756" s="5"/>
      <c r="XD756" s="5"/>
      <c r="XE756" s="5"/>
      <c r="XF756" s="5"/>
      <c r="XG756" s="5"/>
      <c r="XH756" s="5"/>
      <c r="XI756" s="5"/>
      <c r="XJ756" s="5"/>
      <c r="XK756" s="5"/>
      <c r="XL756" s="5"/>
      <c r="XM756" s="5"/>
      <c r="XN756" s="5"/>
      <c r="XO756" s="5"/>
      <c r="XP756" s="5"/>
      <c r="XQ756" s="5"/>
      <c r="XR756" s="5"/>
      <c r="XS756" s="5"/>
      <c r="XT756" s="5"/>
      <c r="XU756" s="5"/>
      <c r="XV756" s="5"/>
      <c r="XW756" s="5"/>
    </row>
    <row r="757" spans="39:647" x14ac:dyDescent="0.2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c r="PI757" s="5"/>
      <c r="PJ757" s="5"/>
      <c r="PK757" s="5"/>
      <c r="PL757" s="5"/>
      <c r="PM757" s="5"/>
      <c r="PN757" s="5"/>
      <c r="PO757" s="5"/>
      <c r="PP757" s="5"/>
      <c r="PQ757" s="5"/>
      <c r="PR757" s="5"/>
      <c r="PS757" s="5"/>
      <c r="PT757" s="5"/>
      <c r="PU757" s="5"/>
      <c r="PV757" s="5"/>
      <c r="PW757" s="5"/>
      <c r="PX757" s="5"/>
      <c r="PY757" s="5"/>
      <c r="PZ757" s="5"/>
      <c r="QA757" s="5"/>
      <c r="QB757" s="5"/>
      <c r="QC757" s="5"/>
      <c r="QD757" s="5"/>
      <c r="QE757" s="5"/>
      <c r="QF757" s="5"/>
      <c r="QG757" s="5"/>
      <c r="QH757" s="5"/>
      <c r="QI757" s="5"/>
      <c r="QJ757" s="5"/>
      <c r="QK757" s="5"/>
      <c r="QL757" s="5"/>
      <c r="QM757" s="5"/>
      <c r="QN757" s="5"/>
      <c r="QO757" s="5"/>
      <c r="QP757" s="5"/>
      <c r="QQ757" s="5"/>
      <c r="QR757" s="5"/>
      <c r="QS757" s="5"/>
      <c r="QT757" s="5"/>
      <c r="QU757" s="5"/>
      <c r="QV757" s="5"/>
      <c r="QW757" s="5"/>
      <c r="QX757" s="5"/>
      <c r="QY757" s="5"/>
      <c r="QZ757" s="5"/>
      <c r="RA757" s="5"/>
      <c r="RB757" s="5"/>
      <c r="RC757" s="5"/>
      <c r="RD757" s="5"/>
      <c r="RE757" s="5"/>
      <c r="RF757" s="5"/>
      <c r="RG757" s="5"/>
      <c r="RH757" s="5"/>
      <c r="RI757" s="5"/>
      <c r="RJ757" s="5"/>
      <c r="RK757" s="5"/>
      <c r="RL757" s="5"/>
      <c r="RM757" s="5"/>
      <c r="RN757" s="5"/>
      <c r="RO757" s="5"/>
      <c r="RP757" s="5"/>
      <c r="RQ757" s="5"/>
      <c r="RR757" s="5"/>
      <c r="RS757" s="5"/>
      <c r="RT757" s="5"/>
      <c r="RU757" s="5"/>
      <c r="RV757" s="5"/>
      <c r="RW757" s="5"/>
      <c r="RX757" s="5"/>
      <c r="RY757" s="5"/>
      <c r="RZ757" s="5"/>
      <c r="SA757" s="5"/>
      <c r="SB757" s="5"/>
      <c r="SC757" s="5"/>
      <c r="SD757" s="5"/>
      <c r="SE757" s="5"/>
      <c r="SF757" s="5"/>
      <c r="SG757" s="5"/>
      <c r="SH757" s="5"/>
      <c r="SI757" s="5"/>
      <c r="SJ757" s="5"/>
      <c r="SK757" s="5"/>
      <c r="SL757" s="5"/>
      <c r="SM757" s="5"/>
      <c r="SN757" s="5"/>
      <c r="SO757" s="5"/>
      <c r="SP757" s="5"/>
      <c r="SQ757" s="5"/>
      <c r="SR757" s="5"/>
      <c r="SS757" s="5"/>
      <c r="ST757" s="5"/>
      <c r="SU757" s="5"/>
      <c r="SV757" s="5"/>
      <c r="SW757" s="5"/>
      <c r="SX757" s="5"/>
      <c r="SY757" s="5"/>
      <c r="SZ757" s="5"/>
      <c r="TA757" s="5"/>
      <c r="TB757" s="5"/>
      <c r="TC757" s="5"/>
      <c r="TD757" s="5"/>
      <c r="TE757" s="5"/>
      <c r="TF757" s="5"/>
      <c r="TG757" s="5"/>
      <c r="TH757" s="5"/>
      <c r="TI757" s="5"/>
      <c r="TJ757" s="5"/>
      <c r="TK757" s="5"/>
      <c r="TL757" s="5"/>
      <c r="TM757" s="5"/>
      <c r="TN757" s="5"/>
      <c r="TO757" s="5"/>
      <c r="TP757" s="5"/>
      <c r="TQ757" s="5"/>
      <c r="TR757" s="5"/>
      <c r="TS757" s="5"/>
      <c r="TT757" s="5"/>
      <c r="TU757" s="5"/>
      <c r="TV757" s="5"/>
      <c r="TW757" s="5"/>
      <c r="TX757" s="5"/>
      <c r="TY757" s="5"/>
      <c r="TZ757" s="5"/>
      <c r="UA757" s="5"/>
      <c r="UB757" s="5"/>
      <c r="UC757" s="5"/>
      <c r="UD757" s="5"/>
      <c r="UE757" s="5"/>
      <c r="UF757" s="5"/>
      <c r="UG757" s="5"/>
      <c r="UH757" s="5"/>
      <c r="UI757" s="5"/>
      <c r="UJ757" s="5"/>
      <c r="UK757" s="5"/>
      <c r="UL757" s="5"/>
      <c r="UM757" s="5"/>
      <c r="UN757" s="5"/>
      <c r="UO757" s="5"/>
      <c r="UP757" s="5"/>
      <c r="UQ757" s="5"/>
      <c r="UR757" s="5"/>
      <c r="US757" s="5"/>
      <c r="UT757" s="5"/>
      <c r="UU757" s="5"/>
      <c r="UV757" s="5"/>
      <c r="UW757" s="5"/>
      <c r="UX757" s="5"/>
      <c r="UY757" s="5"/>
      <c r="UZ757" s="5"/>
      <c r="VA757" s="5"/>
      <c r="VB757" s="5"/>
      <c r="VC757" s="5"/>
      <c r="VD757" s="5"/>
      <c r="VE757" s="5"/>
      <c r="VF757" s="5"/>
      <c r="VG757" s="5"/>
      <c r="VH757" s="5"/>
      <c r="VI757" s="5"/>
      <c r="VJ757" s="5"/>
      <c r="VK757" s="5"/>
      <c r="VL757" s="5"/>
      <c r="VM757" s="5"/>
      <c r="VN757" s="5"/>
      <c r="VO757" s="5"/>
      <c r="VP757" s="5"/>
      <c r="VQ757" s="5"/>
      <c r="VR757" s="5"/>
      <c r="VS757" s="5"/>
      <c r="VT757" s="5"/>
      <c r="VU757" s="5"/>
      <c r="VV757" s="5"/>
      <c r="VW757" s="5"/>
      <c r="VX757" s="5"/>
      <c r="VY757" s="5"/>
      <c r="VZ757" s="5"/>
      <c r="WA757" s="5"/>
      <c r="WB757" s="5"/>
      <c r="WC757" s="5"/>
      <c r="WD757" s="5"/>
      <c r="WE757" s="5"/>
      <c r="WF757" s="5"/>
      <c r="WG757" s="5"/>
      <c r="WH757" s="5"/>
      <c r="WI757" s="5"/>
      <c r="WJ757" s="5"/>
      <c r="WK757" s="5"/>
      <c r="WL757" s="5"/>
      <c r="WM757" s="5"/>
      <c r="WN757" s="5"/>
      <c r="WO757" s="5"/>
      <c r="WP757" s="5"/>
      <c r="WQ757" s="5"/>
      <c r="WR757" s="5"/>
      <c r="WS757" s="5"/>
      <c r="WT757" s="5"/>
      <c r="WU757" s="5"/>
      <c r="WV757" s="5"/>
      <c r="WW757" s="5"/>
      <c r="WX757" s="5"/>
      <c r="WY757" s="5"/>
      <c r="WZ757" s="5"/>
      <c r="XA757" s="5"/>
      <c r="XB757" s="5"/>
      <c r="XC757" s="5"/>
      <c r="XD757" s="5"/>
      <c r="XE757" s="5"/>
      <c r="XF757" s="5"/>
      <c r="XG757" s="5"/>
      <c r="XH757" s="5"/>
      <c r="XI757" s="5"/>
      <c r="XJ757" s="5"/>
      <c r="XK757" s="5"/>
      <c r="XL757" s="5"/>
      <c r="XM757" s="5"/>
      <c r="XN757" s="5"/>
      <c r="XO757" s="5"/>
      <c r="XP757" s="5"/>
      <c r="XQ757" s="5"/>
      <c r="XR757" s="5"/>
      <c r="XS757" s="5"/>
      <c r="XT757" s="5"/>
      <c r="XU757" s="5"/>
      <c r="XV757" s="5"/>
      <c r="XW757" s="5"/>
    </row>
    <row r="758" spans="39:647" x14ac:dyDescent="0.2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c r="PI758" s="5"/>
      <c r="PJ758" s="5"/>
      <c r="PK758" s="5"/>
      <c r="PL758" s="5"/>
      <c r="PM758" s="5"/>
      <c r="PN758" s="5"/>
      <c r="PO758" s="5"/>
      <c r="PP758" s="5"/>
      <c r="PQ758" s="5"/>
      <c r="PR758" s="5"/>
      <c r="PS758" s="5"/>
      <c r="PT758" s="5"/>
      <c r="PU758" s="5"/>
      <c r="PV758" s="5"/>
      <c r="PW758" s="5"/>
      <c r="PX758" s="5"/>
      <c r="PY758" s="5"/>
      <c r="PZ758" s="5"/>
      <c r="QA758" s="5"/>
      <c r="QB758" s="5"/>
      <c r="QC758" s="5"/>
      <c r="QD758" s="5"/>
      <c r="QE758" s="5"/>
      <c r="QF758" s="5"/>
      <c r="QG758" s="5"/>
      <c r="QH758" s="5"/>
      <c r="QI758" s="5"/>
      <c r="QJ758" s="5"/>
      <c r="QK758" s="5"/>
      <c r="QL758" s="5"/>
      <c r="QM758" s="5"/>
      <c r="QN758" s="5"/>
      <c r="QO758" s="5"/>
      <c r="QP758" s="5"/>
      <c r="QQ758" s="5"/>
      <c r="QR758" s="5"/>
      <c r="QS758" s="5"/>
      <c r="QT758" s="5"/>
      <c r="QU758" s="5"/>
      <c r="QV758" s="5"/>
      <c r="QW758" s="5"/>
      <c r="QX758" s="5"/>
      <c r="QY758" s="5"/>
      <c r="QZ758" s="5"/>
      <c r="RA758" s="5"/>
      <c r="RB758" s="5"/>
      <c r="RC758" s="5"/>
      <c r="RD758" s="5"/>
      <c r="RE758" s="5"/>
      <c r="RF758" s="5"/>
      <c r="RG758" s="5"/>
      <c r="RH758" s="5"/>
      <c r="RI758" s="5"/>
      <c r="RJ758" s="5"/>
      <c r="RK758" s="5"/>
      <c r="RL758" s="5"/>
      <c r="RM758" s="5"/>
      <c r="RN758" s="5"/>
      <c r="RO758" s="5"/>
      <c r="RP758" s="5"/>
      <c r="RQ758" s="5"/>
      <c r="RR758" s="5"/>
      <c r="RS758" s="5"/>
      <c r="RT758" s="5"/>
      <c r="RU758" s="5"/>
      <c r="RV758" s="5"/>
      <c r="RW758" s="5"/>
      <c r="RX758" s="5"/>
      <c r="RY758" s="5"/>
      <c r="RZ758" s="5"/>
      <c r="SA758" s="5"/>
      <c r="SB758" s="5"/>
      <c r="SC758" s="5"/>
      <c r="SD758" s="5"/>
      <c r="SE758" s="5"/>
      <c r="SF758" s="5"/>
      <c r="SG758" s="5"/>
      <c r="SH758" s="5"/>
      <c r="SI758" s="5"/>
      <c r="SJ758" s="5"/>
      <c r="SK758" s="5"/>
      <c r="SL758" s="5"/>
      <c r="SM758" s="5"/>
      <c r="SN758" s="5"/>
      <c r="SO758" s="5"/>
      <c r="SP758" s="5"/>
      <c r="SQ758" s="5"/>
      <c r="SR758" s="5"/>
      <c r="SS758" s="5"/>
      <c r="ST758" s="5"/>
      <c r="SU758" s="5"/>
      <c r="SV758" s="5"/>
      <c r="SW758" s="5"/>
      <c r="SX758" s="5"/>
      <c r="SY758" s="5"/>
      <c r="SZ758" s="5"/>
      <c r="TA758" s="5"/>
      <c r="TB758" s="5"/>
      <c r="TC758" s="5"/>
      <c r="TD758" s="5"/>
      <c r="TE758" s="5"/>
      <c r="TF758" s="5"/>
      <c r="TG758" s="5"/>
      <c r="TH758" s="5"/>
      <c r="TI758" s="5"/>
      <c r="TJ758" s="5"/>
      <c r="TK758" s="5"/>
      <c r="TL758" s="5"/>
      <c r="TM758" s="5"/>
      <c r="TN758" s="5"/>
      <c r="TO758" s="5"/>
      <c r="TP758" s="5"/>
      <c r="TQ758" s="5"/>
      <c r="TR758" s="5"/>
      <c r="TS758" s="5"/>
      <c r="TT758" s="5"/>
      <c r="TU758" s="5"/>
      <c r="TV758" s="5"/>
      <c r="TW758" s="5"/>
      <c r="TX758" s="5"/>
      <c r="TY758" s="5"/>
      <c r="TZ758" s="5"/>
      <c r="UA758" s="5"/>
      <c r="UB758" s="5"/>
      <c r="UC758" s="5"/>
      <c r="UD758" s="5"/>
      <c r="UE758" s="5"/>
      <c r="UF758" s="5"/>
      <c r="UG758" s="5"/>
      <c r="UH758" s="5"/>
      <c r="UI758" s="5"/>
      <c r="UJ758" s="5"/>
      <c r="UK758" s="5"/>
      <c r="UL758" s="5"/>
      <c r="UM758" s="5"/>
      <c r="UN758" s="5"/>
      <c r="UO758" s="5"/>
      <c r="UP758" s="5"/>
      <c r="UQ758" s="5"/>
      <c r="UR758" s="5"/>
      <c r="US758" s="5"/>
      <c r="UT758" s="5"/>
      <c r="UU758" s="5"/>
      <c r="UV758" s="5"/>
      <c r="UW758" s="5"/>
      <c r="UX758" s="5"/>
      <c r="UY758" s="5"/>
      <c r="UZ758" s="5"/>
      <c r="VA758" s="5"/>
      <c r="VB758" s="5"/>
      <c r="VC758" s="5"/>
      <c r="VD758" s="5"/>
      <c r="VE758" s="5"/>
      <c r="VF758" s="5"/>
      <c r="VG758" s="5"/>
      <c r="VH758" s="5"/>
      <c r="VI758" s="5"/>
      <c r="VJ758" s="5"/>
      <c r="VK758" s="5"/>
      <c r="VL758" s="5"/>
      <c r="VM758" s="5"/>
      <c r="VN758" s="5"/>
      <c r="VO758" s="5"/>
      <c r="VP758" s="5"/>
      <c r="VQ758" s="5"/>
      <c r="VR758" s="5"/>
      <c r="VS758" s="5"/>
      <c r="VT758" s="5"/>
      <c r="VU758" s="5"/>
      <c r="VV758" s="5"/>
      <c r="VW758" s="5"/>
      <c r="VX758" s="5"/>
      <c r="VY758" s="5"/>
      <c r="VZ758" s="5"/>
      <c r="WA758" s="5"/>
      <c r="WB758" s="5"/>
      <c r="WC758" s="5"/>
      <c r="WD758" s="5"/>
      <c r="WE758" s="5"/>
      <c r="WF758" s="5"/>
      <c r="WG758" s="5"/>
      <c r="WH758" s="5"/>
      <c r="WI758" s="5"/>
      <c r="WJ758" s="5"/>
      <c r="WK758" s="5"/>
      <c r="WL758" s="5"/>
      <c r="WM758" s="5"/>
      <c r="WN758" s="5"/>
      <c r="WO758" s="5"/>
      <c r="WP758" s="5"/>
      <c r="WQ758" s="5"/>
      <c r="WR758" s="5"/>
      <c r="WS758" s="5"/>
      <c r="WT758" s="5"/>
      <c r="WU758" s="5"/>
      <c r="WV758" s="5"/>
      <c r="WW758" s="5"/>
      <c r="WX758" s="5"/>
      <c r="WY758" s="5"/>
      <c r="WZ758" s="5"/>
      <c r="XA758" s="5"/>
      <c r="XB758" s="5"/>
      <c r="XC758" s="5"/>
      <c r="XD758" s="5"/>
      <c r="XE758" s="5"/>
      <c r="XF758" s="5"/>
      <c r="XG758" s="5"/>
      <c r="XH758" s="5"/>
      <c r="XI758" s="5"/>
      <c r="XJ758" s="5"/>
      <c r="XK758" s="5"/>
      <c r="XL758" s="5"/>
      <c r="XM758" s="5"/>
      <c r="XN758" s="5"/>
      <c r="XO758" s="5"/>
      <c r="XP758" s="5"/>
      <c r="XQ758" s="5"/>
      <c r="XR758" s="5"/>
      <c r="XS758" s="5"/>
      <c r="XT758" s="5"/>
      <c r="XU758" s="5"/>
      <c r="XV758" s="5"/>
      <c r="XW758" s="5"/>
    </row>
    <row r="759" spans="39:647" x14ac:dyDescent="0.2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c r="PI759" s="5"/>
      <c r="PJ759" s="5"/>
      <c r="PK759" s="5"/>
      <c r="PL759" s="5"/>
      <c r="PM759" s="5"/>
      <c r="PN759" s="5"/>
      <c r="PO759" s="5"/>
      <c r="PP759" s="5"/>
      <c r="PQ759" s="5"/>
      <c r="PR759" s="5"/>
      <c r="PS759" s="5"/>
      <c r="PT759" s="5"/>
      <c r="PU759" s="5"/>
      <c r="PV759" s="5"/>
      <c r="PW759" s="5"/>
      <c r="PX759" s="5"/>
      <c r="PY759" s="5"/>
      <c r="PZ759" s="5"/>
      <c r="QA759" s="5"/>
      <c r="QB759" s="5"/>
      <c r="QC759" s="5"/>
      <c r="QD759" s="5"/>
      <c r="QE759" s="5"/>
      <c r="QF759" s="5"/>
      <c r="QG759" s="5"/>
      <c r="QH759" s="5"/>
      <c r="QI759" s="5"/>
      <c r="QJ759" s="5"/>
      <c r="QK759" s="5"/>
      <c r="QL759" s="5"/>
      <c r="QM759" s="5"/>
      <c r="QN759" s="5"/>
      <c r="QO759" s="5"/>
      <c r="QP759" s="5"/>
      <c r="QQ759" s="5"/>
      <c r="QR759" s="5"/>
      <c r="QS759" s="5"/>
      <c r="QT759" s="5"/>
      <c r="QU759" s="5"/>
      <c r="QV759" s="5"/>
      <c r="QW759" s="5"/>
      <c r="QX759" s="5"/>
      <c r="QY759" s="5"/>
      <c r="QZ759" s="5"/>
      <c r="RA759" s="5"/>
      <c r="RB759" s="5"/>
      <c r="RC759" s="5"/>
      <c r="RD759" s="5"/>
      <c r="RE759" s="5"/>
      <c r="RF759" s="5"/>
      <c r="RG759" s="5"/>
      <c r="RH759" s="5"/>
      <c r="RI759" s="5"/>
      <c r="RJ759" s="5"/>
      <c r="RK759" s="5"/>
      <c r="RL759" s="5"/>
      <c r="RM759" s="5"/>
      <c r="RN759" s="5"/>
      <c r="RO759" s="5"/>
      <c r="RP759" s="5"/>
      <c r="RQ759" s="5"/>
      <c r="RR759" s="5"/>
      <c r="RS759" s="5"/>
      <c r="RT759" s="5"/>
      <c r="RU759" s="5"/>
      <c r="RV759" s="5"/>
      <c r="RW759" s="5"/>
      <c r="RX759" s="5"/>
      <c r="RY759" s="5"/>
      <c r="RZ759" s="5"/>
      <c r="SA759" s="5"/>
      <c r="SB759" s="5"/>
      <c r="SC759" s="5"/>
      <c r="SD759" s="5"/>
      <c r="SE759" s="5"/>
      <c r="SF759" s="5"/>
      <c r="SG759" s="5"/>
      <c r="SH759" s="5"/>
      <c r="SI759" s="5"/>
      <c r="SJ759" s="5"/>
      <c r="SK759" s="5"/>
      <c r="SL759" s="5"/>
      <c r="SM759" s="5"/>
      <c r="SN759" s="5"/>
      <c r="SO759" s="5"/>
      <c r="SP759" s="5"/>
      <c r="SQ759" s="5"/>
      <c r="SR759" s="5"/>
      <c r="SS759" s="5"/>
      <c r="ST759" s="5"/>
      <c r="SU759" s="5"/>
      <c r="SV759" s="5"/>
      <c r="SW759" s="5"/>
      <c r="SX759" s="5"/>
      <c r="SY759" s="5"/>
      <c r="SZ759" s="5"/>
      <c r="TA759" s="5"/>
      <c r="TB759" s="5"/>
      <c r="TC759" s="5"/>
      <c r="TD759" s="5"/>
      <c r="TE759" s="5"/>
      <c r="TF759" s="5"/>
      <c r="TG759" s="5"/>
      <c r="TH759" s="5"/>
      <c r="TI759" s="5"/>
      <c r="TJ759" s="5"/>
      <c r="TK759" s="5"/>
      <c r="TL759" s="5"/>
      <c r="TM759" s="5"/>
      <c r="TN759" s="5"/>
      <c r="TO759" s="5"/>
      <c r="TP759" s="5"/>
      <c r="TQ759" s="5"/>
      <c r="TR759" s="5"/>
      <c r="TS759" s="5"/>
      <c r="TT759" s="5"/>
      <c r="TU759" s="5"/>
      <c r="TV759" s="5"/>
      <c r="TW759" s="5"/>
      <c r="TX759" s="5"/>
      <c r="TY759" s="5"/>
      <c r="TZ759" s="5"/>
      <c r="UA759" s="5"/>
      <c r="UB759" s="5"/>
      <c r="UC759" s="5"/>
      <c r="UD759" s="5"/>
      <c r="UE759" s="5"/>
      <c r="UF759" s="5"/>
      <c r="UG759" s="5"/>
      <c r="UH759" s="5"/>
      <c r="UI759" s="5"/>
      <c r="UJ759" s="5"/>
      <c r="UK759" s="5"/>
      <c r="UL759" s="5"/>
      <c r="UM759" s="5"/>
      <c r="UN759" s="5"/>
      <c r="UO759" s="5"/>
      <c r="UP759" s="5"/>
      <c r="UQ759" s="5"/>
      <c r="UR759" s="5"/>
      <c r="US759" s="5"/>
      <c r="UT759" s="5"/>
      <c r="UU759" s="5"/>
      <c r="UV759" s="5"/>
      <c r="UW759" s="5"/>
      <c r="UX759" s="5"/>
      <c r="UY759" s="5"/>
      <c r="UZ759" s="5"/>
      <c r="VA759" s="5"/>
      <c r="VB759" s="5"/>
      <c r="VC759" s="5"/>
      <c r="VD759" s="5"/>
      <c r="VE759" s="5"/>
      <c r="VF759" s="5"/>
      <c r="VG759" s="5"/>
      <c r="VH759" s="5"/>
      <c r="VI759" s="5"/>
      <c r="VJ759" s="5"/>
      <c r="VK759" s="5"/>
      <c r="VL759" s="5"/>
      <c r="VM759" s="5"/>
      <c r="VN759" s="5"/>
      <c r="VO759" s="5"/>
      <c r="VP759" s="5"/>
      <c r="VQ759" s="5"/>
      <c r="VR759" s="5"/>
      <c r="VS759" s="5"/>
      <c r="VT759" s="5"/>
      <c r="VU759" s="5"/>
      <c r="VV759" s="5"/>
      <c r="VW759" s="5"/>
      <c r="VX759" s="5"/>
      <c r="VY759" s="5"/>
      <c r="VZ759" s="5"/>
      <c r="WA759" s="5"/>
      <c r="WB759" s="5"/>
      <c r="WC759" s="5"/>
      <c r="WD759" s="5"/>
      <c r="WE759" s="5"/>
      <c r="WF759" s="5"/>
      <c r="WG759" s="5"/>
      <c r="WH759" s="5"/>
      <c r="WI759" s="5"/>
      <c r="WJ759" s="5"/>
      <c r="WK759" s="5"/>
      <c r="WL759" s="5"/>
      <c r="WM759" s="5"/>
      <c r="WN759" s="5"/>
      <c r="WO759" s="5"/>
      <c r="WP759" s="5"/>
      <c r="WQ759" s="5"/>
      <c r="WR759" s="5"/>
      <c r="WS759" s="5"/>
      <c r="WT759" s="5"/>
      <c r="WU759" s="5"/>
      <c r="WV759" s="5"/>
      <c r="WW759" s="5"/>
      <c r="WX759" s="5"/>
      <c r="WY759" s="5"/>
      <c r="WZ759" s="5"/>
      <c r="XA759" s="5"/>
      <c r="XB759" s="5"/>
      <c r="XC759" s="5"/>
      <c r="XD759" s="5"/>
      <c r="XE759" s="5"/>
      <c r="XF759" s="5"/>
      <c r="XG759" s="5"/>
      <c r="XH759" s="5"/>
      <c r="XI759" s="5"/>
      <c r="XJ759" s="5"/>
      <c r="XK759" s="5"/>
      <c r="XL759" s="5"/>
      <c r="XM759" s="5"/>
      <c r="XN759" s="5"/>
      <c r="XO759" s="5"/>
      <c r="XP759" s="5"/>
      <c r="XQ759" s="5"/>
      <c r="XR759" s="5"/>
      <c r="XS759" s="5"/>
      <c r="XT759" s="5"/>
      <c r="XU759" s="5"/>
      <c r="XV759" s="5"/>
      <c r="XW759" s="5"/>
    </row>
    <row r="760" spans="39:647" x14ac:dyDescent="0.2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c r="PI760" s="5"/>
      <c r="PJ760" s="5"/>
      <c r="PK760" s="5"/>
      <c r="PL760" s="5"/>
      <c r="PM760" s="5"/>
      <c r="PN760" s="5"/>
      <c r="PO760" s="5"/>
      <c r="PP760" s="5"/>
      <c r="PQ760" s="5"/>
      <c r="PR760" s="5"/>
      <c r="PS760" s="5"/>
      <c r="PT760" s="5"/>
      <c r="PU760" s="5"/>
      <c r="PV760" s="5"/>
      <c r="PW760" s="5"/>
      <c r="PX760" s="5"/>
      <c r="PY760" s="5"/>
      <c r="PZ760" s="5"/>
      <c r="QA760" s="5"/>
      <c r="QB760" s="5"/>
      <c r="QC760" s="5"/>
      <c r="QD760" s="5"/>
      <c r="QE760" s="5"/>
      <c r="QF760" s="5"/>
      <c r="QG760" s="5"/>
      <c r="QH760" s="5"/>
      <c r="QI760" s="5"/>
      <c r="QJ760" s="5"/>
      <c r="QK760" s="5"/>
      <c r="QL760" s="5"/>
      <c r="QM760" s="5"/>
      <c r="QN760" s="5"/>
      <c r="QO760" s="5"/>
      <c r="QP760" s="5"/>
      <c r="QQ760" s="5"/>
      <c r="QR760" s="5"/>
      <c r="QS760" s="5"/>
      <c r="QT760" s="5"/>
      <c r="QU760" s="5"/>
      <c r="QV760" s="5"/>
      <c r="QW760" s="5"/>
      <c r="QX760" s="5"/>
      <c r="QY760" s="5"/>
      <c r="QZ760" s="5"/>
      <c r="RA760" s="5"/>
      <c r="RB760" s="5"/>
      <c r="RC760" s="5"/>
      <c r="RD760" s="5"/>
      <c r="RE760" s="5"/>
      <c r="RF760" s="5"/>
      <c r="RG760" s="5"/>
      <c r="RH760" s="5"/>
      <c r="RI760" s="5"/>
      <c r="RJ760" s="5"/>
      <c r="RK760" s="5"/>
      <c r="RL760" s="5"/>
      <c r="RM760" s="5"/>
      <c r="RN760" s="5"/>
      <c r="RO760" s="5"/>
      <c r="RP760" s="5"/>
      <c r="RQ760" s="5"/>
      <c r="RR760" s="5"/>
      <c r="RS760" s="5"/>
      <c r="RT760" s="5"/>
      <c r="RU760" s="5"/>
      <c r="RV760" s="5"/>
      <c r="RW760" s="5"/>
      <c r="RX760" s="5"/>
      <c r="RY760" s="5"/>
      <c r="RZ760" s="5"/>
      <c r="SA760" s="5"/>
      <c r="SB760" s="5"/>
      <c r="SC760" s="5"/>
      <c r="SD760" s="5"/>
      <c r="SE760" s="5"/>
      <c r="SF760" s="5"/>
      <c r="SG760" s="5"/>
      <c r="SH760" s="5"/>
      <c r="SI760" s="5"/>
      <c r="SJ760" s="5"/>
      <c r="SK760" s="5"/>
      <c r="SL760" s="5"/>
      <c r="SM760" s="5"/>
      <c r="SN760" s="5"/>
      <c r="SO760" s="5"/>
      <c r="SP760" s="5"/>
      <c r="SQ760" s="5"/>
      <c r="SR760" s="5"/>
      <c r="SS760" s="5"/>
      <c r="ST760" s="5"/>
      <c r="SU760" s="5"/>
      <c r="SV760" s="5"/>
      <c r="SW760" s="5"/>
      <c r="SX760" s="5"/>
      <c r="SY760" s="5"/>
      <c r="SZ760" s="5"/>
      <c r="TA760" s="5"/>
      <c r="TB760" s="5"/>
      <c r="TC760" s="5"/>
      <c r="TD760" s="5"/>
      <c r="TE760" s="5"/>
      <c r="TF760" s="5"/>
      <c r="TG760" s="5"/>
      <c r="TH760" s="5"/>
      <c r="TI760" s="5"/>
      <c r="TJ760" s="5"/>
      <c r="TK760" s="5"/>
      <c r="TL760" s="5"/>
      <c r="TM760" s="5"/>
      <c r="TN760" s="5"/>
      <c r="TO760" s="5"/>
      <c r="TP760" s="5"/>
      <c r="TQ760" s="5"/>
      <c r="TR760" s="5"/>
      <c r="TS760" s="5"/>
      <c r="TT760" s="5"/>
      <c r="TU760" s="5"/>
      <c r="TV760" s="5"/>
      <c r="TW760" s="5"/>
      <c r="TX760" s="5"/>
      <c r="TY760" s="5"/>
      <c r="TZ760" s="5"/>
      <c r="UA760" s="5"/>
      <c r="UB760" s="5"/>
      <c r="UC760" s="5"/>
      <c r="UD760" s="5"/>
      <c r="UE760" s="5"/>
      <c r="UF760" s="5"/>
      <c r="UG760" s="5"/>
      <c r="UH760" s="5"/>
      <c r="UI760" s="5"/>
      <c r="UJ760" s="5"/>
      <c r="UK760" s="5"/>
      <c r="UL760" s="5"/>
      <c r="UM760" s="5"/>
      <c r="UN760" s="5"/>
      <c r="UO760" s="5"/>
      <c r="UP760" s="5"/>
      <c r="UQ760" s="5"/>
      <c r="UR760" s="5"/>
      <c r="US760" s="5"/>
      <c r="UT760" s="5"/>
      <c r="UU760" s="5"/>
      <c r="UV760" s="5"/>
      <c r="UW760" s="5"/>
      <c r="UX760" s="5"/>
      <c r="UY760" s="5"/>
      <c r="UZ760" s="5"/>
      <c r="VA760" s="5"/>
      <c r="VB760" s="5"/>
      <c r="VC760" s="5"/>
      <c r="VD760" s="5"/>
      <c r="VE760" s="5"/>
      <c r="VF760" s="5"/>
      <c r="VG760" s="5"/>
      <c r="VH760" s="5"/>
      <c r="VI760" s="5"/>
      <c r="VJ760" s="5"/>
      <c r="VK760" s="5"/>
      <c r="VL760" s="5"/>
      <c r="VM760" s="5"/>
      <c r="VN760" s="5"/>
      <c r="VO760" s="5"/>
      <c r="VP760" s="5"/>
      <c r="VQ760" s="5"/>
      <c r="VR760" s="5"/>
      <c r="VS760" s="5"/>
      <c r="VT760" s="5"/>
      <c r="VU760" s="5"/>
      <c r="VV760" s="5"/>
      <c r="VW760" s="5"/>
      <c r="VX760" s="5"/>
      <c r="VY760" s="5"/>
      <c r="VZ760" s="5"/>
      <c r="WA760" s="5"/>
      <c r="WB760" s="5"/>
      <c r="WC760" s="5"/>
      <c r="WD760" s="5"/>
      <c r="WE760" s="5"/>
      <c r="WF760" s="5"/>
      <c r="WG760" s="5"/>
      <c r="WH760" s="5"/>
      <c r="WI760" s="5"/>
      <c r="WJ760" s="5"/>
      <c r="WK760" s="5"/>
      <c r="WL760" s="5"/>
      <c r="WM760" s="5"/>
      <c r="WN760" s="5"/>
      <c r="WO760" s="5"/>
      <c r="WP760" s="5"/>
      <c r="WQ760" s="5"/>
      <c r="WR760" s="5"/>
      <c r="WS760" s="5"/>
      <c r="WT760" s="5"/>
      <c r="WU760" s="5"/>
      <c r="WV760" s="5"/>
      <c r="WW760" s="5"/>
      <c r="WX760" s="5"/>
      <c r="WY760" s="5"/>
      <c r="WZ760" s="5"/>
      <c r="XA760" s="5"/>
      <c r="XB760" s="5"/>
      <c r="XC760" s="5"/>
      <c r="XD760" s="5"/>
      <c r="XE760" s="5"/>
      <c r="XF760" s="5"/>
      <c r="XG760" s="5"/>
      <c r="XH760" s="5"/>
      <c r="XI760" s="5"/>
      <c r="XJ760" s="5"/>
      <c r="XK760" s="5"/>
      <c r="XL760" s="5"/>
      <c r="XM760" s="5"/>
      <c r="XN760" s="5"/>
      <c r="XO760" s="5"/>
      <c r="XP760" s="5"/>
      <c r="XQ760" s="5"/>
      <c r="XR760" s="5"/>
      <c r="XS760" s="5"/>
      <c r="XT760" s="5"/>
      <c r="XU760" s="5"/>
      <c r="XV760" s="5"/>
      <c r="XW760" s="5"/>
    </row>
    <row r="761" spans="39:647" x14ac:dyDescent="0.2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c r="PI761" s="5"/>
      <c r="PJ761" s="5"/>
      <c r="PK761" s="5"/>
      <c r="PL761" s="5"/>
      <c r="PM761" s="5"/>
      <c r="PN761" s="5"/>
      <c r="PO761" s="5"/>
      <c r="PP761" s="5"/>
      <c r="PQ761" s="5"/>
      <c r="PR761" s="5"/>
      <c r="PS761" s="5"/>
      <c r="PT761" s="5"/>
      <c r="PU761" s="5"/>
      <c r="PV761" s="5"/>
      <c r="PW761" s="5"/>
      <c r="PX761" s="5"/>
      <c r="PY761" s="5"/>
      <c r="PZ761" s="5"/>
      <c r="QA761" s="5"/>
      <c r="QB761" s="5"/>
      <c r="QC761" s="5"/>
      <c r="QD761" s="5"/>
      <c r="QE761" s="5"/>
      <c r="QF761" s="5"/>
      <c r="QG761" s="5"/>
      <c r="QH761" s="5"/>
      <c r="QI761" s="5"/>
      <c r="QJ761" s="5"/>
      <c r="QK761" s="5"/>
      <c r="QL761" s="5"/>
      <c r="QM761" s="5"/>
      <c r="QN761" s="5"/>
      <c r="QO761" s="5"/>
      <c r="QP761" s="5"/>
      <c r="QQ761" s="5"/>
      <c r="QR761" s="5"/>
      <c r="QS761" s="5"/>
      <c r="QT761" s="5"/>
      <c r="QU761" s="5"/>
      <c r="QV761" s="5"/>
      <c r="QW761" s="5"/>
      <c r="QX761" s="5"/>
      <c r="QY761" s="5"/>
      <c r="QZ761" s="5"/>
      <c r="RA761" s="5"/>
      <c r="RB761" s="5"/>
      <c r="RC761" s="5"/>
      <c r="RD761" s="5"/>
      <c r="RE761" s="5"/>
      <c r="RF761" s="5"/>
      <c r="RG761" s="5"/>
      <c r="RH761" s="5"/>
      <c r="RI761" s="5"/>
      <c r="RJ761" s="5"/>
      <c r="RK761" s="5"/>
      <c r="RL761" s="5"/>
      <c r="RM761" s="5"/>
      <c r="RN761" s="5"/>
      <c r="RO761" s="5"/>
      <c r="RP761" s="5"/>
      <c r="RQ761" s="5"/>
      <c r="RR761" s="5"/>
      <c r="RS761" s="5"/>
      <c r="RT761" s="5"/>
      <c r="RU761" s="5"/>
      <c r="RV761" s="5"/>
      <c r="RW761" s="5"/>
      <c r="RX761" s="5"/>
      <c r="RY761" s="5"/>
      <c r="RZ761" s="5"/>
      <c r="SA761" s="5"/>
      <c r="SB761" s="5"/>
      <c r="SC761" s="5"/>
      <c r="SD761" s="5"/>
      <c r="SE761" s="5"/>
      <c r="SF761" s="5"/>
      <c r="SG761" s="5"/>
      <c r="SH761" s="5"/>
      <c r="SI761" s="5"/>
      <c r="SJ761" s="5"/>
      <c r="SK761" s="5"/>
      <c r="SL761" s="5"/>
      <c r="SM761" s="5"/>
      <c r="SN761" s="5"/>
      <c r="SO761" s="5"/>
      <c r="SP761" s="5"/>
      <c r="SQ761" s="5"/>
      <c r="SR761" s="5"/>
      <c r="SS761" s="5"/>
      <c r="ST761" s="5"/>
      <c r="SU761" s="5"/>
      <c r="SV761" s="5"/>
      <c r="SW761" s="5"/>
      <c r="SX761" s="5"/>
      <c r="SY761" s="5"/>
      <c r="SZ761" s="5"/>
      <c r="TA761" s="5"/>
      <c r="TB761" s="5"/>
      <c r="TC761" s="5"/>
      <c r="TD761" s="5"/>
      <c r="TE761" s="5"/>
      <c r="TF761" s="5"/>
      <c r="TG761" s="5"/>
      <c r="TH761" s="5"/>
      <c r="TI761" s="5"/>
      <c r="TJ761" s="5"/>
      <c r="TK761" s="5"/>
      <c r="TL761" s="5"/>
      <c r="TM761" s="5"/>
      <c r="TN761" s="5"/>
      <c r="TO761" s="5"/>
      <c r="TP761" s="5"/>
      <c r="TQ761" s="5"/>
      <c r="TR761" s="5"/>
      <c r="TS761" s="5"/>
      <c r="TT761" s="5"/>
      <c r="TU761" s="5"/>
      <c r="TV761" s="5"/>
      <c r="TW761" s="5"/>
      <c r="TX761" s="5"/>
      <c r="TY761" s="5"/>
      <c r="TZ761" s="5"/>
      <c r="UA761" s="5"/>
      <c r="UB761" s="5"/>
      <c r="UC761" s="5"/>
      <c r="UD761" s="5"/>
      <c r="UE761" s="5"/>
      <c r="UF761" s="5"/>
      <c r="UG761" s="5"/>
      <c r="UH761" s="5"/>
      <c r="UI761" s="5"/>
      <c r="UJ761" s="5"/>
      <c r="UK761" s="5"/>
      <c r="UL761" s="5"/>
      <c r="UM761" s="5"/>
      <c r="UN761" s="5"/>
      <c r="UO761" s="5"/>
      <c r="UP761" s="5"/>
      <c r="UQ761" s="5"/>
      <c r="UR761" s="5"/>
      <c r="US761" s="5"/>
      <c r="UT761" s="5"/>
      <c r="UU761" s="5"/>
      <c r="UV761" s="5"/>
      <c r="UW761" s="5"/>
      <c r="UX761" s="5"/>
      <c r="UY761" s="5"/>
      <c r="UZ761" s="5"/>
      <c r="VA761" s="5"/>
      <c r="VB761" s="5"/>
      <c r="VC761" s="5"/>
      <c r="VD761" s="5"/>
      <c r="VE761" s="5"/>
      <c r="VF761" s="5"/>
      <c r="VG761" s="5"/>
      <c r="VH761" s="5"/>
      <c r="VI761" s="5"/>
      <c r="VJ761" s="5"/>
      <c r="VK761" s="5"/>
      <c r="VL761" s="5"/>
      <c r="VM761" s="5"/>
      <c r="VN761" s="5"/>
      <c r="VO761" s="5"/>
      <c r="VP761" s="5"/>
      <c r="VQ761" s="5"/>
      <c r="VR761" s="5"/>
      <c r="VS761" s="5"/>
      <c r="VT761" s="5"/>
      <c r="VU761" s="5"/>
      <c r="VV761" s="5"/>
      <c r="VW761" s="5"/>
      <c r="VX761" s="5"/>
      <c r="VY761" s="5"/>
      <c r="VZ761" s="5"/>
      <c r="WA761" s="5"/>
      <c r="WB761" s="5"/>
      <c r="WC761" s="5"/>
      <c r="WD761" s="5"/>
      <c r="WE761" s="5"/>
      <c r="WF761" s="5"/>
      <c r="WG761" s="5"/>
      <c r="WH761" s="5"/>
      <c r="WI761" s="5"/>
      <c r="WJ761" s="5"/>
      <c r="WK761" s="5"/>
      <c r="WL761" s="5"/>
      <c r="WM761" s="5"/>
      <c r="WN761" s="5"/>
      <c r="WO761" s="5"/>
      <c r="WP761" s="5"/>
      <c r="WQ761" s="5"/>
      <c r="WR761" s="5"/>
      <c r="WS761" s="5"/>
      <c r="WT761" s="5"/>
      <c r="WU761" s="5"/>
      <c r="WV761" s="5"/>
      <c r="WW761" s="5"/>
      <c r="WX761" s="5"/>
      <c r="WY761" s="5"/>
      <c r="WZ761" s="5"/>
      <c r="XA761" s="5"/>
      <c r="XB761" s="5"/>
      <c r="XC761" s="5"/>
      <c r="XD761" s="5"/>
      <c r="XE761" s="5"/>
      <c r="XF761" s="5"/>
      <c r="XG761" s="5"/>
      <c r="XH761" s="5"/>
      <c r="XI761" s="5"/>
      <c r="XJ761" s="5"/>
      <c r="XK761" s="5"/>
      <c r="XL761" s="5"/>
      <c r="XM761" s="5"/>
      <c r="XN761" s="5"/>
      <c r="XO761" s="5"/>
      <c r="XP761" s="5"/>
      <c r="XQ761" s="5"/>
      <c r="XR761" s="5"/>
      <c r="XS761" s="5"/>
      <c r="XT761" s="5"/>
      <c r="XU761" s="5"/>
      <c r="XV761" s="5"/>
      <c r="XW761" s="5"/>
    </row>
    <row r="762" spans="39:647" x14ac:dyDescent="0.2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c r="PI762" s="5"/>
      <c r="PJ762" s="5"/>
      <c r="PK762" s="5"/>
      <c r="PL762" s="5"/>
      <c r="PM762" s="5"/>
      <c r="PN762" s="5"/>
      <c r="PO762" s="5"/>
      <c r="PP762" s="5"/>
      <c r="PQ762" s="5"/>
      <c r="PR762" s="5"/>
      <c r="PS762" s="5"/>
      <c r="PT762" s="5"/>
      <c r="PU762" s="5"/>
      <c r="PV762" s="5"/>
      <c r="PW762" s="5"/>
      <c r="PX762" s="5"/>
      <c r="PY762" s="5"/>
      <c r="PZ762" s="5"/>
      <c r="QA762" s="5"/>
      <c r="QB762" s="5"/>
      <c r="QC762" s="5"/>
      <c r="QD762" s="5"/>
      <c r="QE762" s="5"/>
      <c r="QF762" s="5"/>
      <c r="QG762" s="5"/>
      <c r="QH762" s="5"/>
      <c r="QI762" s="5"/>
      <c r="QJ762" s="5"/>
      <c r="QK762" s="5"/>
      <c r="QL762" s="5"/>
      <c r="QM762" s="5"/>
      <c r="QN762" s="5"/>
      <c r="QO762" s="5"/>
      <c r="QP762" s="5"/>
      <c r="QQ762" s="5"/>
      <c r="QR762" s="5"/>
      <c r="QS762" s="5"/>
      <c r="QT762" s="5"/>
      <c r="QU762" s="5"/>
      <c r="QV762" s="5"/>
      <c r="QW762" s="5"/>
      <c r="QX762" s="5"/>
      <c r="QY762" s="5"/>
      <c r="QZ762" s="5"/>
      <c r="RA762" s="5"/>
      <c r="RB762" s="5"/>
      <c r="RC762" s="5"/>
      <c r="RD762" s="5"/>
      <c r="RE762" s="5"/>
      <c r="RF762" s="5"/>
      <c r="RG762" s="5"/>
      <c r="RH762" s="5"/>
      <c r="RI762" s="5"/>
      <c r="RJ762" s="5"/>
      <c r="RK762" s="5"/>
      <c r="RL762" s="5"/>
      <c r="RM762" s="5"/>
      <c r="RN762" s="5"/>
      <c r="RO762" s="5"/>
      <c r="RP762" s="5"/>
      <c r="RQ762" s="5"/>
      <c r="RR762" s="5"/>
      <c r="RS762" s="5"/>
      <c r="RT762" s="5"/>
      <c r="RU762" s="5"/>
      <c r="RV762" s="5"/>
      <c r="RW762" s="5"/>
      <c r="RX762" s="5"/>
      <c r="RY762" s="5"/>
      <c r="RZ762" s="5"/>
      <c r="SA762" s="5"/>
      <c r="SB762" s="5"/>
      <c r="SC762" s="5"/>
      <c r="SD762" s="5"/>
      <c r="SE762" s="5"/>
      <c r="SF762" s="5"/>
      <c r="SG762" s="5"/>
      <c r="SH762" s="5"/>
      <c r="SI762" s="5"/>
      <c r="SJ762" s="5"/>
      <c r="SK762" s="5"/>
      <c r="SL762" s="5"/>
      <c r="SM762" s="5"/>
      <c r="SN762" s="5"/>
      <c r="SO762" s="5"/>
      <c r="SP762" s="5"/>
      <c r="SQ762" s="5"/>
      <c r="SR762" s="5"/>
      <c r="SS762" s="5"/>
      <c r="ST762" s="5"/>
      <c r="SU762" s="5"/>
      <c r="SV762" s="5"/>
      <c r="SW762" s="5"/>
      <c r="SX762" s="5"/>
      <c r="SY762" s="5"/>
      <c r="SZ762" s="5"/>
      <c r="TA762" s="5"/>
      <c r="TB762" s="5"/>
      <c r="TC762" s="5"/>
      <c r="TD762" s="5"/>
      <c r="TE762" s="5"/>
      <c r="TF762" s="5"/>
      <c r="TG762" s="5"/>
      <c r="TH762" s="5"/>
      <c r="TI762" s="5"/>
      <c r="TJ762" s="5"/>
      <c r="TK762" s="5"/>
      <c r="TL762" s="5"/>
      <c r="TM762" s="5"/>
      <c r="TN762" s="5"/>
      <c r="TO762" s="5"/>
      <c r="TP762" s="5"/>
      <c r="TQ762" s="5"/>
      <c r="TR762" s="5"/>
      <c r="TS762" s="5"/>
      <c r="TT762" s="5"/>
      <c r="TU762" s="5"/>
      <c r="TV762" s="5"/>
      <c r="TW762" s="5"/>
      <c r="TX762" s="5"/>
      <c r="TY762" s="5"/>
      <c r="TZ762" s="5"/>
      <c r="UA762" s="5"/>
      <c r="UB762" s="5"/>
      <c r="UC762" s="5"/>
      <c r="UD762" s="5"/>
      <c r="UE762" s="5"/>
      <c r="UF762" s="5"/>
      <c r="UG762" s="5"/>
      <c r="UH762" s="5"/>
      <c r="UI762" s="5"/>
      <c r="UJ762" s="5"/>
      <c r="UK762" s="5"/>
      <c r="UL762" s="5"/>
      <c r="UM762" s="5"/>
      <c r="UN762" s="5"/>
      <c r="UO762" s="5"/>
      <c r="UP762" s="5"/>
      <c r="UQ762" s="5"/>
      <c r="UR762" s="5"/>
      <c r="US762" s="5"/>
      <c r="UT762" s="5"/>
      <c r="UU762" s="5"/>
      <c r="UV762" s="5"/>
      <c r="UW762" s="5"/>
      <c r="UX762" s="5"/>
      <c r="UY762" s="5"/>
      <c r="UZ762" s="5"/>
      <c r="VA762" s="5"/>
      <c r="VB762" s="5"/>
      <c r="VC762" s="5"/>
      <c r="VD762" s="5"/>
      <c r="VE762" s="5"/>
      <c r="VF762" s="5"/>
      <c r="VG762" s="5"/>
      <c r="VH762" s="5"/>
      <c r="VI762" s="5"/>
      <c r="VJ762" s="5"/>
      <c r="VK762" s="5"/>
      <c r="VL762" s="5"/>
      <c r="VM762" s="5"/>
      <c r="VN762" s="5"/>
      <c r="VO762" s="5"/>
      <c r="VP762" s="5"/>
      <c r="VQ762" s="5"/>
      <c r="VR762" s="5"/>
      <c r="VS762" s="5"/>
      <c r="VT762" s="5"/>
      <c r="VU762" s="5"/>
      <c r="VV762" s="5"/>
      <c r="VW762" s="5"/>
      <c r="VX762" s="5"/>
      <c r="VY762" s="5"/>
      <c r="VZ762" s="5"/>
      <c r="WA762" s="5"/>
      <c r="WB762" s="5"/>
      <c r="WC762" s="5"/>
      <c r="WD762" s="5"/>
      <c r="WE762" s="5"/>
      <c r="WF762" s="5"/>
      <c r="WG762" s="5"/>
      <c r="WH762" s="5"/>
      <c r="WI762" s="5"/>
      <c r="WJ762" s="5"/>
      <c r="WK762" s="5"/>
      <c r="WL762" s="5"/>
      <c r="WM762" s="5"/>
      <c r="WN762" s="5"/>
      <c r="WO762" s="5"/>
      <c r="WP762" s="5"/>
      <c r="WQ762" s="5"/>
      <c r="WR762" s="5"/>
      <c r="WS762" s="5"/>
      <c r="WT762" s="5"/>
      <c r="WU762" s="5"/>
      <c r="WV762" s="5"/>
      <c r="WW762" s="5"/>
      <c r="WX762" s="5"/>
      <c r="WY762" s="5"/>
      <c r="WZ762" s="5"/>
      <c r="XA762" s="5"/>
      <c r="XB762" s="5"/>
      <c r="XC762" s="5"/>
      <c r="XD762" s="5"/>
      <c r="XE762" s="5"/>
      <c r="XF762" s="5"/>
      <c r="XG762" s="5"/>
      <c r="XH762" s="5"/>
      <c r="XI762" s="5"/>
      <c r="XJ762" s="5"/>
      <c r="XK762" s="5"/>
      <c r="XL762" s="5"/>
      <c r="XM762" s="5"/>
      <c r="XN762" s="5"/>
      <c r="XO762" s="5"/>
      <c r="XP762" s="5"/>
      <c r="XQ762" s="5"/>
      <c r="XR762" s="5"/>
      <c r="XS762" s="5"/>
      <c r="XT762" s="5"/>
      <c r="XU762" s="5"/>
      <c r="XV762" s="5"/>
      <c r="XW762" s="5"/>
    </row>
    <row r="763" spans="39:647" x14ac:dyDescent="0.2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c r="PI763" s="5"/>
      <c r="PJ763" s="5"/>
      <c r="PK763" s="5"/>
      <c r="PL763" s="5"/>
      <c r="PM763" s="5"/>
      <c r="PN763" s="5"/>
      <c r="PO763" s="5"/>
      <c r="PP763" s="5"/>
      <c r="PQ763" s="5"/>
      <c r="PR763" s="5"/>
      <c r="PS763" s="5"/>
      <c r="PT763" s="5"/>
      <c r="PU763" s="5"/>
      <c r="PV763" s="5"/>
      <c r="PW763" s="5"/>
      <c r="PX763" s="5"/>
      <c r="PY763" s="5"/>
      <c r="PZ763" s="5"/>
      <c r="QA763" s="5"/>
      <c r="QB763" s="5"/>
      <c r="QC763" s="5"/>
      <c r="QD763" s="5"/>
      <c r="QE763" s="5"/>
      <c r="QF763" s="5"/>
      <c r="QG763" s="5"/>
      <c r="QH763" s="5"/>
      <c r="QI763" s="5"/>
      <c r="QJ763" s="5"/>
      <c r="QK763" s="5"/>
      <c r="QL763" s="5"/>
      <c r="QM763" s="5"/>
      <c r="QN763" s="5"/>
      <c r="QO763" s="5"/>
      <c r="QP763" s="5"/>
      <c r="QQ763" s="5"/>
      <c r="QR763" s="5"/>
      <c r="QS763" s="5"/>
      <c r="QT763" s="5"/>
      <c r="QU763" s="5"/>
      <c r="QV763" s="5"/>
      <c r="QW763" s="5"/>
      <c r="QX763" s="5"/>
      <c r="QY763" s="5"/>
      <c r="QZ763" s="5"/>
      <c r="RA763" s="5"/>
      <c r="RB763" s="5"/>
      <c r="RC763" s="5"/>
      <c r="RD763" s="5"/>
      <c r="RE763" s="5"/>
      <c r="RF763" s="5"/>
      <c r="RG763" s="5"/>
      <c r="RH763" s="5"/>
      <c r="RI763" s="5"/>
      <c r="RJ763" s="5"/>
      <c r="RK763" s="5"/>
      <c r="RL763" s="5"/>
      <c r="RM763" s="5"/>
      <c r="RN763" s="5"/>
      <c r="RO763" s="5"/>
      <c r="RP763" s="5"/>
      <c r="RQ763" s="5"/>
      <c r="RR763" s="5"/>
      <c r="RS763" s="5"/>
      <c r="RT763" s="5"/>
      <c r="RU763" s="5"/>
      <c r="RV763" s="5"/>
      <c r="RW763" s="5"/>
      <c r="RX763" s="5"/>
      <c r="RY763" s="5"/>
      <c r="RZ763" s="5"/>
      <c r="SA763" s="5"/>
      <c r="SB763" s="5"/>
      <c r="SC763" s="5"/>
      <c r="SD763" s="5"/>
      <c r="SE763" s="5"/>
      <c r="SF763" s="5"/>
      <c r="SG763" s="5"/>
      <c r="SH763" s="5"/>
      <c r="SI763" s="5"/>
      <c r="SJ763" s="5"/>
      <c r="SK763" s="5"/>
      <c r="SL763" s="5"/>
      <c r="SM763" s="5"/>
      <c r="SN763" s="5"/>
      <c r="SO763" s="5"/>
      <c r="SP763" s="5"/>
      <c r="SQ763" s="5"/>
      <c r="SR763" s="5"/>
      <c r="SS763" s="5"/>
      <c r="ST763" s="5"/>
      <c r="SU763" s="5"/>
      <c r="SV763" s="5"/>
      <c r="SW763" s="5"/>
      <c r="SX763" s="5"/>
      <c r="SY763" s="5"/>
      <c r="SZ763" s="5"/>
      <c r="TA763" s="5"/>
      <c r="TB763" s="5"/>
      <c r="TC763" s="5"/>
      <c r="TD763" s="5"/>
      <c r="TE763" s="5"/>
      <c r="TF763" s="5"/>
      <c r="TG763" s="5"/>
      <c r="TH763" s="5"/>
      <c r="TI763" s="5"/>
      <c r="TJ763" s="5"/>
      <c r="TK763" s="5"/>
      <c r="TL763" s="5"/>
      <c r="TM763" s="5"/>
      <c r="TN763" s="5"/>
      <c r="TO763" s="5"/>
      <c r="TP763" s="5"/>
      <c r="TQ763" s="5"/>
      <c r="TR763" s="5"/>
      <c r="TS763" s="5"/>
      <c r="TT763" s="5"/>
      <c r="TU763" s="5"/>
      <c r="TV763" s="5"/>
      <c r="TW763" s="5"/>
      <c r="TX763" s="5"/>
      <c r="TY763" s="5"/>
      <c r="TZ763" s="5"/>
      <c r="UA763" s="5"/>
      <c r="UB763" s="5"/>
      <c r="UC763" s="5"/>
      <c r="UD763" s="5"/>
      <c r="UE763" s="5"/>
      <c r="UF763" s="5"/>
      <c r="UG763" s="5"/>
      <c r="UH763" s="5"/>
      <c r="UI763" s="5"/>
      <c r="UJ763" s="5"/>
      <c r="UK763" s="5"/>
      <c r="UL763" s="5"/>
      <c r="UM763" s="5"/>
      <c r="UN763" s="5"/>
      <c r="UO763" s="5"/>
      <c r="UP763" s="5"/>
      <c r="UQ763" s="5"/>
      <c r="UR763" s="5"/>
      <c r="US763" s="5"/>
      <c r="UT763" s="5"/>
      <c r="UU763" s="5"/>
      <c r="UV763" s="5"/>
      <c r="UW763" s="5"/>
      <c r="UX763" s="5"/>
      <c r="UY763" s="5"/>
      <c r="UZ763" s="5"/>
      <c r="VA763" s="5"/>
      <c r="VB763" s="5"/>
      <c r="VC763" s="5"/>
      <c r="VD763" s="5"/>
      <c r="VE763" s="5"/>
      <c r="VF763" s="5"/>
      <c r="VG763" s="5"/>
      <c r="VH763" s="5"/>
      <c r="VI763" s="5"/>
      <c r="VJ763" s="5"/>
      <c r="VK763" s="5"/>
      <c r="VL763" s="5"/>
      <c r="VM763" s="5"/>
      <c r="VN763" s="5"/>
      <c r="VO763" s="5"/>
      <c r="VP763" s="5"/>
      <c r="VQ763" s="5"/>
      <c r="VR763" s="5"/>
      <c r="VS763" s="5"/>
      <c r="VT763" s="5"/>
      <c r="VU763" s="5"/>
      <c r="VV763" s="5"/>
      <c r="VW763" s="5"/>
      <c r="VX763" s="5"/>
      <c r="VY763" s="5"/>
      <c r="VZ763" s="5"/>
      <c r="WA763" s="5"/>
      <c r="WB763" s="5"/>
      <c r="WC763" s="5"/>
      <c r="WD763" s="5"/>
      <c r="WE763" s="5"/>
      <c r="WF763" s="5"/>
      <c r="WG763" s="5"/>
      <c r="WH763" s="5"/>
      <c r="WI763" s="5"/>
      <c r="WJ763" s="5"/>
      <c r="WK763" s="5"/>
      <c r="WL763" s="5"/>
      <c r="WM763" s="5"/>
      <c r="WN763" s="5"/>
      <c r="WO763" s="5"/>
      <c r="WP763" s="5"/>
      <c r="WQ763" s="5"/>
      <c r="WR763" s="5"/>
      <c r="WS763" s="5"/>
      <c r="WT763" s="5"/>
      <c r="WU763" s="5"/>
      <c r="WV763" s="5"/>
      <c r="WW763" s="5"/>
      <c r="WX763" s="5"/>
      <c r="WY763" s="5"/>
      <c r="WZ763" s="5"/>
      <c r="XA763" s="5"/>
      <c r="XB763" s="5"/>
      <c r="XC763" s="5"/>
      <c r="XD763" s="5"/>
      <c r="XE763" s="5"/>
      <c r="XF763" s="5"/>
      <c r="XG763" s="5"/>
      <c r="XH763" s="5"/>
      <c r="XI763" s="5"/>
      <c r="XJ763" s="5"/>
      <c r="XK763" s="5"/>
      <c r="XL763" s="5"/>
      <c r="XM763" s="5"/>
      <c r="XN763" s="5"/>
      <c r="XO763" s="5"/>
      <c r="XP763" s="5"/>
      <c r="XQ763" s="5"/>
      <c r="XR763" s="5"/>
      <c r="XS763" s="5"/>
      <c r="XT763" s="5"/>
      <c r="XU763" s="5"/>
      <c r="XV763" s="5"/>
      <c r="XW763" s="5"/>
    </row>
    <row r="764" spans="39:647" x14ac:dyDescent="0.2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c r="PI764" s="5"/>
      <c r="PJ764" s="5"/>
      <c r="PK764" s="5"/>
      <c r="PL764" s="5"/>
      <c r="PM764" s="5"/>
      <c r="PN764" s="5"/>
      <c r="PO764" s="5"/>
      <c r="PP764" s="5"/>
      <c r="PQ764" s="5"/>
      <c r="PR764" s="5"/>
      <c r="PS764" s="5"/>
      <c r="PT764" s="5"/>
      <c r="PU764" s="5"/>
      <c r="PV764" s="5"/>
      <c r="PW764" s="5"/>
      <c r="PX764" s="5"/>
      <c r="PY764" s="5"/>
      <c r="PZ764" s="5"/>
      <c r="QA764" s="5"/>
      <c r="QB764" s="5"/>
      <c r="QC764" s="5"/>
      <c r="QD764" s="5"/>
      <c r="QE764" s="5"/>
      <c r="QF764" s="5"/>
      <c r="QG764" s="5"/>
      <c r="QH764" s="5"/>
      <c r="QI764" s="5"/>
      <c r="QJ764" s="5"/>
      <c r="QK764" s="5"/>
      <c r="QL764" s="5"/>
      <c r="QM764" s="5"/>
      <c r="QN764" s="5"/>
      <c r="QO764" s="5"/>
      <c r="QP764" s="5"/>
      <c r="QQ764" s="5"/>
      <c r="QR764" s="5"/>
      <c r="QS764" s="5"/>
      <c r="QT764" s="5"/>
      <c r="QU764" s="5"/>
      <c r="QV764" s="5"/>
      <c r="QW764" s="5"/>
      <c r="QX764" s="5"/>
      <c r="QY764" s="5"/>
      <c r="QZ764" s="5"/>
      <c r="RA764" s="5"/>
      <c r="RB764" s="5"/>
      <c r="RC764" s="5"/>
      <c r="RD764" s="5"/>
      <c r="RE764" s="5"/>
      <c r="RF764" s="5"/>
      <c r="RG764" s="5"/>
      <c r="RH764" s="5"/>
      <c r="RI764" s="5"/>
      <c r="RJ764" s="5"/>
      <c r="RK764" s="5"/>
      <c r="RL764" s="5"/>
      <c r="RM764" s="5"/>
      <c r="RN764" s="5"/>
      <c r="RO764" s="5"/>
      <c r="RP764" s="5"/>
      <c r="RQ764" s="5"/>
      <c r="RR764" s="5"/>
      <c r="RS764" s="5"/>
      <c r="RT764" s="5"/>
      <c r="RU764" s="5"/>
      <c r="RV764" s="5"/>
      <c r="RW764" s="5"/>
      <c r="RX764" s="5"/>
      <c r="RY764" s="5"/>
      <c r="RZ764" s="5"/>
      <c r="SA764" s="5"/>
      <c r="SB764" s="5"/>
      <c r="SC764" s="5"/>
      <c r="SD764" s="5"/>
      <c r="SE764" s="5"/>
      <c r="SF764" s="5"/>
      <c r="SG764" s="5"/>
      <c r="SH764" s="5"/>
      <c r="SI764" s="5"/>
      <c r="SJ764" s="5"/>
      <c r="SK764" s="5"/>
      <c r="SL764" s="5"/>
      <c r="SM764" s="5"/>
      <c r="SN764" s="5"/>
      <c r="SO764" s="5"/>
      <c r="SP764" s="5"/>
      <c r="SQ764" s="5"/>
      <c r="SR764" s="5"/>
      <c r="SS764" s="5"/>
      <c r="ST764" s="5"/>
      <c r="SU764" s="5"/>
      <c r="SV764" s="5"/>
      <c r="SW764" s="5"/>
      <c r="SX764" s="5"/>
      <c r="SY764" s="5"/>
      <c r="SZ764" s="5"/>
      <c r="TA764" s="5"/>
      <c r="TB764" s="5"/>
      <c r="TC764" s="5"/>
      <c r="TD764" s="5"/>
      <c r="TE764" s="5"/>
      <c r="TF764" s="5"/>
      <c r="TG764" s="5"/>
      <c r="TH764" s="5"/>
      <c r="TI764" s="5"/>
      <c r="TJ764" s="5"/>
      <c r="TK764" s="5"/>
      <c r="TL764" s="5"/>
      <c r="TM764" s="5"/>
      <c r="TN764" s="5"/>
      <c r="TO764" s="5"/>
      <c r="TP764" s="5"/>
      <c r="TQ764" s="5"/>
      <c r="TR764" s="5"/>
      <c r="TS764" s="5"/>
      <c r="TT764" s="5"/>
      <c r="TU764" s="5"/>
      <c r="TV764" s="5"/>
      <c r="TW764" s="5"/>
      <c r="TX764" s="5"/>
      <c r="TY764" s="5"/>
      <c r="TZ764" s="5"/>
      <c r="UA764" s="5"/>
      <c r="UB764" s="5"/>
      <c r="UC764" s="5"/>
      <c r="UD764" s="5"/>
      <c r="UE764" s="5"/>
      <c r="UF764" s="5"/>
      <c r="UG764" s="5"/>
      <c r="UH764" s="5"/>
      <c r="UI764" s="5"/>
      <c r="UJ764" s="5"/>
      <c r="UK764" s="5"/>
      <c r="UL764" s="5"/>
      <c r="UM764" s="5"/>
      <c r="UN764" s="5"/>
      <c r="UO764" s="5"/>
      <c r="UP764" s="5"/>
      <c r="UQ764" s="5"/>
      <c r="UR764" s="5"/>
      <c r="US764" s="5"/>
      <c r="UT764" s="5"/>
      <c r="UU764" s="5"/>
      <c r="UV764" s="5"/>
      <c r="UW764" s="5"/>
      <c r="UX764" s="5"/>
      <c r="UY764" s="5"/>
      <c r="UZ764" s="5"/>
      <c r="VA764" s="5"/>
      <c r="VB764" s="5"/>
      <c r="VC764" s="5"/>
      <c r="VD764" s="5"/>
      <c r="VE764" s="5"/>
      <c r="VF764" s="5"/>
      <c r="VG764" s="5"/>
      <c r="VH764" s="5"/>
      <c r="VI764" s="5"/>
      <c r="VJ764" s="5"/>
      <c r="VK764" s="5"/>
      <c r="VL764" s="5"/>
      <c r="VM764" s="5"/>
      <c r="VN764" s="5"/>
      <c r="VO764" s="5"/>
      <c r="VP764" s="5"/>
      <c r="VQ764" s="5"/>
      <c r="VR764" s="5"/>
      <c r="VS764" s="5"/>
      <c r="VT764" s="5"/>
      <c r="VU764" s="5"/>
      <c r="VV764" s="5"/>
      <c r="VW764" s="5"/>
      <c r="VX764" s="5"/>
      <c r="VY764" s="5"/>
      <c r="VZ764" s="5"/>
      <c r="WA764" s="5"/>
      <c r="WB764" s="5"/>
      <c r="WC764" s="5"/>
      <c r="WD764" s="5"/>
      <c r="WE764" s="5"/>
      <c r="WF764" s="5"/>
      <c r="WG764" s="5"/>
      <c r="WH764" s="5"/>
      <c r="WI764" s="5"/>
      <c r="WJ764" s="5"/>
      <c r="WK764" s="5"/>
      <c r="WL764" s="5"/>
      <c r="WM764" s="5"/>
      <c r="WN764" s="5"/>
      <c r="WO764" s="5"/>
      <c r="WP764" s="5"/>
      <c r="WQ764" s="5"/>
      <c r="WR764" s="5"/>
      <c r="WS764" s="5"/>
      <c r="WT764" s="5"/>
      <c r="WU764" s="5"/>
      <c r="WV764" s="5"/>
      <c r="WW764" s="5"/>
      <c r="WX764" s="5"/>
      <c r="WY764" s="5"/>
      <c r="WZ764" s="5"/>
      <c r="XA764" s="5"/>
      <c r="XB764" s="5"/>
      <c r="XC764" s="5"/>
      <c r="XD764" s="5"/>
      <c r="XE764" s="5"/>
      <c r="XF764" s="5"/>
      <c r="XG764" s="5"/>
      <c r="XH764" s="5"/>
      <c r="XI764" s="5"/>
      <c r="XJ764" s="5"/>
      <c r="XK764" s="5"/>
      <c r="XL764" s="5"/>
      <c r="XM764" s="5"/>
      <c r="XN764" s="5"/>
      <c r="XO764" s="5"/>
      <c r="XP764" s="5"/>
      <c r="XQ764" s="5"/>
      <c r="XR764" s="5"/>
      <c r="XS764" s="5"/>
      <c r="XT764" s="5"/>
      <c r="XU764" s="5"/>
      <c r="XV764" s="5"/>
      <c r="XW764" s="5"/>
    </row>
    <row r="765" spans="39:647" x14ac:dyDescent="0.2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c r="PI765" s="5"/>
      <c r="PJ765" s="5"/>
      <c r="PK765" s="5"/>
      <c r="PL765" s="5"/>
      <c r="PM765" s="5"/>
      <c r="PN765" s="5"/>
      <c r="PO765" s="5"/>
      <c r="PP765" s="5"/>
      <c r="PQ765" s="5"/>
      <c r="PR765" s="5"/>
      <c r="PS765" s="5"/>
      <c r="PT765" s="5"/>
      <c r="PU765" s="5"/>
      <c r="PV765" s="5"/>
      <c r="PW765" s="5"/>
      <c r="PX765" s="5"/>
      <c r="PY765" s="5"/>
      <c r="PZ765" s="5"/>
      <c r="QA765" s="5"/>
      <c r="QB765" s="5"/>
      <c r="QC765" s="5"/>
      <c r="QD765" s="5"/>
      <c r="QE765" s="5"/>
      <c r="QF765" s="5"/>
      <c r="QG765" s="5"/>
      <c r="QH765" s="5"/>
      <c r="QI765" s="5"/>
      <c r="QJ765" s="5"/>
      <c r="QK765" s="5"/>
      <c r="QL765" s="5"/>
      <c r="QM765" s="5"/>
      <c r="QN765" s="5"/>
      <c r="QO765" s="5"/>
      <c r="QP765" s="5"/>
      <c r="QQ765" s="5"/>
      <c r="QR765" s="5"/>
      <c r="QS765" s="5"/>
      <c r="QT765" s="5"/>
      <c r="QU765" s="5"/>
      <c r="QV765" s="5"/>
      <c r="QW765" s="5"/>
      <c r="QX765" s="5"/>
      <c r="QY765" s="5"/>
      <c r="QZ765" s="5"/>
      <c r="RA765" s="5"/>
      <c r="RB765" s="5"/>
      <c r="RC765" s="5"/>
      <c r="RD765" s="5"/>
      <c r="RE765" s="5"/>
      <c r="RF765" s="5"/>
      <c r="RG765" s="5"/>
      <c r="RH765" s="5"/>
      <c r="RI765" s="5"/>
      <c r="RJ765" s="5"/>
      <c r="RK765" s="5"/>
      <c r="RL765" s="5"/>
      <c r="RM765" s="5"/>
      <c r="RN765" s="5"/>
      <c r="RO765" s="5"/>
      <c r="RP765" s="5"/>
      <c r="RQ765" s="5"/>
      <c r="RR765" s="5"/>
      <c r="RS765" s="5"/>
      <c r="RT765" s="5"/>
      <c r="RU765" s="5"/>
      <c r="RV765" s="5"/>
      <c r="RW765" s="5"/>
      <c r="RX765" s="5"/>
      <c r="RY765" s="5"/>
      <c r="RZ765" s="5"/>
      <c r="SA765" s="5"/>
      <c r="SB765" s="5"/>
      <c r="SC765" s="5"/>
      <c r="SD765" s="5"/>
      <c r="SE765" s="5"/>
      <c r="SF765" s="5"/>
      <c r="SG765" s="5"/>
      <c r="SH765" s="5"/>
      <c r="SI765" s="5"/>
      <c r="SJ765" s="5"/>
      <c r="SK765" s="5"/>
      <c r="SL765" s="5"/>
      <c r="SM765" s="5"/>
      <c r="SN765" s="5"/>
      <c r="SO765" s="5"/>
      <c r="SP765" s="5"/>
      <c r="SQ765" s="5"/>
      <c r="SR765" s="5"/>
      <c r="SS765" s="5"/>
      <c r="ST765" s="5"/>
      <c r="SU765" s="5"/>
      <c r="SV765" s="5"/>
      <c r="SW765" s="5"/>
      <c r="SX765" s="5"/>
      <c r="SY765" s="5"/>
      <c r="SZ765" s="5"/>
      <c r="TA765" s="5"/>
      <c r="TB765" s="5"/>
      <c r="TC765" s="5"/>
      <c r="TD765" s="5"/>
      <c r="TE765" s="5"/>
      <c r="TF765" s="5"/>
      <c r="TG765" s="5"/>
      <c r="TH765" s="5"/>
      <c r="TI765" s="5"/>
      <c r="TJ765" s="5"/>
      <c r="TK765" s="5"/>
      <c r="TL765" s="5"/>
      <c r="TM765" s="5"/>
      <c r="TN765" s="5"/>
      <c r="TO765" s="5"/>
      <c r="TP765" s="5"/>
      <c r="TQ765" s="5"/>
      <c r="TR765" s="5"/>
      <c r="TS765" s="5"/>
      <c r="TT765" s="5"/>
      <c r="TU765" s="5"/>
      <c r="TV765" s="5"/>
      <c r="TW765" s="5"/>
      <c r="TX765" s="5"/>
      <c r="TY765" s="5"/>
      <c r="TZ765" s="5"/>
      <c r="UA765" s="5"/>
      <c r="UB765" s="5"/>
      <c r="UC765" s="5"/>
      <c r="UD765" s="5"/>
      <c r="UE765" s="5"/>
      <c r="UF765" s="5"/>
      <c r="UG765" s="5"/>
      <c r="UH765" s="5"/>
      <c r="UI765" s="5"/>
      <c r="UJ765" s="5"/>
      <c r="UK765" s="5"/>
      <c r="UL765" s="5"/>
      <c r="UM765" s="5"/>
      <c r="UN765" s="5"/>
      <c r="UO765" s="5"/>
      <c r="UP765" s="5"/>
      <c r="UQ765" s="5"/>
      <c r="UR765" s="5"/>
      <c r="US765" s="5"/>
      <c r="UT765" s="5"/>
      <c r="UU765" s="5"/>
      <c r="UV765" s="5"/>
      <c r="UW765" s="5"/>
      <c r="UX765" s="5"/>
      <c r="UY765" s="5"/>
      <c r="UZ765" s="5"/>
      <c r="VA765" s="5"/>
      <c r="VB765" s="5"/>
      <c r="VC765" s="5"/>
      <c r="VD765" s="5"/>
      <c r="VE765" s="5"/>
      <c r="VF765" s="5"/>
      <c r="VG765" s="5"/>
      <c r="VH765" s="5"/>
      <c r="VI765" s="5"/>
      <c r="VJ765" s="5"/>
      <c r="VK765" s="5"/>
      <c r="VL765" s="5"/>
      <c r="VM765" s="5"/>
      <c r="VN765" s="5"/>
      <c r="VO765" s="5"/>
      <c r="VP765" s="5"/>
      <c r="VQ765" s="5"/>
      <c r="VR765" s="5"/>
      <c r="VS765" s="5"/>
      <c r="VT765" s="5"/>
      <c r="VU765" s="5"/>
      <c r="VV765" s="5"/>
      <c r="VW765" s="5"/>
      <c r="VX765" s="5"/>
      <c r="VY765" s="5"/>
      <c r="VZ765" s="5"/>
      <c r="WA765" s="5"/>
      <c r="WB765" s="5"/>
      <c r="WC765" s="5"/>
      <c r="WD765" s="5"/>
      <c r="WE765" s="5"/>
      <c r="WF765" s="5"/>
      <c r="WG765" s="5"/>
      <c r="WH765" s="5"/>
      <c r="WI765" s="5"/>
      <c r="WJ765" s="5"/>
      <c r="WK765" s="5"/>
      <c r="WL765" s="5"/>
      <c r="WM765" s="5"/>
      <c r="WN765" s="5"/>
      <c r="WO765" s="5"/>
      <c r="WP765" s="5"/>
      <c r="WQ765" s="5"/>
      <c r="WR765" s="5"/>
      <c r="WS765" s="5"/>
      <c r="WT765" s="5"/>
      <c r="WU765" s="5"/>
      <c r="WV765" s="5"/>
      <c r="WW765" s="5"/>
      <c r="WX765" s="5"/>
      <c r="WY765" s="5"/>
      <c r="WZ765" s="5"/>
      <c r="XA765" s="5"/>
      <c r="XB765" s="5"/>
      <c r="XC765" s="5"/>
      <c r="XD765" s="5"/>
      <c r="XE765" s="5"/>
      <c r="XF765" s="5"/>
      <c r="XG765" s="5"/>
      <c r="XH765" s="5"/>
      <c r="XI765" s="5"/>
      <c r="XJ765" s="5"/>
      <c r="XK765" s="5"/>
      <c r="XL765" s="5"/>
      <c r="XM765" s="5"/>
      <c r="XN765" s="5"/>
      <c r="XO765" s="5"/>
      <c r="XP765" s="5"/>
      <c r="XQ765" s="5"/>
      <c r="XR765" s="5"/>
      <c r="XS765" s="5"/>
      <c r="XT765" s="5"/>
      <c r="XU765" s="5"/>
      <c r="XV765" s="5"/>
      <c r="XW765" s="5"/>
    </row>
    <row r="766" spans="39:647" x14ac:dyDescent="0.2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c r="PI766" s="5"/>
      <c r="PJ766" s="5"/>
      <c r="PK766" s="5"/>
      <c r="PL766" s="5"/>
      <c r="PM766" s="5"/>
      <c r="PN766" s="5"/>
      <c r="PO766" s="5"/>
      <c r="PP766" s="5"/>
      <c r="PQ766" s="5"/>
      <c r="PR766" s="5"/>
      <c r="PS766" s="5"/>
      <c r="PT766" s="5"/>
      <c r="PU766" s="5"/>
      <c r="PV766" s="5"/>
      <c r="PW766" s="5"/>
      <c r="PX766" s="5"/>
      <c r="PY766" s="5"/>
      <c r="PZ766" s="5"/>
      <c r="QA766" s="5"/>
      <c r="QB766" s="5"/>
      <c r="QC766" s="5"/>
      <c r="QD766" s="5"/>
      <c r="QE766" s="5"/>
      <c r="QF766" s="5"/>
      <c r="QG766" s="5"/>
      <c r="QH766" s="5"/>
      <c r="QI766" s="5"/>
      <c r="QJ766" s="5"/>
      <c r="QK766" s="5"/>
      <c r="QL766" s="5"/>
      <c r="QM766" s="5"/>
      <c r="QN766" s="5"/>
      <c r="QO766" s="5"/>
      <c r="QP766" s="5"/>
      <c r="QQ766" s="5"/>
      <c r="QR766" s="5"/>
      <c r="QS766" s="5"/>
      <c r="QT766" s="5"/>
      <c r="QU766" s="5"/>
      <c r="QV766" s="5"/>
      <c r="QW766" s="5"/>
      <c r="QX766" s="5"/>
      <c r="QY766" s="5"/>
      <c r="QZ766" s="5"/>
      <c r="RA766" s="5"/>
      <c r="RB766" s="5"/>
      <c r="RC766" s="5"/>
      <c r="RD766" s="5"/>
      <c r="RE766" s="5"/>
      <c r="RF766" s="5"/>
      <c r="RG766" s="5"/>
      <c r="RH766" s="5"/>
      <c r="RI766" s="5"/>
      <c r="RJ766" s="5"/>
      <c r="RK766" s="5"/>
      <c r="RL766" s="5"/>
      <c r="RM766" s="5"/>
      <c r="RN766" s="5"/>
      <c r="RO766" s="5"/>
      <c r="RP766" s="5"/>
      <c r="RQ766" s="5"/>
      <c r="RR766" s="5"/>
      <c r="RS766" s="5"/>
      <c r="RT766" s="5"/>
      <c r="RU766" s="5"/>
      <c r="RV766" s="5"/>
      <c r="RW766" s="5"/>
      <c r="RX766" s="5"/>
      <c r="RY766" s="5"/>
      <c r="RZ766" s="5"/>
      <c r="SA766" s="5"/>
      <c r="SB766" s="5"/>
      <c r="SC766" s="5"/>
      <c r="SD766" s="5"/>
      <c r="SE766" s="5"/>
      <c r="SF766" s="5"/>
      <c r="SG766" s="5"/>
      <c r="SH766" s="5"/>
      <c r="SI766" s="5"/>
      <c r="SJ766" s="5"/>
      <c r="SK766" s="5"/>
      <c r="SL766" s="5"/>
      <c r="SM766" s="5"/>
      <c r="SN766" s="5"/>
      <c r="SO766" s="5"/>
      <c r="SP766" s="5"/>
      <c r="SQ766" s="5"/>
      <c r="SR766" s="5"/>
      <c r="SS766" s="5"/>
      <c r="ST766" s="5"/>
      <c r="SU766" s="5"/>
      <c r="SV766" s="5"/>
      <c r="SW766" s="5"/>
      <c r="SX766" s="5"/>
      <c r="SY766" s="5"/>
      <c r="SZ766" s="5"/>
      <c r="TA766" s="5"/>
      <c r="TB766" s="5"/>
      <c r="TC766" s="5"/>
      <c r="TD766" s="5"/>
      <c r="TE766" s="5"/>
      <c r="TF766" s="5"/>
      <c r="TG766" s="5"/>
      <c r="TH766" s="5"/>
      <c r="TI766" s="5"/>
      <c r="TJ766" s="5"/>
      <c r="TK766" s="5"/>
      <c r="TL766" s="5"/>
      <c r="TM766" s="5"/>
      <c r="TN766" s="5"/>
      <c r="TO766" s="5"/>
      <c r="TP766" s="5"/>
      <c r="TQ766" s="5"/>
      <c r="TR766" s="5"/>
      <c r="TS766" s="5"/>
      <c r="TT766" s="5"/>
      <c r="TU766" s="5"/>
      <c r="TV766" s="5"/>
      <c r="TW766" s="5"/>
      <c r="TX766" s="5"/>
      <c r="TY766" s="5"/>
      <c r="TZ766" s="5"/>
      <c r="UA766" s="5"/>
      <c r="UB766" s="5"/>
      <c r="UC766" s="5"/>
      <c r="UD766" s="5"/>
      <c r="UE766" s="5"/>
      <c r="UF766" s="5"/>
      <c r="UG766" s="5"/>
      <c r="UH766" s="5"/>
      <c r="UI766" s="5"/>
      <c r="UJ766" s="5"/>
      <c r="UK766" s="5"/>
      <c r="UL766" s="5"/>
      <c r="UM766" s="5"/>
      <c r="UN766" s="5"/>
      <c r="UO766" s="5"/>
      <c r="UP766" s="5"/>
      <c r="UQ766" s="5"/>
      <c r="UR766" s="5"/>
      <c r="US766" s="5"/>
      <c r="UT766" s="5"/>
      <c r="UU766" s="5"/>
      <c r="UV766" s="5"/>
      <c r="UW766" s="5"/>
      <c r="UX766" s="5"/>
      <c r="UY766" s="5"/>
      <c r="UZ766" s="5"/>
      <c r="VA766" s="5"/>
      <c r="VB766" s="5"/>
      <c r="VC766" s="5"/>
      <c r="VD766" s="5"/>
      <c r="VE766" s="5"/>
      <c r="VF766" s="5"/>
      <c r="VG766" s="5"/>
      <c r="VH766" s="5"/>
      <c r="VI766" s="5"/>
      <c r="VJ766" s="5"/>
      <c r="VK766" s="5"/>
      <c r="VL766" s="5"/>
      <c r="VM766" s="5"/>
      <c r="VN766" s="5"/>
      <c r="VO766" s="5"/>
      <c r="VP766" s="5"/>
      <c r="VQ766" s="5"/>
      <c r="VR766" s="5"/>
      <c r="VS766" s="5"/>
      <c r="VT766" s="5"/>
      <c r="VU766" s="5"/>
      <c r="VV766" s="5"/>
      <c r="VW766" s="5"/>
      <c r="VX766" s="5"/>
      <c r="VY766" s="5"/>
      <c r="VZ766" s="5"/>
      <c r="WA766" s="5"/>
      <c r="WB766" s="5"/>
      <c r="WC766" s="5"/>
      <c r="WD766" s="5"/>
      <c r="WE766" s="5"/>
      <c r="WF766" s="5"/>
      <c r="WG766" s="5"/>
      <c r="WH766" s="5"/>
      <c r="WI766" s="5"/>
      <c r="WJ766" s="5"/>
      <c r="WK766" s="5"/>
      <c r="WL766" s="5"/>
      <c r="WM766" s="5"/>
      <c r="WN766" s="5"/>
      <c r="WO766" s="5"/>
      <c r="WP766" s="5"/>
      <c r="WQ766" s="5"/>
      <c r="WR766" s="5"/>
      <c r="WS766" s="5"/>
      <c r="WT766" s="5"/>
      <c r="WU766" s="5"/>
      <c r="WV766" s="5"/>
      <c r="WW766" s="5"/>
      <c r="WX766" s="5"/>
      <c r="WY766" s="5"/>
      <c r="WZ766" s="5"/>
      <c r="XA766" s="5"/>
      <c r="XB766" s="5"/>
      <c r="XC766" s="5"/>
      <c r="XD766" s="5"/>
      <c r="XE766" s="5"/>
      <c r="XF766" s="5"/>
      <c r="XG766" s="5"/>
      <c r="XH766" s="5"/>
      <c r="XI766" s="5"/>
      <c r="XJ766" s="5"/>
      <c r="XK766" s="5"/>
      <c r="XL766" s="5"/>
      <c r="XM766" s="5"/>
      <c r="XN766" s="5"/>
      <c r="XO766" s="5"/>
      <c r="XP766" s="5"/>
      <c r="XQ766" s="5"/>
      <c r="XR766" s="5"/>
      <c r="XS766" s="5"/>
      <c r="XT766" s="5"/>
      <c r="XU766" s="5"/>
      <c r="XV766" s="5"/>
      <c r="XW766" s="5"/>
    </row>
    <row r="767" spans="39:647" x14ac:dyDescent="0.2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c r="PI767" s="5"/>
      <c r="PJ767" s="5"/>
      <c r="PK767" s="5"/>
      <c r="PL767" s="5"/>
      <c r="PM767" s="5"/>
      <c r="PN767" s="5"/>
      <c r="PO767" s="5"/>
      <c r="PP767" s="5"/>
      <c r="PQ767" s="5"/>
      <c r="PR767" s="5"/>
      <c r="PS767" s="5"/>
      <c r="PT767" s="5"/>
      <c r="PU767" s="5"/>
      <c r="PV767" s="5"/>
      <c r="PW767" s="5"/>
      <c r="PX767" s="5"/>
      <c r="PY767" s="5"/>
      <c r="PZ767" s="5"/>
      <c r="QA767" s="5"/>
      <c r="QB767" s="5"/>
      <c r="QC767" s="5"/>
      <c r="QD767" s="5"/>
      <c r="QE767" s="5"/>
      <c r="QF767" s="5"/>
      <c r="QG767" s="5"/>
      <c r="QH767" s="5"/>
      <c r="QI767" s="5"/>
      <c r="QJ767" s="5"/>
      <c r="QK767" s="5"/>
      <c r="QL767" s="5"/>
      <c r="QM767" s="5"/>
      <c r="QN767" s="5"/>
      <c r="QO767" s="5"/>
      <c r="QP767" s="5"/>
      <c r="QQ767" s="5"/>
      <c r="QR767" s="5"/>
      <c r="QS767" s="5"/>
      <c r="QT767" s="5"/>
      <c r="QU767" s="5"/>
      <c r="QV767" s="5"/>
      <c r="QW767" s="5"/>
      <c r="QX767" s="5"/>
      <c r="QY767" s="5"/>
      <c r="QZ767" s="5"/>
      <c r="RA767" s="5"/>
      <c r="RB767" s="5"/>
      <c r="RC767" s="5"/>
      <c r="RD767" s="5"/>
      <c r="RE767" s="5"/>
      <c r="RF767" s="5"/>
      <c r="RG767" s="5"/>
      <c r="RH767" s="5"/>
      <c r="RI767" s="5"/>
      <c r="RJ767" s="5"/>
      <c r="RK767" s="5"/>
      <c r="RL767" s="5"/>
      <c r="RM767" s="5"/>
      <c r="RN767" s="5"/>
      <c r="RO767" s="5"/>
      <c r="RP767" s="5"/>
      <c r="RQ767" s="5"/>
      <c r="RR767" s="5"/>
      <c r="RS767" s="5"/>
      <c r="RT767" s="5"/>
      <c r="RU767" s="5"/>
      <c r="RV767" s="5"/>
      <c r="RW767" s="5"/>
      <c r="RX767" s="5"/>
      <c r="RY767" s="5"/>
      <c r="RZ767" s="5"/>
      <c r="SA767" s="5"/>
      <c r="SB767" s="5"/>
      <c r="SC767" s="5"/>
      <c r="SD767" s="5"/>
      <c r="SE767" s="5"/>
      <c r="SF767" s="5"/>
      <c r="SG767" s="5"/>
      <c r="SH767" s="5"/>
      <c r="SI767" s="5"/>
      <c r="SJ767" s="5"/>
      <c r="SK767" s="5"/>
      <c r="SL767" s="5"/>
      <c r="SM767" s="5"/>
      <c r="SN767" s="5"/>
      <c r="SO767" s="5"/>
      <c r="SP767" s="5"/>
      <c r="SQ767" s="5"/>
      <c r="SR767" s="5"/>
      <c r="SS767" s="5"/>
      <c r="ST767" s="5"/>
      <c r="SU767" s="5"/>
      <c r="SV767" s="5"/>
      <c r="SW767" s="5"/>
      <c r="SX767" s="5"/>
      <c r="SY767" s="5"/>
      <c r="SZ767" s="5"/>
      <c r="TA767" s="5"/>
      <c r="TB767" s="5"/>
      <c r="TC767" s="5"/>
      <c r="TD767" s="5"/>
      <c r="TE767" s="5"/>
      <c r="TF767" s="5"/>
      <c r="TG767" s="5"/>
      <c r="TH767" s="5"/>
      <c r="TI767" s="5"/>
      <c r="TJ767" s="5"/>
      <c r="TK767" s="5"/>
      <c r="TL767" s="5"/>
      <c r="TM767" s="5"/>
      <c r="TN767" s="5"/>
      <c r="TO767" s="5"/>
      <c r="TP767" s="5"/>
      <c r="TQ767" s="5"/>
      <c r="TR767" s="5"/>
      <c r="TS767" s="5"/>
      <c r="TT767" s="5"/>
      <c r="TU767" s="5"/>
      <c r="TV767" s="5"/>
      <c r="TW767" s="5"/>
      <c r="TX767" s="5"/>
      <c r="TY767" s="5"/>
      <c r="TZ767" s="5"/>
      <c r="UA767" s="5"/>
      <c r="UB767" s="5"/>
      <c r="UC767" s="5"/>
      <c r="UD767" s="5"/>
      <c r="UE767" s="5"/>
      <c r="UF767" s="5"/>
      <c r="UG767" s="5"/>
      <c r="UH767" s="5"/>
      <c r="UI767" s="5"/>
      <c r="UJ767" s="5"/>
      <c r="UK767" s="5"/>
      <c r="UL767" s="5"/>
      <c r="UM767" s="5"/>
      <c r="UN767" s="5"/>
      <c r="UO767" s="5"/>
      <c r="UP767" s="5"/>
      <c r="UQ767" s="5"/>
      <c r="UR767" s="5"/>
      <c r="US767" s="5"/>
      <c r="UT767" s="5"/>
      <c r="UU767" s="5"/>
      <c r="UV767" s="5"/>
      <c r="UW767" s="5"/>
      <c r="UX767" s="5"/>
      <c r="UY767" s="5"/>
      <c r="UZ767" s="5"/>
      <c r="VA767" s="5"/>
      <c r="VB767" s="5"/>
      <c r="VC767" s="5"/>
      <c r="VD767" s="5"/>
      <c r="VE767" s="5"/>
      <c r="VF767" s="5"/>
      <c r="VG767" s="5"/>
      <c r="VH767" s="5"/>
      <c r="VI767" s="5"/>
      <c r="VJ767" s="5"/>
      <c r="VK767" s="5"/>
      <c r="VL767" s="5"/>
      <c r="VM767" s="5"/>
      <c r="VN767" s="5"/>
      <c r="VO767" s="5"/>
      <c r="VP767" s="5"/>
      <c r="VQ767" s="5"/>
      <c r="VR767" s="5"/>
      <c r="VS767" s="5"/>
      <c r="VT767" s="5"/>
      <c r="VU767" s="5"/>
      <c r="VV767" s="5"/>
      <c r="VW767" s="5"/>
      <c r="VX767" s="5"/>
      <c r="VY767" s="5"/>
      <c r="VZ767" s="5"/>
      <c r="WA767" s="5"/>
      <c r="WB767" s="5"/>
      <c r="WC767" s="5"/>
      <c r="WD767" s="5"/>
      <c r="WE767" s="5"/>
      <c r="WF767" s="5"/>
      <c r="WG767" s="5"/>
      <c r="WH767" s="5"/>
      <c r="WI767" s="5"/>
      <c r="WJ767" s="5"/>
      <c r="WK767" s="5"/>
      <c r="WL767" s="5"/>
      <c r="WM767" s="5"/>
      <c r="WN767" s="5"/>
      <c r="WO767" s="5"/>
      <c r="WP767" s="5"/>
      <c r="WQ767" s="5"/>
      <c r="WR767" s="5"/>
      <c r="WS767" s="5"/>
      <c r="WT767" s="5"/>
      <c r="WU767" s="5"/>
      <c r="WV767" s="5"/>
      <c r="WW767" s="5"/>
      <c r="WX767" s="5"/>
      <c r="WY767" s="5"/>
      <c r="WZ767" s="5"/>
      <c r="XA767" s="5"/>
      <c r="XB767" s="5"/>
      <c r="XC767" s="5"/>
      <c r="XD767" s="5"/>
      <c r="XE767" s="5"/>
      <c r="XF767" s="5"/>
      <c r="XG767" s="5"/>
      <c r="XH767" s="5"/>
      <c r="XI767" s="5"/>
      <c r="XJ767" s="5"/>
      <c r="XK767" s="5"/>
      <c r="XL767" s="5"/>
      <c r="XM767" s="5"/>
      <c r="XN767" s="5"/>
      <c r="XO767" s="5"/>
      <c r="XP767" s="5"/>
      <c r="XQ767" s="5"/>
      <c r="XR767" s="5"/>
      <c r="XS767" s="5"/>
      <c r="XT767" s="5"/>
      <c r="XU767" s="5"/>
      <c r="XV767" s="5"/>
      <c r="XW767" s="5"/>
    </row>
    <row r="768" spans="39:647" x14ac:dyDescent="0.2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c r="PI768" s="5"/>
      <c r="PJ768" s="5"/>
      <c r="PK768" s="5"/>
      <c r="PL768" s="5"/>
      <c r="PM768" s="5"/>
      <c r="PN768" s="5"/>
      <c r="PO768" s="5"/>
      <c r="PP768" s="5"/>
      <c r="PQ768" s="5"/>
      <c r="PR768" s="5"/>
      <c r="PS768" s="5"/>
      <c r="PT768" s="5"/>
      <c r="PU768" s="5"/>
      <c r="PV768" s="5"/>
      <c r="PW768" s="5"/>
      <c r="PX768" s="5"/>
      <c r="PY768" s="5"/>
      <c r="PZ768" s="5"/>
      <c r="QA768" s="5"/>
      <c r="QB768" s="5"/>
      <c r="QC768" s="5"/>
      <c r="QD768" s="5"/>
      <c r="QE768" s="5"/>
      <c r="QF768" s="5"/>
      <c r="QG768" s="5"/>
      <c r="QH768" s="5"/>
      <c r="QI768" s="5"/>
      <c r="QJ768" s="5"/>
      <c r="QK768" s="5"/>
      <c r="QL768" s="5"/>
      <c r="QM768" s="5"/>
      <c r="QN768" s="5"/>
      <c r="QO768" s="5"/>
      <c r="QP768" s="5"/>
      <c r="QQ768" s="5"/>
      <c r="QR768" s="5"/>
      <c r="QS768" s="5"/>
      <c r="QT768" s="5"/>
      <c r="QU768" s="5"/>
      <c r="QV768" s="5"/>
      <c r="QW768" s="5"/>
      <c r="QX768" s="5"/>
      <c r="QY768" s="5"/>
      <c r="QZ768" s="5"/>
      <c r="RA768" s="5"/>
      <c r="RB768" s="5"/>
      <c r="RC768" s="5"/>
      <c r="RD768" s="5"/>
      <c r="RE768" s="5"/>
      <c r="RF768" s="5"/>
      <c r="RG768" s="5"/>
      <c r="RH768" s="5"/>
      <c r="RI768" s="5"/>
      <c r="RJ768" s="5"/>
      <c r="RK768" s="5"/>
      <c r="RL768" s="5"/>
      <c r="RM768" s="5"/>
      <c r="RN768" s="5"/>
      <c r="RO768" s="5"/>
      <c r="RP768" s="5"/>
      <c r="RQ768" s="5"/>
      <c r="RR768" s="5"/>
      <c r="RS768" s="5"/>
      <c r="RT768" s="5"/>
      <c r="RU768" s="5"/>
      <c r="RV768" s="5"/>
      <c r="RW768" s="5"/>
      <c r="RX768" s="5"/>
      <c r="RY768" s="5"/>
      <c r="RZ768" s="5"/>
      <c r="SA768" s="5"/>
      <c r="SB768" s="5"/>
      <c r="SC768" s="5"/>
      <c r="SD768" s="5"/>
      <c r="SE768" s="5"/>
      <c r="SF768" s="5"/>
      <c r="SG768" s="5"/>
      <c r="SH768" s="5"/>
      <c r="SI768" s="5"/>
      <c r="SJ768" s="5"/>
      <c r="SK768" s="5"/>
      <c r="SL768" s="5"/>
      <c r="SM768" s="5"/>
      <c r="SN768" s="5"/>
      <c r="SO768" s="5"/>
      <c r="SP768" s="5"/>
      <c r="SQ768" s="5"/>
      <c r="SR768" s="5"/>
      <c r="SS768" s="5"/>
      <c r="ST768" s="5"/>
      <c r="SU768" s="5"/>
      <c r="SV768" s="5"/>
      <c r="SW768" s="5"/>
      <c r="SX768" s="5"/>
      <c r="SY768" s="5"/>
      <c r="SZ768" s="5"/>
      <c r="TA768" s="5"/>
      <c r="TB768" s="5"/>
      <c r="TC768" s="5"/>
      <c r="TD768" s="5"/>
      <c r="TE768" s="5"/>
      <c r="TF768" s="5"/>
      <c r="TG768" s="5"/>
      <c r="TH768" s="5"/>
      <c r="TI768" s="5"/>
      <c r="TJ768" s="5"/>
      <c r="TK768" s="5"/>
      <c r="TL768" s="5"/>
      <c r="TM768" s="5"/>
      <c r="TN768" s="5"/>
      <c r="TO768" s="5"/>
      <c r="TP768" s="5"/>
      <c r="TQ768" s="5"/>
      <c r="TR768" s="5"/>
      <c r="TS768" s="5"/>
      <c r="TT768" s="5"/>
      <c r="TU768" s="5"/>
      <c r="TV768" s="5"/>
      <c r="TW768" s="5"/>
      <c r="TX768" s="5"/>
      <c r="TY768" s="5"/>
      <c r="TZ768" s="5"/>
      <c r="UA768" s="5"/>
      <c r="UB768" s="5"/>
      <c r="UC768" s="5"/>
      <c r="UD768" s="5"/>
      <c r="UE768" s="5"/>
      <c r="UF768" s="5"/>
      <c r="UG768" s="5"/>
      <c r="UH768" s="5"/>
      <c r="UI768" s="5"/>
      <c r="UJ768" s="5"/>
      <c r="UK768" s="5"/>
      <c r="UL768" s="5"/>
      <c r="UM768" s="5"/>
      <c r="UN768" s="5"/>
      <c r="UO768" s="5"/>
      <c r="UP768" s="5"/>
      <c r="UQ768" s="5"/>
      <c r="UR768" s="5"/>
      <c r="US768" s="5"/>
      <c r="UT768" s="5"/>
      <c r="UU768" s="5"/>
      <c r="UV768" s="5"/>
      <c r="UW768" s="5"/>
      <c r="UX768" s="5"/>
      <c r="UY768" s="5"/>
      <c r="UZ768" s="5"/>
      <c r="VA768" s="5"/>
      <c r="VB768" s="5"/>
      <c r="VC768" s="5"/>
      <c r="VD768" s="5"/>
      <c r="VE768" s="5"/>
      <c r="VF768" s="5"/>
      <c r="VG768" s="5"/>
      <c r="VH768" s="5"/>
      <c r="VI768" s="5"/>
      <c r="VJ768" s="5"/>
      <c r="VK768" s="5"/>
      <c r="VL768" s="5"/>
      <c r="VM768" s="5"/>
      <c r="VN768" s="5"/>
      <c r="VO768" s="5"/>
      <c r="VP768" s="5"/>
      <c r="VQ768" s="5"/>
      <c r="VR768" s="5"/>
      <c r="VS768" s="5"/>
      <c r="VT768" s="5"/>
      <c r="VU768" s="5"/>
      <c r="VV768" s="5"/>
      <c r="VW768" s="5"/>
      <c r="VX768" s="5"/>
      <c r="VY768" s="5"/>
      <c r="VZ768" s="5"/>
      <c r="WA768" s="5"/>
      <c r="WB768" s="5"/>
      <c r="WC768" s="5"/>
      <c r="WD768" s="5"/>
      <c r="WE768" s="5"/>
      <c r="WF768" s="5"/>
      <c r="WG768" s="5"/>
      <c r="WH768" s="5"/>
      <c r="WI768" s="5"/>
      <c r="WJ768" s="5"/>
      <c r="WK768" s="5"/>
      <c r="WL768" s="5"/>
      <c r="WM768" s="5"/>
      <c r="WN768" s="5"/>
      <c r="WO768" s="5"/>
      <c r="WP768" s="5"/>
      <c r="WQ768" s="5"/>
      <c r="WR768" s="5"/>
      <c r="WS768" s="5"/>
      <c r="WT768" s="5"/>
      <c r="WU768" s="5"/>
      <c r="WV768" s="5"/>
      <c r="WW768" s="5"/>
      <c r="WX768" s="5"/>
      <c r="WY768" s="5"/>
      <c r="WZ768" s="5"/>
      <c r="XA768" s="5"/>
      <c r="XB768" s="5"/>
      <c r="XC768" s="5"/>
      <c r="XD768" s="5"/>
      <c r="XE768" s="5"/>
      <c r="XF768" s="5"/>
      <c r="XG768" s="5"/>
      <c r="XH768" s="5"/>
      <c r="XI768" s="5"/>
      <c r="XJ768" s="5"/>
      <c r="XK768" s="5"/>
      <c r="XL768" s="5"/>
      <c r="XM768" s="5"/>
      <c r="XN768" s="5"/>
      <c r="XO768" s="5"/>
      <c r="XP768" s="5"/>
      <c r="XQ768" s="5"/>
      <c r="XR768" s="5"/>
      <c r="XS768" s="5"/>
      <c r="XT768" s="5"/>
      <c r="XU768" s="5"/>
      <c r="XV768" s="5"/>
      <c r="XW768" s="5"/>
    </row>
    <row r="769" spans="39:647" x14ac:dyDescent="0.2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c r="PI769" s="5"/>
      <c r="PJ769" s="5"/>
      <c r="PK769" s="5"/>
      <c r="PL769" s="5"/>
      <c r="PM769" s="5"/>
      <c r="PN769" s="5"/>
      <c r="PO769" s="5"/>
      <c r="PP769" s="5"/>
      <c r="PQ769" s="5"/>
      <c r="PR769" s="5"/>
      <c r="PS769" s="5"/>
      <c r="PT769" s="5"/>
      <c r="PU769" s="5"/>
      <c r="PV769" s="5"/>
      <c r="PW769" s="5"/>
      <c r="PX769" s="5"/>
      <c r="PY769" s="5"/>
      <c r="PZ769" s="5"/>
      <c r="QA769" s="5"/>
      <c r="QB769" s="5"/>
      <c r="QC769" s="5"/>
      <c r="QD769" s="5"/>
      <c r="QE769" s="5"/>
      <c r="QF769" s="5"/>
      <c r="QG769" s="5"/>
      <c r="QH769" s="5"/>
      <c r="QI769" s="5"/>
      <c r="QJ769" s="5"/>
      <c r="QK769" s="5"/>
      <c r="QL769" s="5"/>
      <c r="QM769" s="5"/>
      <c r="QN769" s="5"/>
      <c r="QO769" s="5"/>
      <c r="QP769" s="5"/>
      <c r="QQ769" s="5"/>
      <c r="QR769" s="5"/>
      <c r="QS769" s="5"/>
      <c r="QT769" s="5"/>
      <c r="QU769" s="5"/>
      <c r="QV769" s="5"/>
      <c r="QW769" s="5"/>
      <c r="QX769" s="5"/>
      <c r="QY769" s="5"/>
      <c r="QZ769" s="5"/>
      <c r="RA769" s="5"/>
      <c r="RB769" s="5"/>
      <c r="RC769" s="5"/>
      <c r="RD769" s="5"/>
      <c r="RE769" s="5"/>
      <c r="RF769" s="5"/>
      <c r="RG769" s="5"/>
      <c r="RH769" s="5"/>
      <c r="RI769" s="5"/>
      <c r="RJ769" s="5"/>
      <c r="RK769" s="5"/>
      <c r="RL769" s="5"/>
      <c r="RM769" s="5"/>
      <c r="RN769" s="5"/>
      <c r="RO769" s="5"/>
      <c r="RP769" s="5"/>
      <c r="RQ769" s="5"/>
      <c r="RR769" s="5"/>
      <c r="RS769" s="5"/>
      <c r="RT769" s="5"/>
      <c r="RU769" s="5"/>
      <c r="RV769" s="5"/>
      <c r="RW769" s="5"/>
      <c r="RX769" s="5"/>
      <c r="RY769" s="5"/>
      <c r="RZ769" s="5"/>
      <c r="SA769" s="5"/>
      <c r="SB769" s="5"/>
      <c r="SC769" s="5"/>
      <c r="SD769" s="5"/>
      <c r="SE769" s="5"/>
      <c r="SF769" s="5"/>
      <c r="SG769" s="5"/>
      <c r="SH769" s="5"/>
      <c r="SI769" s="5"/>
      <c r="SJ769" s="5"/>
      <c r="SK769" s="5"/>
      <c r="SL769" s="5"/>
      <c r="SM769" s="5"/>
      <c r="SN769" s="5"/>
      <c r="SO769" s="5"/>
      <c r="SP769" s="5"/>
      <c r="SQ769" s="5"/>
      <c r="SR769" s="5"/>
      <c r="SS769" s="5"/>
      <c r="ST769" s="5"/>
      <c r="SU769" s="5"/>
      <c r="SV769" s="5"/>
      <c r="SW769" s="5"/>
      <c r="SX769" s="5"/>
      <c r="SY769" s="5"/>
      <c r="SZ769" s="5"/>
      <c r="TA769" s="5"/>
      <c r="TB769" s="5"/>
      <c r="TC769" s="5"/>
      <c r="TD769" s="5"/>
      <c r="TE769" s="5"/>
      <c r="TF769" s="5"/>
      <c r="TG769" s="5"/>
      <c r="TH769" s="5"/>
      <c r="TI769" s="5"/>
      <c r="TJ769" s="5"/>
      <c r="TK769" s="5"/>
      <c r="TL769" s="5"/>
      <c r="TM769" s="5"/>
      <c r="TN769" s="5"/>
      <c r="TO769" s="5"/>
      <c r="TP769" s="5"/>
      <c r="TQ769" s="5"/>
      <c r="TR769" s="5"/>
      <c r="TS769" s="5"/>
      <c r="TT769" s="5"/>
      <c r="TU769" s="5"/>
      <c r="TV769" s="5"/>
      <c r="TW769" s="5"/>
      <c r="TX769" s="5"/>
      <c r="TY769" s="5"/>
      <c r="TZ769" s="5"/>
      <c r="UA769" s="5"/>
      <c r="UB769" s="5"/>
      <c r="UC769" s="5"/>
      <c r="UD769" s="5"/>
      <c r="UE769" s="5"/>
      <c r="UF769" s="5"/>
      <c r="UG769" s="5"/>
      <c r="UH769" s="5"/>
      <c r="UI769" s="5"/>
      <c r="UJ769" s="5"/>
      <c r="UK769" s="5"/>
      <c r="UL769" s="5"/>
      <c r="UM769" s="5"/>
      <c r="UN769" s="5"/>
      <c r="UO769" s="5"/>
      <c r="UP769" s="5"/>
      <c r="UQ769" s="5"/>
      <c r="UR769" s="5"/>
      <c r="US769" s="5"/>
      <c r="UT769" s="5"/>
      <c r="UU769" s="5"/>
      <c r="UV769" s="5"/>
      <c r="UW769" s="5"/>
      <c r="UX769" s="5"/>
      <c r="UY769" s="5"/>
      <c r="UZ769" s="5"/>
      <c r="VA769" s="5"/>
      <c r="VB769" s="5"/>
      <c r="VC769" s="5"/>
      <c r="VD769" s="5"/>
      <c r="VE769" s="5"/>
      <c r="VF769" s="5"/>
      <c r="VG769" s="5"/>
      <c r="VH769" s="5"/>
      <c r="VI769" s="5"/>
      <c r="VJ769" s="5"/>
      <c r="VK769" s="5"/>
      <c r="VL769" s="5"/>
      <c r="VM769" s="5"/>
      <c r="VN769" s="5"/>
      <c r="VO769" s="5"/>
      <c r="VP769" s="5"/>
      <c r="VQ769" s="5"/>
      <c r="VR769" s="5"/>
      <c r="VS769" s="5"/>
      <c r="VT769" s="5"/>
      <c r="VU769" s="5"/>
      <c r="VV769" s="5"/>
      <c r="VW769" s="5"/>
      <c r="VX769" s="5"/>
      <c r="VY769" s="5"/>
      <c r="VZ769" s="5"/>
      <c r="WA769" s="5"/>
      <c r="WB769" s="5"/>
      <c r="WC769" s="5"/>
      <c r="WD769" s="5"/>
      <c r="WE769" s="5"/>
      <c r="WF769" s="5"/>
      <c r="WG769" s="5"/>
      <c r="WH769" s="5"/>
      <c r="WI769" s="5"/>
      <c r="WJ769" s="5"/>
      <c r="WK769" s="5"/>
      <c r="WL769" s="5"/>
      <c r="WM769" s="5"/>
      <c r="WN769" s="5"/>
      <c r="WO769" s="5"/>
      <c r="WP769" s="5"/>
      <c r="WQ769" s="5"/>
      <c r="WR769" s="5"/>
      <c r="WS769" s="5"/>
      <c r="WT769" s="5"/>
      <c r="WU769" s="5"/>
      <c r="WV769" s="5"/>
      <c r="WW769" s="5"/>
      <c r="WX769" s="5"/>
      <c r="WY769" s="5"/>
      <c r="WZ769" s="5"/>
      <c r="XA769" s="5"/>
      <c r="XB769" s="5"/>
      <c r="XC769" s="5"/>
      <c r="XD769" s="5"/>
      <c r="XE769" s="5"/>
      <c r="XF769" s="5"/>
      <c r="XG769" s="5"/>
      <c r="XH769" s="5"/>
      <c r="XI769" s="5"/>
      <c r="XJ769" s="5"/>
      <c r="XK769" s="5"/>
      <c r="XL769" s="5"/>
      <c r="XM769" s="5"/>
      <c r="XN769" s="5"/>
      <c r="XO769" s="5"/>
      <c r="XP769" s="5"/>
      <c r="XQ769" s="5"/>
      <c r="XR769" s="5"/>
      <c r="XS769" s="5"/>
      <c r="XT769" s="5"/>
      <c r="XU769" s="5"/>
      <c r="XV769" s="5"/>
      <c r="XW769" s="5"/>
    </row>
    <row r="770" spans="39:647" x14ac:dyDescent="0.2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c r="PI770" s="5"/>
      <c r="PJ770" s="5"/>
      <c r="PK770" s="5"/>
      <c r="PL770" s="5"/>
      <c r="PM770" s="5"/>
      <c r="PN770" s="5"/>
      <c r="PO770" s="5"/>
      <c r="PP770" s="5"/>
      <c r="PQ770" s="5"/>
      <c r="PR770" s="5"/>
      <c r="PS770" s="5"/>
      <c r="PT770" s="5"/>
      <c r="PU770" s="5"/>
      <c r="PV770" s="5"/>
      <c r="PW770" s="5"/>
      <c r="PX770" s="5"/>
      <c r="PY770" s="5"/>
      <c r="PZ770" s="5"/>
      <c r="QA770" s="5"/>
      <c r="QB770" s="5"/>
      <c r="QC770" s="5"/>
      <c r="QD770" s="5"/>
      <c r="QE770" s="5"/>
      <c r="QF770" s="5"/>
      <c r="QG770" s="5"/>
      <c r="QH770" s="5"/>
      <c r="QI770" s="5"/>
      <c r="QJ770" s="5"/>
      <c r="QK770" s="5"/>
      <c r="QL770" s="5"/>
      <c r="QM770" s="5"/>
      <c r="QN770" s="5"/>
      <c r="QO770" s="5"/>
      <c r="QP770" s="5"/>
      <c r="QQ770" s="5"/>
      <c r="QR770" s="5"/>
      <c r="QS770" s="5"/>
      <c r="QT770" s="5"/>
      <c r="QU770" s="5"/>
      <c r="QV770" s="5"/>
      <c r="QW770" s="5"/>
      <c r="QX770" s="5"/>
      <c r="QY770" s="5"/>
      <c r="QZ770" s="5"/>
      <c r="RA770" s="5"/>
      <c r="RB770" s="5"/>
      <c r="RC770" s="5"/>
      <c r="RD770" s="5"/>
      <c r="RE770" s="5"/>
      <c r="RF770" s="5"/>
      <c r="RG770" s="5"/>
      <c r="RH770" s="5"/>
      <c r="RI770" s="5"/>
      <c r="RJ770" s="5"/>
      <c r="RK770" s="5"/>
      <c r="RL770" s="5"/>
      <c r="RM770" s="5"/>
      <c r="RN770" s="5"/>
      <c r="RO770" s="5"/>
      <c r="RP770" s="5"/>
      <c r="RQ770" s="5"/>
      <c r="RR770" s="5"/>
      <c r="RS770" s="5"/>
      <c r="RT770" s="5"/>
      <c r="RU770" s="5"/>
      <c r="RV770" s="5"/>
      <c r="RW770" s="5"/>
      <c r="RX770" s="5"/>
      <c r="RY770" s="5"/>
      <c r="RZ770" s="5"/>
      <c r="SA770" s="5"/>
      <c r="SB770" s="5"/>
      <c r="SC770" s="5"/>
      <c r="SD770" s="5"/>
      <c r="SE770" s="5"/>
      <c r="SF770" s="5"/>
      <c r="SG770" s="5"/>
      <c r="SH770" s="5"/>
      <c r="SI770" s="5"/>
      <c r="SJ770" s="5"/>
      <c r="SK770" s="5"/>
      <c r="SL770" s="5"/>
      <c r="SM770" s="5"/>
      <c r="SN770" s="5"/>
      <c r="SO770" s="5"/>
      <c r="SP770" s="5"/>
      <c r="SQ770" s="5"/>
      <c r="SR770" s="5"/>
      <c r="SS770" s="5"/>
      <c r="ST770" s="5"/>
      <c r="SU770" s="5"/>
      <c r="SV770" s="5"/>
      <c r="SW770" s="5"/>
      <c r="SX770" s="5"/>
      <c r="SY770" s="5"/>
      <c r="SZ770" s="5"/>
      <c r="TA770" s="5"/>
      <c r="TB770" s="5"/>
      <c r="TC770" s="5"/>
      <c r="TD770" s="5"/>
      <c r="TE770" s="5"/>
      <c r="TF770" s="5"/>
      <c r="TG770" s="5"/>
      <c r="TH770" s="5"/>
      <c r="TI770" s="5"/>
      <c r="TJ770" s="5"/>
      <c r="TK770" s="5"/>
      <c r="TL770" s="5"/>
      <c r="TM770" s="5"/>
      <c r="TN770" s="5"/>
      <c r="TO770" s="5"/>
      <c r="TP770" s="5"/>
      <c r="TQ770" s="5"/>
      <c r="TR770" s="5"/>
      <c r="TS770" s="5"/>
      <c r="TT770" s="5"/>
      <c r="TU770" s="5"/>
      <c r="TV770" s="5"/>
      <c r="TW770" s="5"/>
      <c r="TX770" s="5"/>
      <c r="TY770" s="5"/>
      <c r="TZ770" s="5"/>
      <c r="UA770" s="5"/>
      <c r="UB770" s="5"/>
      <c r="UC770" s="5"/>
      <c r="UD770" s="5"/>
      <c r="UE770" s="5"/>
      <c r="UF770" s="5"/>
      <c r="UG770" s="5"/>
      <c r="UH770" s="5"/>
      <c r="UI770" s="5"/>
      <c r="UJ770" s="5"/>
      <c r="UK770" s="5"/>
      <c r="UL770" s="5"/>
      <c r="UM770" s="5"/>
      <c r="UN770" s="5"/>
      <c r="UO770" s="5"/>
      <c r="UP770" s="5"/>
      <c r="UQ770" s="5"/>
      <c r="UR770" s="5"/>
      <c r="US770" s="5"/>
      <c r="UT770" s="5"/>
      <c r="UU770" s="5"/>
      <c r="UV770" s="5"/>
      <c r="UW770" s="5"/>
      <c r="UX770" s="5"/>
      <c r="UY770" s="5"/>
      <c r="UZ770" s="5"/>
      <c r="VA770" s="5"/>
      <c r="VB770" s="5"/>
      <c r="VC770" s="5"/>
      <c r="VD770" s="5"/>
      <c r="VE770" s="5"/>
      <c r="VF770" s="5"/>
      <c r="VG770" s="5"/>
      <c r="VH770" s="5"/>
      <c r="VI770" s="5"/>
      <c r="VJ770" s="5"/>
      <c r="VK770" s="5"/>
      <c r="VL770" s="5"/>
      <c r="VM770" s="5"/>
      <c r="VN770" s="5"/>
      <c r="VO770" s="5"/>
      <c r="VP770" s="5"/>
      <c r="VQ770" s="5"/>
      <c r="VR770" s="5"/>
      <c r="VS770" s="5"/>
      <c r="VT770" s="5"/>
      <c r="VU770" s="5"/>
      <c r="VV770" s="5"/>
      <c r="VW770" s="5"/>
      <c r="VX770" s="5"/>
      <c r="VY770" s="5"/>
      <c r="VZ770" s="5"/>
      <c r="WA770" s="5"/>
      <c r="WB770" s="5"/>
      <c r="WC770" s="5"/>
      <c r="WD770" s="5"/>
      <c r="WE770" s="5"/>
      <c r="WF770" s="5"/>
      <c r="WG770" s="5"/>
      <c r="WH770" s="5"/>
      <c r="WI770" s="5"/>
      <c r="WJ770" s="5"/>
      <c r="WK770" s="5"/>
      <c r="WL770" s="5"/>
      <c r="WM770" s="5"/>
      <c r="WN770" s="5"/>
      <c r="WO770" s="5"/>
      <c r="WP770" s="5"/>
      <c r="WQ770" s="5"/>
      <c r="WR770" s="5"/>
      <c r="WS770" s="5"/>
      <c r="WT770" s="5"/>
      <c r="WU770" s="5"/>
      <c r="WV770" s="5"/>
      <c r="WW770" s="5"/>
      <c r="WX770" s="5"/>
      <c r="WY770" s="5"/>
      <c r="WZ770" s="5"/>
      <c r="XA770" s="5"/>
      <c r="XB770" s="5"/>
      <c r="XC770" s="5"/>
      <c r="XD770" s="5"/>
      <c r="XE770" s="5"/>
      <c r="XF770" s="5"/>
      <c r="XG770" s="5"/>
      <c r="XH770" s="5"/>
      <c r="XI770" s="5"/>
      <c r="XJ770" s="5"/>
      <c r="XK770" s="5"/>
      <c r="XL770" s="5"/>
      <c r="XM770" s="5"/>
      <c r="XN770" s="5"/>
      <c r="XO770" s="5"/>
      <c r="XP770" s="5"/>
      <c r="XQ770" s="5"/>
      <c r="XR770" s="5"/>
      <c r="XS770" s="5"/>
      <c r="XT770" s="5"/>
      <c r="XU770" s="5"/>
      <c r="XV770" s="5"/>
      <c r="XW770" s="5"/>
    </row>
    <row r="771" spans="39:647" x14ac:dyDescent="0.2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c r="PI771" s="5"/>
      <c r="PJ771" s="5"/>
      <c r="PK771" s="5"/>
      <c r="PL771" s="5"/>
      <c r="PM771" s="5"/>
      <c r="PN771" s="5"/>
      <c r="PO771" s="5"/>
      <c r="PP771" s="5"/>
      <c r="PQ771" s="5"/>
      <c r="PR771" s="5"/>
      <c r="PS771" s="5"/>
      <c r="PT771" s="5"/>
      <c r="PU771" s="5"/>
      <c r="PV771" s="5"/>
      <c r="PW771" s="5"/>
      <c r="PX771" s="5"/>
      <c r="PY771" s="5"/>
      <c r="PZ771" s="5"/>
      <c r="QA771" s="5"/>
      <c r="QB771" s="5"/>
      <c r="QC771" s="5"/>
      <c r="QD771" s="5"/>
      <c r="QE771" s="5"/>
      <c r="QF771" s="5"/>
      <c r="QG771" s="5"/>
      <c r="QH771" s="5"/>
      <c r="QI771" s="5"/>
      <c r="QJ771" s="5"/>
      <c r="QK771" s="5"/>
      <c r="QL771" s="5"/>
      <c r="QM771" s="5"/>
      <c r="QN771" s="5"/>
      <c r="QO771" s="5"/>
      <c r="QP771" s="5"/>
      <c r="QQ771" s="5"/>
      <c r="QR771" s="5"/>
      <c r="QS771" s="5"/>
      <c r="QT771" s="5"/>
      <c r="QU771" s="5"/>
      <c r="QV771" s="5"/>
      <c r="QW771" s="5"/>
      <c r="QX771" s="5"/>
      <c r="QY771" s="5"/>
      <c r="QZ771" s="5"/>
      <c r="RA771" s="5"/>
      <c r="RB771" s="5"/>
      <c r="RC771" s="5"/>
      <c r="RD771" s="5"/>
      <c r="RE771" s="5"/>
      <c r="RF771" s="5"/>
      <c r="RG771" s="5"/>
      <c r="RH771" s="5"/>
      <c r="RI771" s="5"/>
      <c r="RJ771" s="5"/>
      <c r="RK771" s="5"/>
      <c r="RL771" s="5"/>
      <c r="RM771" s="5"/>
      <c r="RN771" s="5"/>
      <c r="RO771" s="5"/>
      <c r="RP771" s="5"/>
      <c r="RQ771" s="5"/>
      <c r="RR771" s="5"/>
      <c r="RS771" s="5"/>
      <c r="RT771" s="5"/>
      <c r="RU771" s="5"/>
      <c r="RV771" s="5"/>
      <c r="RW771" s="5"/>
      <c r="RX771" s="5"/>
      <c r="RY771" s="5"/>
      <c r="RZ771" s="5"/>
      <c r="SA771" s="5"/>
      <c r="SB771" s="5"/>
      <c r="SC771" s="5"/>
      <c r="SD771" s="5"/>
      <c r="SE771" s="5"/>
      <c r="SF771" s="5"/>
      <c r="SG771" s="5"/>
      <c r="SH771" s="5"/>
      <c r="SI771" s="5"/>
      <c r="SJ771" s="5"/>
      <c r="SK771" s="5"/>
      <c r="SL771" s="5"/>
      <c r="SM771" s="5"/>
      <c r="SN771" s="5"/>
      <c r="SO771" s="5"/>
      <c r="SP771" s="5"/>
      <c r="SQ771" s="5"/>
      <c r="SR771" s="5"/>
      <c r="SS771" s="5"/>
      <c r="ST771" s="5"/>
      <c r="SU771" s="5"/>
      <c r="SV771" s="5"/>
      <c r="SW771" s="5"/>
      <c r="SX771" s="5"/>
      <c r="SY771" s="5"/>
      <c r="SZ771" s="5"/>
      <c r="TA771" s="5"/>
      <c r="TB771" s="5"/>
      <c r="TC771" s="5"/>
      <c r="TD771" s="5"/>
      <c r="TE771" s="5"/>
      <c r="TF771" s="5"/>
      <c r="TG771" s="5"/>
      <c r="TH771" s="5"/>
      <c r="TI771" s="5"/>
      <c r="TJ771" s="5"/>
      <c r="TK771" s="5"/>
      <c r="TL771" s="5"/>
      <c r="TM771" s="5"/>
      <c r="TN771" s="5"/>
      <c r="TO771" s="5"/>
      <c r="TP771" s="5"/>
      <c r="TQ771" s="5"/>
      <c r="TR771" s="5"/>
      <c r="TS771" s="5"/>
      <c r="TT771" s="5"/>
      <c r="TU771" s="5"/>
      <c r="TV771" s="5"/>
      <c r="TW771" s="5"/>
      <c r="TX771" s="5"/>
      <c r="TY771" s="5"/>
      <c r="TZ771" s="5"/>
      <c r="UA771" s="5"/>
      <c r="UB771" s="5"/>
      <c r="UC771" s="5"/>
      <c r="UD771" s="5"/>
      <c r="UE771" s="5"/>
      <c r="UF771" s="5"/>
      <c r="UG771" s="5"/>
      <c r="UH771" s="5"/>
      <c r="UI771" s="5"/>
      <c r="UJ771" s="5"/>
      <c r="UK771" s="5"/>
      <c r="UL771" s="5"/>
      <c r="UM771" s="5"/>
      <c r="UN771" s="5"/>
      <c r="UO771" s="5"/>
      <c r="UP771" s="5"/>
      <c r="UQ771" s="5"/>
      <c r="UR771" s="5"/>
      <c r="US771" s="5"/>
      <c r="UT771" s="5"/>
      <c r="UU771" s="5"/>
      <c r="UV771" s="5"/>
      <c r="UW771" s="5"/>
      <c r="UX771" s="5"/>
      <c r="UY771" s="5"/>
      <c r="UZ771" s="5"/>
      <c r="VA771" s="5"/>
      <c r="VB771" s="5"/>
      <c r="VC771" s="5"/>
      <c r="VD771" s="5"/>
      <c r="VE771" s="5"/>
      <c r="VF771" s="5"/>
      <c r="VG771" s="5"/>
      <c r="VH771" s="5"/>
      <c r="VI771" s="5"/>
      <c r="VJ771" s="5"/>
      <c r="VK771" s="5"/>
      <c r="VL771" s="5"/>
      <c r="VM771" s="5"/>
      <c r="VN771" s="5"/>
      <c r="VO771" s="5"/>
      <c r="VP771" s="5"/>
      <c r="VQ771" s="5"/>
      <c r="VR771" s="5"/>
      <c r="VS771" s="5"/>
      <c r="VT771" s="5"/>
      <c r="VU771" s="5"/>
      <c r="VV771" s="5"/>
      <c r="VW771" s="5"/>
      <c r="VX771" s="5"/>
      <c r="VY771" s="5"/>
      <c r="VZ771" s="5"/>
      <c r="WA771" s="5"/>
      <c r="WB771" s="5"/>
      <c r="WC771" s="5"/>
      <c r="WD771" s="5"/>
      <c r="WE771" s="5"/>
      <c r="WF771" s="5"/>
      <c r="WG771" s="5"/>
      <c r="WH771" s="5"/>
      <c r="WI771" s="5"/>
      <c r="WJ771" s="5"/>
      <c r="WK771" s="5"/>
      <c r="WL771" s="5"/>
      <c r="WM771" s="5"/>
      <c r="WN771" s="5"/>
      <c r="WO771" s="5"/>
      <c r="WP771" s="5"/>
      <c r="WQ771" s="5"/>
      <c r="WR771" s="5"/>
      <c r="WS771" s="5"/>
      <c r="WT771" s="5"/>
      <c r="WU771" s="5"/>
      <c r="WV771" s="5"/>
      <c r="WW771" s="5"/>
      <c r="WX771" s="5"/>
      <c r="WY771" s="5"/>
      <c r="WZ771" s="5"/>
      <c r="XA771" s="5"/>
      <c r="XB771" s="5"/>
      <c r="XC771" s="5"/>
      <c r="XD771" s="5"/>
      <c r="XE771" s="5"/>
      <c r="XF771" s="5"/>
      <c r="XG771" s="5"/>
      <c r="XH771" s="5"/>
      <c r="XI771" s="5"/>
      <c r="XJ771" s="5"/>
      <c r="XK771" s="5"/>
      <c r="XL771" s="5"/>
      <c r="XM771" s="5"/>
      <c r="XN771" s="5"/>
      <c r="XO771" s="5"/>
      <c r="XP771" s="5"/>
      <c r="XQ771" s="5"/>
      <c r="XR771" s="5"/>
      <c r="XS771" s="5"/>
      <c r="XT771" s="5"/>
      <c r="XU771" s="5"/>
      <c r="XV771" s="5"/>
      <c r="XW771" s="5"/>
    </row>
    <row r="772" spans="39:647" x14ac:dyDescent="0.2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c r="PI772" s="5"/>
      <c r="PJ772" s="5"/>
      <c r="PK772" s="5"/>
      <c r="PL772" s="5"/>
      <c r="PM772" s="5"/>
      <c r="PN772" s="5"/>
      <c r="PO772" s="5"/>
      <c r="PP772" s="5"/>
      <c r="PQ772" s="5"/>
      <c r="PR772" s="5"/>
      <c r="PS772" s="5"/>
      <c r="PT772" s="5"/>
      <c r="PU772" s="5"/>
      <c r="PV772" s="5"/>
      <c r="PW772" s="5"/>
      <c r="PX772" s="5"/>
      <c r="PY772" s="5"/>
      <c r="PZ772" s="5"/>
      <c r="QA772" s="5"/>
      <c r="QB772" s="5"/>
      <c r="QC772" s="5"/>
      <c r="QD772" s="5"/>
      <c r="QE772" s="5"/>
      <c r="QF772" s="5"/>
      <c r="QG772" s="5"/>
      <c r="QH772" s="5"/>
      <c r="QI772" s="5"/>
      <c r="QJ772" s="5"/>
      <c r="QK772" s="5"/>
      <c r="QL772" s="5"/>
      <c r="QM772" s="5"/>
      <c r="QN772" s="5"/>
      <c r="QO772" s="5"/>
      <c r="QP772" s="5"/>
      <c r="QQ772" s="5"/>
      <c r="QR772" s="5"/>
      <c r="QS772" s="5"/>
      <c r="QT772" s="5"/>
      <c r="QU772" s="5"/>
      <c r="QV772" s="5"/>
      <c r="QW772" s="5"/>
      <c r="QX772" s="5"/>
      <c r="QY772" s="5"/>
      <c r="QZ772" s="5"/>
      <c r="RA772" s="5"/>
      <c r="RB772" s="5"/>
      <c r="RC772" s="5"/>
      <c r="RD772" s="5"/>
      <c r="RE772" s="5"/>
      <c r="RF772" s="5"/>
      <c r="RG772" s="5"/>
      <c r="RH772" s="5"/>
      <c r="RI772" s="5"/>
      <c r="RJ772" s="5"/>
      <c r="RK772" s="5"/>
      <c r="RL772" s="5"/>
      <c r="RM772" s="5"/>
      <c r="RN772" s="5"/>
      <c r="RO772" s="5"/>
      <c r="RP772" s="5"/>
      <c r="RQ772" s="5"/>
      <c r="RR772" s="5"/>
      <c r="RS772" s="5"/>
      <c r="RT772" s="5"/>
      <c r="RU772" s="5"/>
      <c r="RV772" s="5"/>
      <c r="RW772" s="5"/>
      <c r="RX772" s="5"/>
      <c r="RY772" s="5"/>
      <c r="RZ772" s="5"/>
      <c r="SA772" s="5"/>
      <c r="SB772" s="5"/>
      <c r="SC772" s="5"/>
      <c r="SD772" s="5"/>
      <c r="SE772" s="5"/>
      <c r="SF772" s="5"/>
      <c r="SG772" s="5"/>
      <c r="SH772" s="5"/>
      <c r="SI772" s="5"/>
      <c r="SJ772" s="5"/>
      <c r="SK772" s="5"/>
      <c r="SL772" s="5"/>
      <c r="SM772" s="5"/>
      <c r="SN772" s="5"/>
      <c r="SO772" s="5"/>
      <c r="SP772" s="5"/>
      <c r="SQ772" s="5"/>
      <c r="SR772" s="5"/>
      <c r="SS772" s="5"/>
      <c r="ST772" s="5"/>
      <c r="SU772" s="5"/>
      <c r="SV772" s="5"/>
      <c r="SW772" s="5"/>
      <c r="SX772" s="5"/>
      <c r="SY772" s="5"/>
      <c r="SZ772" s="5"/>
      <c r="TA772" s="5"/>
      <c r="TB772" s="5"/>
      <c r="TC772" s="5"/>
      <c r="TD772" s="5"/>
      <c r="TE772" s="5"/>
      <c r="TF772" s="5"/>
      <c r="TG772" s="5"/>
      <c r="TH772" s="5"/>
      <c r="TI772" s="5"/>
      <c r="TJ772" s="5"/>
      <c r="TK772" s="5"/>
      <c r="TL772" s="5"/>
      <c r="TM772" s="5"/>
      <c r="TN772" s="5"/>
      <c r="TO772" s="5"/>
      <c r="TP772" s="5"/>
      <c r="TQ772" s="5"/>
      <c r="TR772" s="5"/>
      <c r="TS772" s="5"/>
      <c r="TT772" s="5"/>
      <c r="TU772" s="5"/>
      <c r="TV772" s="5"/>
      <c r="TW772" s="5"/>
      <c r="TX772" s="5"/>
      <c r="TY772" s="5"/>
      <c r="TZ772" s="5"/>
      <c r="UA772" s="5"/>
      <c r="UB772" s="5"/>
      <c r="UC772" s="5"/>
      <c r="UD772" s="5"/>
      <c r="UE772" s="5"/>
      <c r="UF772" s="5"/>
      <c r="UG772" s="5"/>
      <c r="UH772" s="5"/>
      <c r="UI772" s="5"/>
      <c r="UJ772" s="5"/>
      <c r="UK772" s="5"/>
      <c r="UL772" s="5"/>
      <c r="UM772" s="5"/>
      <c r="UN772" s="5"/>
      <c r="UO772" s="5"/>
      <c r="UP772" s="5"/>
      <c r="UQ772" s="5"/>
      <c r="UR772" s="5"/>
      <c r="US772" s="5"/>
      <c r="UT772" s="5"/>
      <c r="UU772" s="5"/>
      <c r="UV772" s="5"/>
      <c r="UW772" s="5"/>
      <c r="UX772" s="5"/>
      <c r="UY772" s="5"/>
      <c r="UZ772" s="5"/>
      <c r="VA772" s="5"/>
      <c r="VB772" s="5"/>
      <c r="VC772" s="5"/>
      <c r="VD772" s="5"/>
      <c r="VE772" s="5"/>
      <c r="VF772" s="5"/>
      <c r="VG772" s="5"/>
      <c r="VH772" s="5"/>
      <c r="VI772" s="5"/>
      <c r="VJ772" s="5"/>
      <c r="VK772" s="5"/>
      <c r="VL772" s="5"/>
      <c r="VM772" s="5"/>
      <c r="VN772" s="5"/>
      <c r="VO772" s="5"/>
      <c r="VP772" s="5"/>
      <c r="VQ772" s="5"/>
      <c r="VR772" s="5"/>
      <c r="VS772" s="5"/>
      <c r="VT772" s="5"/>
      <c r="VU772" s="5"/>
      <c r="VV772" s="5"/>
      <c r="VW772" s="5"/>
      <c r="VX772" s="5"/>
      <c r="VY772" s="5"/>
      <c r="VZ772" s="5"/>
      <c r="WA772" s="5"/>
      <c r="WB772" s="5"/>
      <c r="WC772" s="5"/>
      <c r="WD772" s="5"/>
      <c r="WE772" s="5"/>
      <c r="WF772" s="5"/>
      <c r="WG772" s="5"/>
      <c r="WH772" s="5"/>
      <c r="WI772" s="5"/>
      <c r="WJ772" s="5"/>
      <c r="WK772" s="5"/>
      <c r="WL772" s="5"/>
      <c r="WM772" s="5"/>
      <c r="WN772" s="5"/>
      <c r="WO772" s="5"/>
      <c r="WP772" s="5"/>
      <c r="WQ772" s="5"/>
      <c r="WR772" s="5"/>
      <c r="WS772" s="5"/>
      <c r="WT772" s="5"/>
      <c r="WU772" s="5"/>
      <c r="WV772" s="5"/>
      <c r="WW772" s="5"/>
      <c r="WX772" s="5"/>
      <c r="WY772" s="5"/>
      <c r="WZ772" s="5"/>
      <c r="XA772" s="5"/>
      <c r="XB772" s="5"/>
      <c r="XC772" s="5"/>
      <c r="XD772" s="5"/>
      <c r="XE772" s="5"/>
      <c r="XF772" s="5"/>
      <c r="XG772" s="5"/>
      <c r="XH772" s="5"/>
      <c r="XI772" s="5"/>
      <c r="XJ772" s="5"/>
      <c r="XK772" s="5"/>
      <c r="XL772" s="5"/>
      <c r="XM772" s="5"/>
      <c r="XN772" s="5"/>
      <c r="XO772" s="5"/>
      <c r="XP772" s="5"/>
      <c r="XQ772" s="5"/>
      <c r="XR772" s="5"/>
      <c r="XS772" s="5"/>
      <c r="XT772" s="5"/>
      <c r="XU772" s="5"/>
      <c r="XV772" s="5"/>
      <c r="XW772" s="5"/>
    </row>
    <row r="773" spans="39:647" x14ac:dyDescent="0.2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c r="PI773" s="5"/>
      <c r="PJ773" s="5"/>
      <c r="PK773" s="5"/>
      <c r="PL773" s="5"/>
      <c r="PM773" s="5"/>
      <c r="PN773" s="5"/>
      <c r="PO773" s="5"/>
      <c r="PP773" s="5"/>
      <c r="PQ773" s="5"/>
      <c r="PR773" s="5"/>
      <c r="PS773" s="5"/>
      <c r="PT773" s="5"/>
      <c r="PU773" s="5"/>
      <c r="PV773" s="5"/>
      <c r="PW773" s="5"/>
      <c r="PX773" s="5"/>
      <c r="PY773" s="5"/>
      <c r="PZ773" s="5"/>
      <c r="QA773" s="5"/>
      <c r="QB773" s="5"/>
      <c r="QC773" s="5"/>
      <c r="QD773" s="5"/>
      <c r="QE773" s="5"/>
      <c r="QF773" s="5"/>
      <c r="QG773" s="5"/>
      <c r="QH773" s="5"/>
      <c r="QI773" s="5"/>
      <c r="QJ773" s="5"/>
      <c r="QK773" s="5"/>
      <c r="QL773" s="5"/>
      <c r="QM773" s="5"/>
      <c r="QN773" s="5"/>
      <c r="QO773" s="5"/>
      <c r="QP773" s="5"/>
      <c r="QQ773" s="5"/>
      <c r="QR773" s="5"/>
      <c r="QS773" s="5"/>
      <c r="QT773" s="5"/>
      <c r="QU773" s="5"/>
      <c r="QV773" s="5"/>
      <c r="QW773" s="5"/>
      <c r="QX773" s="5"/>
      <c r="QY773" s="5"/>
      <c r="QZ773" s="5"/>
      <c r="RA773" s="5"/>
      <c r="RB773" s="5"/>
      <c r="RC773" s="5"/>
      <c r="RD773" s="5"/>
      <c r="RE773" s="5"/>
      <c r="RF773" s="5"/>
      <c r="RG773" s="5"/>
      <c r="RH773" s="5"/>
      <c r="RI773" s="5"/>
      <c r="RJ773" s="5"/>
      <c r="RK773" s="5"/>
      <c r="RL773" s="5"/>
      <c r="RM773" s="5"/>
      <c r="RN773" s="5"/>
      <c r="RO773" s="5"/>
      <c r="RP773" s="5"/>
      <c r="RQ773" s="5"/>
      <c r="RR773" s="5"/>
      <c r="RS773" s="5"/>
      <c r="RT773" s="5"/>
      <c r="RU773" s="5"/>
      <c r="RV773" s="5"/>
      <c r="RW773" s="5"/>
      <c r="RX773" s="5"/>
      <c r="RY773" s="5"/>
      <c r="RZ773" s="5"/>
      <c r="SA773" s="5"/>
      <c r="SB773" s="5"/>
      <c r="SC773" s="5"/>
      <c r="SD773" s="5"/>
      <c r="SE773" s="5"/>
      <c r="SF773" s="5"/>
      <c r="SG773" s="5"/>
      <c r="SH773" s="5"/>
      <c r="SI773" s="5"/>
      <c r="SJ773" s="5"/>
      <c r="SK773" s="5"/>
      <c r="SL773" s="5"/>
      <c r="SM773" s="5"/>
      <c r="SN773" s="5"/>
      <c r="SO773" s="5"/>
      <c r="SP773" s="5"/>
      <c r="SQ773" s="5"/>
      <c r="SR773" s="5"/>
      <c r="SS773" s="5"/>
      <c r="ST773" s="5"/>
      <c r="SU773" s="5"/>
      <c r="SV773" s="5"/>
      <c r="SW773" s="5"/>
      <c r="SX773" s="5"/>
      <c r="SY773" s="5"/>
      <c r="SZ773" s="5"/>
      <c r="TA773" s="5"/>
      <c r="TB773" s="5"/>
      <c r="TC773" s="5"/>
      <c r="TD773" s="5"/>
      <c r="TE773" s="5"/>
      <c r="TF773" s="5"/>
      <c r="TG773" s="5"/>
      <c r="TH773" s="5"/>
      <c r="TI773" s="5"/>
      <c r="TJ773" s="5"/>
      <c r="TK773" s="5"/>
      <c r="TL773" s="5"/>
      <c r="TM773" s="5"/>
      <c r="TN773" s="5"/>
      <c r="TO773" s="5"/>
      <c r="TP773" s="5"/>
      <c r="TQ773" s="5"/>
      <c r="TR773" s="5"/>
      <c r="TS773" s="5"/>
      <c r="TT773" s="5"/>
      <c r="TU773" s="5"/>
      <c r="TV773" s="5"/>
      <c r="TW773" s="5"/>
      <c r="TX773" s="5"/>
      <c r="TY773" s="5"/>
      <c r="TZ773" s="5"/>
      <c r="UA773" s="5"/>
      <c r="UB773" s="5"/>
      <c r="UC773" s="5"/>
      <c r="UD773" s="5"/>
      <c r="UE773" s="5"/>
      <c r="UF773" s="5"/>
      <c r="UG773" s="5"/>
      <c r="UH773" s="5"/>
      <c r="UI773" s="5"/>
      <c r="UJ773" s="5"/>
      <c r="UK773" s="5"/>
      <c r="UL773" s="5"/>
      <c r="UM773" s="5"/>
      <c r="UN773" s="5"/>
      <c r="UO773" s="5"/>
      <c r="UP773" s="5"/>
      <c r="UQ773" s="5"/>
      <c r="UR773" s="5"/>
      <c r="US773" s="5"/>
      <c r="UT773" s="5"/>
      <c r="UU773" s="5"/>
      <c r="UV773" s="5"/>
      <c r="UW773" s="5"/>
      <c r="UX773" s="5"/>
      <c r="UY773" s="5"/>
      <c r="UZ773" s="5"/>
      <c r="VA773" s="5"/>
      <c r="VB773" s="5"/>
      <c r="VC773" s="5"/>
      <c r="VD773" s="5"/>
      <c r="VE773" s="5"/>
      <c r="VF773" s="5"/>
      <c r="VG773" s="5"/>
      <c r="VH773" s="5"/>
      <c r="VI773" s="5"/>
      <c r="VJ773" s="5"/>
      <c r="VK773" s="5"/>
      <c r="VL773" s="5"/>
      <c r="VM773" s="5"/>
      <c r="VN773" s="5"/>
      <c r="VO773" s="5"/>
      <c r="VP773" s="5"/>
      <c r="VQ773" s="5"/>
      <c r="VR773" s="5"/>
      <c r="VS773" s="5"/>
      <c r="VT773" s="5"/>
      <c r="VU773" s="5"/>
      <c r="VV773" s="5"/>
      <c r="VW773" s="5"/>
      <c r="VX773" s="5"/>
      <c r="VY773" s="5"/>
      <c r="VZ773" s="5"/>
      <c r="WA773" s="5"/>
      <c r="WB773" s="5"/>
      <c r="WC773" s="5"/>
      <c r="WD773" s="5"/>
      <c r="WE773" s="5"/>
      <c r="WF773" s="5"/>
      <c r="WG773" s="5"/>
      <c r="WH773" s="5"/>
      <c r="WI773" s="5"/>
      <c r="WJ773" s="5"/>
      <c r="WK773" s="5"/>
      <c r="WL773" s="5"/>
      <c r="WM773" s="5"/>
      <c r="WN773" s="5"/>
      <c r="WO773" s="5"/>
      <c r="WP773" s="5"/>
      <c r="WQ773" s="5"/>
      <c r="WR773" s="5"/>
      <c r="WS773" s="5"/>
      <c r="WT773" s="5"/>
      <c r="WU773" s="5"/>
      <c r="WV773" s="5"/>
      <c r="WW773" s="5"/>
      <c r="WX773" s="5"/>
      <c r="WY773" s="5"/>
      <c r="WZ773" s="5"/>
      <c r="XA773" s="5"/>
      <c r="XB773" s="5"/>
      <c r="XC773" s="5"/>
      <c r="XD773" s="5"/>
      <c r="XE773" s="5"/>
      <c r="XF773" s="5"/>
      <c r="XG773" s="5"/>
      <c r="XH773" s="5"/>
      <c r="XI773" s="5"/>
      <c r="XJ773" s="5"/>
      <c r="XK773" s="5"/>
      <c r="XL773" s="5"/>
      <c r="XM773" s="5"/>
      <c r="XN773" s="5"/>
      <c r="XO773" s="5"/>
      <c r="XP773" s="5"/>
      <c r="XQ773" s="5"/>
      <c r="XR773" s="5"/>
      <c r="XS773" s="5"/>
      <c r="XT773" s="5"/>
      <c r="XU773" s="5"/>
      <c r="XV773" s="5"/>
      <c r="XW773" s="5"/>
    </row>
    <row r="774" spans="39:647" x14ac:dyDescent="0.2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c r="PI774" s="5"/>
      <c r="PJ774" s="5"/>
      <c r="PK774" s="5"/>
      <c r="PL774" s="5"/>
      <c r="PM774" s="5"/>
      <c r="PN774" s="5"/>
      <c r="PO774" s="5"/>
      <c r="PP774" s="5"/>
      <c r="PQ774" s="5"/>
      <c r="PR774" s="5"/>
      <c r="PS774" s="5"/>
      <c r="PT774" s="5"/>
      <c r="PU774" s="5"/>
      <c r="PV774" s="5"/>
      <c r="PW774" s="5"/>
      <c r="PX774" s="5"/>
      <c r="PY774" s="5"/>
      <c r="PZ774" s="5"/>
      <c r="QA774" s="5"/>
      <c r="QB774" s="5"/>
      <c r="QC774" s="5"/>
      <c r="QD774" s="5"/>
      <c r="QE774" s="5"/>
      <c r="QF774" s="5"/>
      <c r="QG774" s="5"/>
      <c r="QH774" s="5"/>
      <c r="QI774" s="5"/>
      <c r="QJ774" s="5"/>
      <c r="QK774" s="5"/>
      <c r="QL774" s="5"/>
      <c r="QM774" s="5"/>
      <c r="QN774" s="5"/>
      <c r="QO774" s="5"/>
      <c r="QP774" s="5"/>
      <c r="QQ774" s="5"/>
      <c r="QR774" s="5"/>
      <c r="QS774" s="5"/>
      <c r="QT774" s="5"/>
      <c r="QU774" s="5"/>
      <c r="QV774" s="5"/>
      <c r="QW774" s="5"/>
      <c r="QX774" s="5"/>
      <c r="QY774" s="5"/>
      <c r="QZ774" s="5"/>
      <c r="RA774" s="5"/>
      <c r="RB774" s="5"/>
      <c r="RC774" s="5"/>
      <c r="RD774" s="5"/>
      <c r="RE774" s="5"/>
      <c r="RF774" s="5"/>
      <c r="RG774" s="5"/>
      <c r="RH774" s="5"/>
      <c r="RI774" s="5"/>
      <c r="RJ774" s="5"/>
      <c r="RK774" s="5"/>
      <c r="RL774" s="5"/>
      <c r="RM774" s="5"/>
      <c r="RN774" s="5"/>
      <c r="RO774" s="5"/>
      <c r="RP774" s="5"/>
      <c r="RQ774" s="5"/>
      <c r="RR774" s="5"/>
      <c r="RS774" s="5"/>
      <c r="RT774" s="5"/>
      <c r="RU774" s="5"/>
      <c r="RV774" s="5"/>
      <c r="RW774" s="5"/>
      <c r="RX774" s="5"/>
      <c r="RY774" s="5"/>
      <c r="RZ774" s="5"/>
      <c r="SA774" s="5"/>
      <c r="SB774" s="5"/>
      <c r="SC774" s="5"/>
      <c r="SD774" s="5"/>
      <c r="SE774" s="5"/>
      <c r="SF774" s="5"/>
      <c r="SG774" s="5"/>
      <c r="SH774" s="5"/>
      <c r="SI774" s="5"/>
      <c r="SJ774" s="5"/>
      <c r="SK774" s="5"/>
      <c r="SL774" s="5"/>
      <c r="SM774" s="5"/>
      <c r="SN774" s="5"/>
      <c r="SO774" s="5"/>
      <c r="SP774" s="5"/>
      <c r="SQ774" s="5"/>
      <c r="SR774" s="5"/>
      <c r="SS774" s="5"/>
      <c r="ST774" s="5"/>
      <c r="SU774" s="5"/>
      <c r="SV774" s="5"/>
      <c r="SW774" s="5"/>
      <c r="SX774" s="5"/>
      <c r="SY774" s="5"/>
      <c r="SZ774" s="5"/>
      <c r="TA774" s="5"/>
      <c r="TB774" s="5"/>
      <c r="TC774" s="5"/>
      <c r="TD774" s="5"/>
      <c r="TE774" s="5"/>
      <c r="TF774" s="5"/>
      <c r="TG774" s="5"/>
      <c r="TH774" s="5"/>
      <c r="TI774" s="5"/>
      <c r="TJ774" s="5"/>
      <c r="TK774" s="5"/>
      <c r="TL774" s="5"/>
      <c r="TM774" s="5"/>
      <c r="TN774" s="5"/>
      <c r="TO774" s="5"/>
      <c r="TP774" s="5"/>
      <c r="TQ774" s="5"/>
      <c r="TR774" s="5"/>
      <c r="TS774" s="5"/>
      <c r="TT774" s="5"/>
      <c r="TU774" s="5"/>
      <c r="TV774" s="5"/>
      <c r="TW774" s="5"/>
      <c r="TX774" s="5"/>
      <c r="TY774" s="5"/>
      <c r="TZ774" s="5"/>
      <c r="UA774" s="5"/>
      <c r="UB774" s="5"/>
      <c r="UC774" s="5"/>
      <c r="UD774" s="5"/>
      <c r="UE774" s="5"/>
      <c r="UF774" s="5"/>
      <c r="UG774" s="5"/>
      <c r="UH774" s="5"/>
      <c r="UI774" s="5"/>
      <c r="UJ774" s="5"/>
      <c r="UK774" s="5"/>
      <c r="UL774" s="5"/>
      <c r="UM774" s="5"/>
      <c r="UN774" s="5"/>
      <c r="UO774" s="5"/>
      <c r="UP774" s="5"/>
      <c r="UQ774" s="5"/>
      <c r="UR774" s="5"/>
      <c r="US774" s="5"/>
      <c r="UT774" s="5"/>
      <c r="UU774" s="5"/>
      <c r="UV774" s="5"/>
      <c r="UW774" s="5"/>
      <c r="UX774" s="5"/>
      <c r="UY774" s="5"/>
      <c r="UZ774" s="5"/>
      <c r="VA774" s="5"/>
      <c r="VB774" s="5"/>
      <c r="VC774" s="5"/>
      <c r="VD774" s="5"/>
      <c r="VE774" s="5"/>
      <c r="VF774" s="5"/>
      <c r="VG774" s="5"/>
      <c r="VH774" s="5"/>
      <c r="VI774" s="5"/>
      <c r="VJ774" s="5"/>
      <c r="VK774" s="5"/>
      <c r="VL774" s="5"/>
      <c r="VM774" s="5"/>
      <c r="VN774" s="5"/>
      <c r="VO774" s="5"/>
      <c r="VP774" s="5"/>
      <c r="VQ774" s="5"/>
      <c r="VR774" s="5"/>
      <c r="VS774" s="5"/>
      <c r="VT774" s="5"/>
      <c r="VU774" s="5"/>
      <c r="VV774" s="5"/>
      <c r="VW774" s="5"/>
      <c r="VX774" s="5"/>
      <c r="VY774" s="5"/>
      <c r="VZ774" s="5"/>
      <c r="WA774" s="5"/>
      <c r="WB774" s="5"/>
      <c r="WC774" s="5"/>
      <c r="WD774" s="5"/>
      <c r="WE774" s="5"/>
      <c r="WF774" s="5"/>
      <c r="WG774" s="5"/>
      <c r="WH774" s="5"/>
      <c r="WI774" s="5"/>
      <c r="WJ774" s="5"/>
      <c r="WK774" s="5"/>
      <c r="WL774" s="5"/>
      <c r="WM774" s="5"/>
      <c r="WN774" s="5"/>
      <c r="WO774" s="5"/>
      <c r="WP774" s="5"/>
      <c r="WQ774" s="5"/>
      <c r="WR774" s="5"/>
      <c r="WS774" s="5"/>
      <c r="WT774" s="5"/>
      <c r="WU774" s="5"/>
      <c r="WV774" s="5"/>
      <c r="WW774" s="5"/>
      <c r="WX774" s="5"/>
      <c r="WY774" s="5"/>
      <c r="WZ774" s="5"/>
      <c r="XA774" s="5"/>
      <c r="XB774" s="5"/>
      <c r="XC774" s="5"/>
      <c r="XD774" s="5"/>
      <c r="XE774" s="5"/>
      <c r="XF774" s="5"/>
      <c r="XG774" s="5"/>
      <c r="XH774" s="5"/>
      <c r="XI774" s="5"/>
      <c r="XJ774" s="5"/>
      <c r="XK774" s="5"/>
      <c r="XL774" s="5"/>
      <c r="XM774" s="5"/>
      <c r="XN774" s="5"/>
      <c r="XO774" s="5"/>
      <c r="XP774" s="5"/>
      <c r="XQ774" s="5"/>
      <c r="XR774" s="5"/>
      <c r="XS774" s="5"/>
      <c r="XT774" s="5"/>
      <c r="XU774" s="5"/>
      <c r="XV774" s="5"/>
      <c r="XW774" s="5"/>
    </row>
    <row r="775" spans="39:647" x14ac:dyDescent="0.2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c r="PI775" s="5"/>
      <c r="PJ775" s="5"/>
      <c r="PK775" s="5"/>
      <c r="PL775" s="5"/>
      <c r="PM775" s="5"/>
      <c r="PN775" s="5"/>
      <c r="PO775" s="5"/>
      <c r="PP775" s="5"/>
      <c r="PQ775" s="5"/>
      <c r="PR775" s="5"/>
      <c r="PS775" s="5"/>
      <c r="PT775" s="5"/>
      <c r="PU775" s="5"/>
      <c r="PV775" s="5"/>
      <c r="PW775" s="5"/>
      <c r="PX775" s="5"/>
      <c r="PY775" s="5"/>
      <c r="PZ775" s="5"/>
      <c r="QA775" s="5"/>
      <c r="QB775" s="5"/>
      <c r="QC775" s="5"/>
      <c r="QD775" s="5"/>
      <c r="QE775" s="5"/>
      <c r="QF775" s="5"/>
      <c r="QG775" s="5"/>
      <c r="QH775" s="5"/>
      <c r="QI775" s="5"/>
      <c r="QJ775" s="5"/>
      <c r="QK775" s="5"/>
      <c r="QL775" s="5"/>
      <c r="QM775" s="5"/>
      <c r="QN775" s="5"/>
      <c r="QO775" s="5"/>
      <c r="QP775" s="5"/>
      <c r="QQ775" s="5"/>
      <c r="QR775" s="5"/>
      <c r="QS775" s="5"/>
      <c r="QT775" s="5"/>
      <c r="QU775" s="5"/>
      <c r="QV775" s="5"/>
      <c r="QW775" s="5"/>
      <c r="QX775" s="5"/>
      <c r="QY775" s="5"/>
      <c r="QZ775" s="5"/>
      <c r="RA775" s="5"/>
      <c r="RB775" s="5"/>
      <c r="RC775" s="5"/>
      <c r="RD775" s="5"/>
      <c r="RE775" s="5"/>
      <c r="RF775" s="5"/>
      <c r="RG775" s="5"/>
      <c r="RH775" s="5"/>
      <c r="RI775" s="5"/>
      <c r="RJ775" s="5"/>
      <c r="RK775" s="5"/>
      <c r="RL775" s="5"/>
      <c r="RM775" s="5"/>
      <c r="RN775" s="5"/>
      <c r="RO775" s="5"/>
      <c r="RP775" s="5"/>
      <c r="RQ775" s="5"/>
      <c r="RR775" s="5"/>
      <c r="RS775" s="5"/>
      <c r="RT775" s="5"/>
      <c r="RU775" s="5"/>
      <c r="RV775" s="5"/>
      <c r="RW775" s="5"/>
      <c r="RX775" s="5"/>
      <c r="RY775" s="5"/>
      <c r="RZ775" s="5"/>
      <c r="SA775" s="5"/>
      <c r="SB775" s="5"/>
      <c r="SC775" s="5"/>
      <c r="SD775" s="5"/>
      <c r="SE775" s="5"/>
      <c r="SF775" s="5"/>
      <c r="SG775" s="5"/>
      <c r="SH775" s="5"/>
      <c r="SI775" s="5"/>
      <c r="SJ775" s="5"/>
      <c r="SK775" s="5"/>
      <c r="SL775" s="5"/>
      <c r="SM775" s="5"/>
      <c r="SN775" s="5"/>
      <c r="SO775" s="5"/>
      <c r="SP775" s="5"/>
      <c r="SQ775" s="5"/>
      <c r="SR775" s="5"/>
      <c r="SS775" s="5"/>
      <c r="ST775" s="5"/>
      <c r="SU775" s="5"/>
      <c r="SV775" s="5"/>
      <c r="SW775" s="5"/>
      <c r="SX775" s="5"/>
      <c r="SY775" s="5"/>
      <c r="SZ775" s="5"/>
      <c r="TA775" s="5"/>
      <c r="TB775" s="5"/>
      <c r="TC775" s="5"/>
      <c r="TD775" s="5"/>
      <c r="TE775" s="5"/>
      <c r="TF775" s="5"/>
      <c r="TG775" s="5"/>
      <c r="TH775" s="5"/>
      <c r="TI775" s="5"/>
      <c r="TJ775" s="5"/>
      <c r="TK775" s="5"/>
      <c r="TL775" s="5"/>
      <c r="TM775" s="5"/>
      <c r="TN775" s="5"/>
      <c r="TO775" s="5"/>
      <c r="TP775" s="5"/>
      <c r="TQ775" s="5"/>
      <c r="TR775" s="5"/>
      <c r="TS775" s="5"/>
      <c r="TT775" s="5"/>
      <c r="TU775" s="5"/>
      <c r="TV775" s="5"/>
      <c r="TW775" s="5"/>
      <c r="TX775" s="5"/>
      <c r="TY775" s="5"/>
      <c r="TZ775" s="5"/>
      <c r="UA775" s="5"/>
      <c r="UB775" s="5"/>
      <c r="UC775" s="5"/>
      <c r="UD775" s="5"/>
      <c r="UE775" s="5"/>
      <c r="UF775" s="5"/>
      <c r="UG775" s="5"/>
      <c r="UH775" s="5"/>
      <c r="UI775" s="5"/>
      <c r="UJ775" s="5"/>
      <c r="UK775" s="5"/>
      <c r="UL775" s="5"/>
      <c r="UM775" s="5"/>
      <c r="UN775" s="5"/>
      <c r="UO775" s="5"/>
      <c r="UP775" s="5"/>
      <c r="UQ775" s="5"/>
      <c r="UR775" s="5"/>
      <c r="US775" s="5"/>
      <c r="UT775" s="5"/>
      <c r="UU775" s="5"/>
      <c r="UV775" s="5"/>
      <c r="UW775" s="5"/>
      <c r="UX775" s="5"/>
      <c r="UY775" s="5"/>
      <c r="UZ775" s="5"/>
      <c r="VA775" s="5"/>
      <c r="VB775" s="5"/>
      <c r="VC775" s="5"/>
      <c r="VD775" s="5"/>
      <c r="VE775" s="5"/>
      <c r="VF775" s="5"/>
      <c r="VG775" s="5"/>
      <c r="VH775" s="5"/>
      <c r="VI775" s="5"/>
      <c r="VJ775" s="5"/>
      <c r="VK775" s="5"/>
      <c r="VL775" s="5"/>
      <c r="VM775" s="5"/>
      <c r="VN775" s="5"/>
      <c r="VO775" s="5"/>
      <c r="VP775" s="5"/>
      <c r="VQ775" s="5"/>
      <c r="VR775" s="5"/>
      <c r="VS775" s="5"/>
      <c r="VT775" s="5"/>
      <c r="VU775" s="5"/>
      <c r="VV775" s="5"/>
      <c r="VW775" s="5"/>
      <c r="VX775" s="5"/>
      <c r="VY775" s="5"/>
      <c r="VZ775" s="5"/>
      <c r="WA775" s="5"/>
      <c r="WB775" s="5"/>
      <c r="WC775" s="5"/>
      <c r="WD775" s="5"/>
      <c r="WE775" s="5"/>
      <c r="WF775" s="5"/>
      <c r="WG775" s="5"/>
      <c r="WH775" s="5"/>
      <c r="WI775" s="5"/>
      <c r="WJ775" s="5"/>
      <c r="WK775" s="5"/>
      <c r="WL775" s="5"/>
      <c r="WM775" s="5"/>
      <c r="WN775" s="5"/>
      <c r="WO775" s="5"/>
      <c r="WP775" s="5"/>
      <c r="WQ775" s="5"/>
      <c r="WR775" s="5"/>
      <c r="WS775" s="5"/>
      <c r="WT775" s="5"/>
      <c r="WU775" s="5"/>
      <c r="WV775" s="5"/>
      <c r="WW775" s="5"/>
      <c r="WX775" s="5"/>
      <c r="WY775" s="5"/>
      <c r="WZ775" s="5"/>
      <c r="XA775" s="5"/>
      <c r="XB775" s="5"/>
      <c r="XC775" s="5"/>
      <c r="XD775" s="5"/>
      <c r="XE775" s="5"/>
      <c r="XF775" s="5"/>
      <c r="XG775" s="5"/>
      <c r="XH775" s="5"/>
      <c r="XI775" s="5"/>
      <c r="XJ775" s="5"/>
      <c r="XK775" s="5"/>
      <c r="XL775" s="5"/>
      <c r="XM775" s="5"/>
      <c r="XN775" s="5"/>
      <c r="XO775" s="5"/>
      <c r="XP775" s="5"/>
      <c r="XQ775" s="5"/>
      <c r="XR775" s="5"/>
      <c r="XS775" s="5"/>
      <c r="XT775" s="5"/>
      <c r="XU775" s="5"/>
      <c r="XV775" s="5"/>
      <c r="XW775" s="5"/>
    </row>
    <row r="776" spans="39:647" x14ac:dyDescent="0.2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c r="PI776" s="5"/>
      <c r="PJ776" s="5"/>
      <c r="PK776" s="5"/>
      <c r="PL776" s="5"/>
      <c r="PM776" s="5"/>
      <c r="PN776" s="5"/>
      <c r="PO776" s="5"/>
      <c r="PP776" s="5"/>
      <c r="PQ776" s="5"/>
      <c r="PR776" s="5"/>
      <c r="PS776" s="5"/>
      <c r="PT776" s="5"/>
      <c r="PU776" s="5"/>
      <c r="PV776" s="5"/>
      <c r="PW776" s="5"/>
      <c r="PX776" s="5"/>
      <c r="PY776" s="5"/>
      <c r="PZ776" s="5"/>
      <c r="QA776" s="5"/>
      <c r="QB776" s="5"/>
      <c r="QC776" s="5"/>
      <c r="QD776" s="5"/>
      <c r="QE776" s="5"/>
      <c r="QF776" s="5"/>
      <c r="QG776" s="5"/>
      <c r="QH776" s="5"/>
      <c r="QI776" s="5"/>
      <c r="QJ776" s="5"/>
      <c r="QK776" s="5"/>
      <c r="QL776" s="5"/>
      <c r="QM776" s="5"/>
      <c r="QN776" s="5"/>
      <c r="QO776" s="5"/>
      <c r="QP776" s="5"/>
      <c r="QQ776" s="5"/>
      <c r="QR776" s="5"/>
      <c r="QS776" s="5"/>
      <c r="QT776" s="5"/>
      <c r="QU776" s="5"/>
      <c r="QV776" s="5"/>
      <c r="QW776" s="5"/>
      <c r="QX776" s="5"/>
      <c r="QY776" s="5"/>
      <c r="QZ776" s="5"/>
      <c r="RA776" s="5"/>
      <c r="RB776" s="5"/>
      <c r="RC776" s="5"/>
      <c r="RD776" s="5"/>
      <c r="RE776" s="5"/>
      <c r="RF776" s="5"/>
      <c r="RG776" s="5"/>
      <c r="RH776" s="5"/>
      <c r="RI776" s="5"/>
      <c r="RJ776" s="5"/>
      <c r="RK776" s="5"/>
      <c r="RL776" s="5"/>
      <c r="RM776" s="5"/>
      <c r="RN776" s="5"/>
      <c r="RO776" s="5"/>
      <c r="RP776" s="5"/>
      <c r="RQ776" s="5"/>
      <c r="RR776" s="5"/>
      <c r="RS776" s="5"/>
      <c r="RT776" s="5"/>
      <c r="RU776" s="5"/>
      <c r="RV776" s="5"/>
      <c r="RW776" s="5"/>
      <c r="RX776" s="5"/>
      <c r="RY776" s="5"/>
      <c r="RZ776" s="5"/>
      <c r="SA776" s="5"/>
      <c r="SB776" s="5"/>
      <c r="SC776" s="5"/>
      <c r="SD776" s="5"/>
      <c r="SE776" s="5"/>
      <c r="SF776" s="5"/>
      <c r="SG776" s="5"/>
      <c r="SH776" s="5"/>
      <c r="SI776" s="5"/>
      <c r="SJ776" s="5"/>
      <c r="SK776" s="5"/>
      <c r="SL776" s="5"/>
      <c r="SM776" s="5"/>
      <c r="SN776" s="5"/>
      <c r="SO776" s="5"/>
      <c r="SP776" s="5"/>
      <c r="SQ776" s="5"/>
      <c r="SR776" s="5"/>
      <c r="SS776" s="5"/>
      <c r="ST776" s="5"/>
      <c r="SU776" s="5"/>
      <c r="SV776" s="5"/>
      <c r="SW776" s="5"/>
      <c r="SX776" s="5"/>
      <c r="SY776" s="5"/>
      <c r="SZ776" s="5"/>
      <c r="TA776" s="5"/>
      <c r="TB776" s="5"/>
      <c r="TC776" s="5"/>
      <c r="TD776" s="5"/>
      <c r="TE776" s="5"/>
      <c r="TF776" s="5"/>
      <c r="TG776" s="5"/>
      <c r="TH776" s="5"/>
      <c r="TI776" s="5"/>
      <c r="TJ776" s="5"/>
      <c r="TK776" s="5"/>
      <c r="TL776" s="5"/>
      <c r="TM776" s="5"/>
      <c r="TN776" s="5"/>
      <c r="TO776" s="5"/>
      <c r="TP776" s="5"/>
      <c r="TQ776" s="5"/>
      <c r="TR776" s="5"/>
      <c r="TS776" s="5"/>
      <c r="TT776" s="5"/>
      <c r="TU776" s="5"/>
      <c r="TV776" s="5"/>
      <c r="TW776" s="5"/>
      <c r="TX776" s="5"/>
      <c r="TY776" s="5"/>
      <c r="TZ776" s="5"/>
      <c r="UA776" s="5"/>
      <c r="UB776" s="5"/>
      <c r="UC776" s="5"/>
      <c r="UD776" s="5"/>
      <c r="UE776" s="5"/>
      <c r="UF776" s="5"/>
      <c r="UG776" s="5"/>
      <c r="UH776" s="5"/>
      <c r="UI776" s="5"/>
      <c r="UJ776" s="5"/>
      <c r="UK776" s="5"/>
      <c r="UL776" s="5"/>
      <c r="UM776" s="5"/>
      <c r="UN776" s="5"/>
      <c r="UO776" s="5"/>
      <c r="UP776" s="5"/>
      <c r="UQ776" s="5"/>
      <c r="UR776" s="5"/>
      <c r="US776" s="5"/>
      <c r="UT776" s="5"/>
      <c r="UU776" s="5"/>
      <c r="UV776" s="5"/>
      <c r="UW776" s="5"/>
      <c r="UX776" s="5"/>
      <c r="UY776" s="5"/>
      <c r="UZ776" s="5"/>
      <c r="VA776" s="5"/>
      <c r="VB776" s="5"/>
      <c r="VC776" s="5"/>
      <c r="VD776" s="5"/>
      <c r="VE776" s="5"/>
      <c r="VF776" s="5"/>
      <c r="VG776" s="5"/>
      <c r="VH776" s="5"/>
      <c r="VI776" s="5"/>
      <c r="VJ776" s="5"/>
      <c r="VK776" s="5"/>
      <c r="VL776" s="5"/>
      <c r="VM776" s="5"/>
      <c r="VN776" s="5"/>
      <c r="VO776" s="5"/>
      <c r="VP776" s="5"/>
      <c r="VQ776" s="5"/>
      <c r="VR776" s="5"/>
      <c r="VS776" s="5"/>
      <c r="VT776" s="5"/>
      <c r="VU776" s="5"/>
      <c r="VV776" s="5"/>
      <c r="VW776" s="5"/>
      <c r="VX776" s="5"/>
      <c r="VY776" s="5"/>
      <c r="VZ776" s="5"/>
      <c r="WA776" s="5"/>
      <c r="WB776" s="5"/>
      <c r="WC776" s="5"/>
      <c r="WD776" s="5"/>
      <c r="WE776" s="5"/>
      <c r="WF776" s="5"/>
      <c r="WG776" s="5"/>
      <c r="WH776" s="5"/>
      <c r="WI776" s="5"/>
      <c r="WJ776" s="5"/>
      <c r="WK776" s="5"/>
      <c r="WL776" s="5"/>
      <c r="WM776" s="5"/>
      <c r="WN776" s="5"/>
      <c r="WO776" s="5"/>
      <c r="WP776" s="5"/>
      <c r="WQ776" s="5"/>
      <c r="WR776" s="5"/>
      <c r="WS776" s="5"/>
      <c r="WT776" s="5"/>
      <c r="WU776" s="5"/>
      <c r="WV776" s="5"/>
      <c r="WW776" s="5"/>
      <c r="WX776" s="5"/>
      <c r="WY776" s="5"/>
      <c r="WZ776" s="5"/>
      <c r="XA776" s="5"/>
      <c r="XB776" s="5"/>
      <c r="XC776" s="5"/>
      <c r="XD776" s="5"/>
      <c r="XE776" s="5"/>
      <c r="XF776" s="5"/>
      <c r="XG776" s="5"/>
      <c r="XH776" s="5"/>
      <c r="XI776" s="5"/>
      <c r="XJ776" s="5"/>
      <c r="XK776" s="5"/>
      <c r="XL776" s="5"/>
      <c r="XM776" s="5"/>
      <c r="XN776" s="5"/>
      <c r="XO776" s="5"/>
      <c r="XP776" s="5"/>
      <c r="XQ776" s="5"/>
      <c r="XR776" s="5"/>
      <c r="XS776" s="5"/>
      <c r="XT776" s="5"/>
      <c r="XU776" s="5"/>
      <c r="XV776" s="5"/>
      <c r="XW776" s="5"/>
    </row>
    <row r="777" spans="39:647" x14ac:dyDescent="0.2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c r="PI777" s="5"/>
      <c r="PJ777" s="5"/>
      <c r="PK777" s="5"/>
      <c r="PL777" s="5"/>
      <c r="PM777" s="5"/>
      <c r="PN777" s="5"/>
      <c r="PO777" s="5"/>
      <c r="PP777" s="5"/>
      <c r="PQ777" s="5"/>
      <c r="PR777" s="5"/>
      <c r="PS777" s="5"/>
      <c r="PT777" s="5"/>
      <c r="PU777" s="5"/>
      <c r="PV777" s="5"/>
      <c r="PW777" s="5"/>
      <c r="PX777" s="5"/>
      <c r="PY777" s="5"/>
      <c r="PZ777" s="5"/>
      <c r="QA777" s="5"/>
      <c r="QB777" s="5"/>
      <c r="QC777" s="5"/>
      <c r="QD777" s="5"/>
      <c r="QE777" s="5"/>
      <c r="QF777" s="5"/>
      <c r="QG777" s="5"/>
      <c r="QH777" s="5"/>
      <c r="QI777" s="5"/>
      <c r="QJ777" s="5"/>
      <c r="QK777" s="5"/>
      <c r="QL777" s="5"/>
      <c r="QM777" s="5"/>
      <c r="QN777" s="5"/>
      <c r="QO777" s="5"/>
      <c r="QP777" s="5"/>
      <c r="QQ777" s="5"/>
      <c r="QR777" s="5"/>
      <c r="QS777" s="5"/>
      <c r="QT777" s="5"/>
      <c r="QU777" s="5"/>
      <c r="QV777" s="5"/>
      <c r="QW777" s="5"/>
      <c r="QX777" s="5"/>
      <c r="QY777" s="5"/>
      <c r="QZ777" s="5"/>
      <c r="RA777" s="5"/>
      <c r="RB777" s="5"/>
      <c r="RC777" s="5"/>
      <c r="RD777" s="5"/>
      <c r="RE777" s="5"/>
      <c r="RF777" s="5"/>
      <c r="RG777" s="5"/>
      <c r="RH777" s="5"/>
      <c r="RI777" s="5"/>
      <c r="RJ777" s="5"/>
      <c r="RK777" s="5"/>
      <c r="RL777" s="5"/>
      <c r="RM777" s="5"/>
      <c r="RN777" s="5"/>
      <c r="RO777" s="5"/>
      <c r="RP777" s="5"/>
      <c r="RQ777" s="5"/>
      <c r="RR777" s="5"/>
      <c r="RS777" s="5"/>
      <c r="RT777" s="5"/>
      <c r="RU777" s="5"/>
      <c r="RV777" s="5"/>
      <c r="RW777" s="5"/>
      <c r="RX777" s="5"/>
      <c r="RY777" s="5"/>
      <c r="RZ777" s="5"/>
      <c r="SA777" s="5"/>
      <c r="SB777" s="5"/>
      <c r="SC777" s="5"/>
      <c r="SD777" s="5"/>
      <c r="SE777" s="5"/>
      <c r="SF777" s="5"/>
      <c r="SG777" s="5"/>
      <c r="SH777" s="5"/>
      <c r="SI777" s="5"/>
      <c r="SJ777" s="5"/>
      <c r="SK777" s="5"/>
      <c r="SL777" s="5"/>
      <c r="SM777" s="5"/>
      <c r="SN777" s="5"/>
      <c r="SO777" s="5"/>
      <c r="SP777" s="5"/>
      <c r="SQ777" s="5"/>
      <c r="SR777" s="5"/>
      <c r="SS777" s="5"/>
      <c r="ST777" s="5"/>
      <c r="SU777" s="5"/>
      <c r="SV777" s="5"/>
      <c r="SW777" s="5"/>
      <c r="SX777" s="5"/>
      <c r="SY777" s="5"/>
      <c r="SZ777" s="5"/>
      <c r="TA777" s="5"/>
      <c r="TB777" s="5"/>
      <c r="TC777" s="5"/>
      <c r="TD777" s="5"/>
      <c r="TE777" s="5"/>
      <c r="TF777" s="5"/>
      <c r="TG777" s="5"/>
      <c r="TH777" s="5"/>
      <c r="TI777" s="5"/>
      <c r="TJ777" s="5"/>
      <c r="TK777" s="5"/>
      <c r="TL777" s="5"/>
      <c r="TM777" s="5"/>
      <c r="TN777" s="5"/>
      <c r="TO777" s="5"/>
      <c r="TP777" s="5"/>
      <c r="TQ777" s="5"/>
      <c r="TR777" s="5"/>
      <c r="TS777" s="5"/>
      <c r="TT777" s="5"/>
      <c r="TU777" s="5"/>
      <c r="TV777" s="5"/>
      <c r="TW777" s="5"/>
      <c r="TX777" s="5"/>
      <c r="TY777" s="5"/>
      <c r="TZ777" s="5"/>
      <c r="UA777" s="5"/>
      <c r="UB777" s="5"/>
      <c r="UC777" s="5"/>
      <c r="UD777" s="5"/>
      <c r="UE777" s="5"/>
      <c r="UF777" s="5"/>
      <c r="UG777" s="5"/>
      <c r="UH777" s="5"/>
      <c r="UI777" s="5"/>
      <c r="UJ777" s="5"/>
      <c r="UK777" s="5"/>
      <c r="UL777" s="5"/>
      <c r="UM777" s="5"/>
      <c r="UN777" s="5"/>
      <c r="UO777" s="5"/>
      <c r="UP777" s="5"/>
      <c r="UQ777" s="5"/>
      <c r="UR777" s="5"/>
      <c r="US777" s="5"/>
      <c r="UT777" s="5"/>
      <c r="UU777" s="5"/>
      <c r="UV777" s="5"/>
      <c r="UW777" s="5"/>
      <c r="UX777" s="5"/>
      <c r="UY777" s="5"/>
      <c r="UZ777" s="5"/>
      <c r="VA777" s="5"/>
      <c r="VB777" s="5"/>
      <c r="VC777" s="5"/>
      <c r="VD777" s="5"/>
      <c r="VE777" s="5"/>
      <c r="VF777" s="5"/>
      <c r="VG777" s="5"/>
      <c r="VH777" s="5"/>
      <c r="VI777" s="5"/>
      <c r="VJ777" s="5"/>
      <c r="VK777" s="5"/>
      <c r="VL777" s="5"/>
      <c r="VM777" s="5"/>
      <c r="VN777" s="5"/>
      <c r="VO777" s="5"/>
      <c r="VP777" s="5"/>
      <c r="VQ777" s="5"/>
      <c r="VR777" s="5"/>
      <c r="VS777" s="5"/>
      <c r="VT777" s="5"/>
      <c r="VU777" s="5"/>
      <c r="VV777" s="5"/>
      <c r="VW777" s="5"/>
      <c r="VX777" s="5"/>
      <c r="VY777" s="5"/>
      <c r="VZ777" s="5"/>
      <c r="WA777" s="5"/>
      <c r="WB777" s="5"/>
      <c r="WC777" s="5"/>
      <c r="WD777" s="5"/>
      <c r="WE777" s="5"/>
      <c r="WF777" s="5"/>
      <c r="WG777" s="5"/>
      <c r="WH777" s="5"/>
      <c r="WI777" s="5"/>
      <c r="WJ777" s="5"/>
      <c r="WK777" s="5"/>
      <c r="WL777" s="5"/>
      <c r="WM777" s="5"/>
      <c r="WN777" s="5"/>
      <c r="WO777" s="5"/>
      <c r="WP777" s="5"/>
      <c r="WQ777" s="5"/>
      <c r="WR777" s="5"/>
      <c r="WS777" s="5"/>
      <c r="WT777" s="5"/>
      <c r="WU777" s="5"/>
      <c r="WV777" s="5"/>
      <c r="WW777" s="5"/>
      <c r="WX777" s="5"/>
      <c r="WY777" s="5"/>
      <c r="WZ777" s="5"/>
      <c r="XA777" s="5"/>
      <c r="XB777" s="5"/>
      <c r="XC777" s="5"/>
      <c r="XD777" s="5"/>
      <c r="XE777" s="5"/>
      <c r="XF777" s="5"/>
      <c r="XG777" s="5"/>
      <c r="XH777" s="5"/>
      <c r="XI777" s="5"/>
      <c r="XJ777" s="5"/>
      <c r="XK777" s="5"/>
      <c r="XL777" s="5"/>
      <c r="XM777" s="5"/>
      <c r="XN777" s="5"/>
      <c r="XO777" s="5"/>
      <c r="XP777" s="5"/>
      <c r="XQ777" s="5"/>
      <c r="XR777" s="5"/>
      <c r="XS777" s="5"/>
      <c r="XT777" s="5"/>
      <c r="XU777" s="5"/>
      <c r="XV777" s="5"/>
      <c r="XW777" s="5"/>
    </row>
    <row r="778" spans="39:647" x14ac:dyDescent="0.2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c r="PI778" s="5"/>
      <c r="PJ778" s="5"/>
      <c r="PK778" s="5"/>
      <c r="PL778" s="5"/>
      <c r="PM778" s="5"/>
      <c r="PN778" s="5"/>
      <c r="PO778" s="5"/>
      <c r="PP778" s="5"/>
      <c r="PQ778" s="5"/>
      <c r="PR778" s="5"/>
      <c r="PS778" s="5"/>
      <c r="PT778" s="5"/>
      <c r="PU778" s="5"/>
      <c r="PV778" s="5"/>
      <c r="PW778" s="5"/>
      <c r="PX778" s="5"/>
      <c r="PY778" s="5"/>
      <c r="PZ778" s="5"/>
      <c r="QA778" s="5"/>
      <c r="QB778" s="5"/>
      <c r="QC778" s="5"/>
      <c r="QD778" s="5"/>
      <c r="QE778" s="5"/>
      <c r="QF778" s="5"/>
      <c r="QG778" s="5"/>
      <c r="QH778" s="5"/>
      <c r="QI778" s="5"/>
      <c r="QJ778" s="5"/>
      <c r="QK778" s="5"/>
      <c r="QL778" s="5"/>
      <c r="QM778" s="5"/>
      <c r="QN778" s="5"/>
      <c r="QO778" s="5"/>
      <c r="QP778" s="5"/>
      <c r="QQ778" s="5"/>
      <c r="QR778" s="5"/>
      <c r="QS778" s="5"/>
      <c r="QT778" s="5"/>
      <c r="QU778" s="5"/>
      <c r="QV778" s="5"/>
      <c r="QW778" s="5"/>
      <c r="QX778" s="5"/>
      <c r="QY778" s="5"/>
      <c r="QZ778" s="5"/>
      <c r="RA778" s="5"/>
      <c r="RB778" s="5"/>
      <c r="RC778" s="5"/>
      <c r="RD778" s="5"/>
      <c r="RE778" s="5"/>
      <c r="RF778" s="5"/>
      <c r="RG778" s="5"/>
      <c r="RH778" s="5"/>
      <c r="RI778" s="5"/>
      <c r="RJ778" s="5"/>
      <c r="RK778" s="5"/>
      <c r="RL778" s="5"/>
      <c r="RM778" s="5"/>
      <c r="RN778" s="5"/>
      <c r="RO778" s="5"/>
      <c r="RP778" s="5"/>
      <c r="RQ778" s="5"/>
      <c r="RR778" s="5"/>
      <c r="RS778" s="5"/>
      <c r="RT778" s="5"/>
      <c r="RU778" s="5"/>
      <c r="RV778" s="5"/>
      <c r="RW778" s="5"/>
      <c r="RX778" s="5"/>
      <c r="RY778" s="5"/>
      <c r="RZ778" s="5"/>
      <c r="SA778" s="5"/>
      <c r="SB778" s="5"/>
      <c r="SC778" s="5"/>
      <c r="SD778" s="5"/>
      <c r="SE778" s="5"/>
      <c r="SF778" s="5"/>
      <c r="SG778" s="5"/>
      <c r="SH778" s="5"/>
      <c r="SI778" s="5"/>
      <c r="SJ778" s="5"/>
      <c r="SK778" s="5"/>
      <c r="SL778" s="5"/>
      <c r="SM778" s="5"/>
      <c r="SN778" s="5"/>
      <c r="SO778" s="5"/>
      <c r="SP778" s="5"/>
      <c r="SQ778" s="5"/>
      <c r="SR778" s="5"/>
      <c r="SS778" s="5"/>
      <c r="ST778" s="5"/>
      <c r="SU778" s="5"/>
      <c r="SV778" s="5"/>
      <c r="SW778" s="5"/>
      <c r="SX778" s="5"/>
      <c r="SY778" s="5"/>
      <c r="SZ778" s="5"/>
      <c r="TA778" s="5"/>
      <c r="TB778" s="5"/>
      <c r="TC778" s="5"/>
      <c r="TD778" s="5"/>
      <c r="TE778" s="5"/>
      <c r="TF778" s="5"/>
      <c r="TG778" s="5"/>
      <c r="TH778" s="5"/>
      <c r="TI778" s="5"/>
      <c r="TJ778" s="5"/>
      <c r="TK778" s="5"/>
      <c r="TL778" s="5"/>
      <c r="TM778" s="5"/>
      <c r="TN778" s="5"/>
      <c r="TO778" s="5"/>
      <c r="TP778" s="5"/>
      <c r="TQ778" s="5"/>
      <c r="TR778" s="5"/>
      <c r="TS778" s="5"/>
      <c r="TT778" s="5"/>
      <c r="TU778" s="5"/>
      <c r="TV778" s="5"/>
      <c r="TW778" s="5"/>
      <c r="TX778" s="5"/>
      <c r="TY778" s="5"/>
      <c r="TZ778" s="5"/>
      <c r="UA778" s="5"/>
      <c r="UB778" s="5"/>
      <c r="UC778" s="5"/>
      <c r="UD778" s="5"/>
      <c r="UE778" s="5"/>
      <c r="UF778" s="5"/>
      <c r="UG778" s="5"/>
      <c r="UH778" s="5"/>
      <c r="UI778" s="5"/>
      <c r="UJ778" s="5"/>
      <c r="UK778" s="5"/>
      <c r="UL778" s="5"/>
      <c r="UM778" s="5"/>
      <c r="UN778" s="5"/>
      <c r="UO778" s="5"/>
      <c r="UP778" s="5"/>
      <c r="UQ778" s="5"/>
      <c r="UR778" s="5"/>
      <c r="US778" s="5"/>
      <c r="UT778" s="5"/>
      <c r="UU778" s="5"/>
      <c r="UV778" s="5"/>
      <c r="UW778" s="5"/>
      <c r="UX778" s="5"/>
      <c r="UY778" s="5"/>
      <c r="UZ778" s="5"/>
      <c r="VA778" s="5"/>
      <c r="VB778" s="5"/>
      <c r="VC778" s="5"/>
      <c r="VD778" s="5"/>
      <c r="VE778" s="5"/>
      <c r="VF778" s="5"/>
      <c r="VG778" s="5"/>
      <c r="VH778" s="5"/>
      <c r="VI778" s="5"/>
      <c r="VJ778" s="5"/>
      <c r="VK778" s="5"/>
      <c r="VL778" s="5"/>
      <c r="VM778" s="5"/>
      <c r="VN778" s="5"/>
      <c r="VO778" s="5"/>
      <c r="VP778" s="5"/>
      <c r="VQ778" s="5"/>
      <c r="VR778" s="5"/>
      <c r="VS778" s="5"/>
      <c r="VT778" s="5"/>
      <c r="VU778" s="5"/>
      <c r="VV778" s="5"/>
      <c r="VW778" s="5"/>
      <c r="VX778" s="5"/>
      <c r="VY778" s="5"/>
      <c r="VZ778" s="5"/>
      <c r="WA778" s="5"/>
      <c r="WB778" s="5"/>
      <c r="WC778" s="5"/>
      <c r="WD778" s="5"/>
      <c r="WE778" s="5"/>
      <c r="WF778" s="5"/>
      <c r="WG778" s="5"/>
      <c r="WH778" s="5"/>
      <c r="WI778" s="5"/>
      <c r="WJ778" s="5"/>
      <c r="WK778" s="5"/>
      <c r="WL778" s="5"/>
      <c r="WM778" s="5"/>
      <c r="WN778" s="5"/>
      <c r="WO778" s="5"/>
      <c r="WP778" s="5"/>
      <c r="WQ778" s="5"/>
      <c r="WR778" s="5"/>
      <c r="WS778" s="5"/>
      <c r="WT778" s="5"/>
      <c r="WU778" s="5"/>
      <c r="WV778" s="5"/>
      <c r="WW778" s="5"/>
      <c r="WX778" s="5"/>
      <c r="WY778" s="5"/>
      <c r="WZ778" s="5"/>
      <c r="XA778" s="5"/>
      <c r="XB778" s="5"/>
      <c r="XC778" s="5"/>
      <c r="XD778" s="5"/>
      <c r="XE778" s="5"/>
      <c r="XF778" s="5"/>
      <c r="XG778" s="5"/>
      <c r="XH778" s="5"/>
      <c r="XI778" s="5"/>
      <c r="XJ778" s="5"/>
      <c r="XK778" s="5"/>
      <c r="XL778" s="5"/>
      <c r="XM778" s="5"/>
      <c r="XN778" s="5"/>
      <c r="XO778" s="5"/>
      <c r="XP778" s="5"/>
      <c r="XQ778" s="5"/>
      <c r="XR778" s="5"/>
      <c r="XS778" s="5"/>
      <c r="XT778" s="5"/>
      <c r="XU778" s="5"/>
      <c r="XV778" s="5"/>
      <c r="XW778" s="5"/>
    </row>
    <row r="779" spans="39:647" x14ac:dyDescent="0.2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c r="PI779" s="5"/>
      <c r="PJ779" s="5"/>
      <c r="PK779" s="5"/>
      <c r="PL779" s="5"/>
      <c r="PM779" s="5"/>
      <c r="PN779" s="5"/>
      <c r="PO779" s="5"/>
      <c r="PP779" s="5"/>
      <c r="PQ779" s="5"/>
      <c r="PR779" s="5"/>
      <c r="PS779" s="5"/>
      <c r="PT779" s="5"/>
      <c r="PU779" s="5"/>
      <c r="PV779" s="5"/>
      <c r="PW779" s="5"/>
      <c r="PX779" s="5"/>
      <c r="PY779" s="5"/>
      <c r="PZ779" s="5"/>
      <c r="QA779" s="5"/>
      <c r="QB779" s="5"/>
      <c r="QC779" s="5"/>
      <c r="QD779" s="5"/>
      <c r="QE779" s="5"/>
      <c r="QF779" s="5"/>
      <c r="QG779" s="5"/>
      <c r="QH779" s="5"/>
      <c r="QI779" s="5"/>
      <c r="QJ779" s="5"/>
      <c r="QK779" s="5"/>
      <c r="QL779" s="5"/>
      <c r="QM779" s="5"/>
      <c r="QN779" s="5"/>
      <c r="QO779" s="5"/>
      <c r="QP779" s="5"/>
      <c r="QQ779" s="5"/>
      <c r="QR779" s="5"/>
      <c r="QS779" s="5"/>
      <c r="QT779" s="5"/>
      <c r="QU779" s="5"/>
      <c r="QV779" s="5"/>
      <c r="QW779" s="5"/>
      <c r="QX779" s="5"/>
      <c r="QY779" s="5"/>
      <c r="QZ779" s="5"/>
      <c r="RA779" s="5"/>
      <c r="RB779" s="5"/>
      <c r="RC779" s="5"/>
      <c r="RD779" s="5"/>
      <c r="RE779" s="5"/>
      <c r="RF779" s="5"/>
      <c r="RG779" s="5"/>
      <c r="RH779" s="5"/>
      <c r="RI779" s="5"/>
      <c r="RJ779" s="5"/>
      <c r="RK779" s="5"/>
      <c r="RL779" s="5"/>
      <c r="RM779" s="5"/>
      <c r="RN779" s="5"/>
      <c r="RO779" s="5"/>
      <c r="RP779" s="5"/>
      <c r="RQ779" s="5"/>
      <c r="RR779" s="5"/>
      <c r="RS779" s="5"/>
      <c r="RT779" s="5"/>
      <c r="RU779" s="5"/>
      <c r="RV779" s="5"/>
      <c r="RW779" s="5"/>
      <c r="RX779" s="5"/>
      <c r="RY779" s="5"/>
      <c r="RZ779" s="5"/>
      <c r="SA779" s="5"/>
      <c r="SB779" s="5"/>
      <c r="SC779" s="5"/>
      <c r="SD779" s="5"/>
      <c r="SE779" s="5"/>
      <c r="SF779" s="5"/>
      <c r="SG779" s="5"/>
      <c r="SH779" s="5"/>
      <c r="SI779" s="5"/>
      <c r="SJ779" s="5"/>
      <c r="SK779" s="5"/>
      <c r="SL779" s="5"/>
      <c r="SM779" s="5"/>
      <c r="SN779" s="5"/>
      <c r="SO779" s="5"/>
      <c r="SP779" s="5"/>
      <c r="SQ779" s="5"/>
      <c r="SR779" s="5"/>
      <c r="SS779" s="5"/>
      <c r="ST779" s="5"/>
      <c r="SU779" s="5"/>
      <c r="SV779" s="5"/>
      <c r="SW779" s="5"/>
      <c r="SX779" s="5"/>
      <c r="SY779" s="5"/>
      <c r="SZ779" s="5"/>
      <c r="TA779" s="5"/>
      <c r="TB779" s="5"/>
      <c r="TC779" s="5"/>
      <c r="TD779" s="5"/>
      <c r="TE779" s="5"/>
      <c r="TF779" s="5"/>
      <c r="TG779" s="5"/>
      <c r="TH779" s="5"/>
      <c r="TI779" s="5"/>
      <c r="TJ779" s="5"/>
      <c r="TK779" s="5"/>
      <c r="TL779" s="5"/>
      <c r="TM779" s="5"/>
      <c r="TN779" s="5"/>
      <c r="TO779" s="5"/>
      <c r="TP779" s="5"/>
      <c r="TQ779" s="5"/>
      <c r="TR779" s="5"/>
      <c r="TS779" s="5"/>
      <c r="TT779" s="5"/>
      <c r="TU779" s="5"/>
      <c r="TV779" s="5"/>
      <c r="TW779" s="5"/>
      <c r="TX779" s="5"/>
      <c r="TY779" s="5"/>
      <c r="TZ779" s="5"/>
      <c r="UA779" s="5"/>
      <c r="UB779" s="5"/>
      <c r="UC779" s="5"/>
      <c r="UD779" s="5"/>
      <c r="UE779" s="5"/>
      <c r="UF779" s="5"/>
      <c r="UG779" s="5"/>
      <c r="UH779" s="5"/>
      <c r="UI779" s="5"/>
      <c r="UJ779" s="5"/>
      <c r="UK779" s="5"/>
      <c r="UL779" s="5"/>
      <c r="UM779" s="5"/>
      <c r="UN779" s="5"/>
      <c r="UO779" s="5"/>
      <c r="UP779" s="5"/>
      <c r="UQ779" s="5"/>
      <c r="UR779" s="5"/>
      <c r="US779" s="5"/>
      <c r="UT779" s="5"/>
      <c r="UU779" s="5"/>
      <c r="UV779" s="5"/>
      <c r="UW779" s="5"/>
      <c r="UX779" s="5"/>
      <c r="UY779" s="5"/>
      <c r="UZ779" s="5"/>
      <c r="VA779" s="5"/>
      <c r="VB779" s="5"/>
      <c r="VC779" s="5"/>
      <c r="VD779" s="5"/>
      <c r="VE779" s="5"/>
      <c r="VF779" s="5"/>
      <c r="VG779" s="5"/>
      <c r="VH779" s="5"/>
      <c r="VI779" s="5"/>
      <c r="VJ779" s="5"/>
      <c r="VK779" s="5"/>
      <c r="VL779" s="5"/>
      <c r="VM779" s="5"/>
      <c r="VN779" s="5"/>
      <c r="VO779" s="5"/>
      <c r="VP779" s="5"/>
      <c r="VQ779" s="5"/>
      <c r="VR779" s="5"/>
      <c r="VS779" s="5"/>
      <c r="VT779" s="5"/>
      <c r="VU779" s="5"/>
      <c r="VV779" s="5"/>
      <c r="VW779" s="5"/>
      <c r="VX779" s="5"/>
      <c r="VY779" s="5"/>
      <c r="VZ779" s="5"/>
      <c r="WA779" s="5"/>
      <c r="WB779" s="5"/>
      <c r="WC779" s="5"/>
      <c r="WD779" s="5"/>
      <c r="WE779" s="5"/>
      <c r="WF779" s="5"/>
      <c r="WG779" s="5"/>
      <c r="WH779" s="5"/>
      <c r="WI779" s="5"/>
      <c r="WJ779" s="5"/>
      <c r="WK779" s="5"/>
      <c r="WL779" s="5"/>
      <c r="WM779" s="5"/>
      <c r="WN779" s="5"/>
      <c r="WO779" s="5"/>
      <c r="WP779" s="5"/>
      <c r="WQ779" s="5"/>
      <c r="WR779" s="5"/>
      <c r="WS779" s="5"/>
      <c r="WT779" s="5"/>
      <c r="WU779" s="5"/>
      <c r="WV779" s="5"/>
      <c r="WW779" s="5"/>
      <c r="WX779" s="5"/>
      <c r="WY779" s="5"/>
      <c r="WZ779" s="5"/>
      <c r="XA779" s="5"/>
      <c r="XB779" s="5"/>
      <c r="XC779" s="5"/>
      <c r="XD779" s="5"/>
      <c r="XE779" s="5"/>
      <c r="XF779" s="5"/>
      <c r="XG779" s="5"/>
      <c r="XH779" s="5"/>
      <c r="XI779" s="5"/>
      <c r="XJ779" s="5"/>
      <c r="XK779" s="5"/>
      <c r="XL779" s="5"/>
      <c r="XM779" s="5"/>
      <c r="XN779" s="5"/>
      <c r="XO779" s="5"/>
      <c r="XP779" s="5"/>
      <c r="XQ779" s="5"/>
      <c r="XR779" s="5"/>
      <c r="XS779" s="5"/>
      <c r="XT779" s="5"/>
      <c r="XU779" s="5"/>
      <c r="XV779" s="5"/>
      <c r="XW779" s="5"/>
    </row>
    <row r="780" spans="39:647" x14ac:dyDescent="0.2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c r="PI780" s="5"/>
      <c r="PJ780" s="5"/>
      <c r="PK780" s="5"/>
      <c r="PL780" s="5"/>
      <c r="PM780" s="5"/>
      <c r="PN780" s="5"/>
      <c r="PO780" s="5"/>
      <c r="PP780" s="5"/>
      <c r="PQ780" s="5"/>
      <c r="PR780" s="5"/>
      <c r="PS780" s="5"/>
      <c r="PT780" s="5"/>
      <c r="PU780" s="5"/>
      <c r="PV780" s="5"/>
      <c r="PW780" s="5"/>
      <c r="PX780" s="5"/>
      <c r="PY780" s="5"/>
      <c r="PZ780" s="5"/>
      <c r="QA780" s="5"/>
      <c r="QB780" s="5"/>
      <c r="QC780" s="5"/>
      <c r="QD780" s="5"/>
      <c r="QE780" s="5"/>
      <c r="QF780" s="5"/>
      <c r="QG780" s="5"/>
      <c r="QH780" s="5"/>
      <c r="QI780" s="5"/>
      <c r="QJ780" s="5"/>
      <c r="QK780" s="5"/>
      <c r="QL780" s="5"/>
      <c r="QM780" s="5"/>
      <c r="QN780" s="5"/>
      <c r="QO780" s="5"/>
      <c r="QP780" s="5"/>
      <c r="QQ780" s="5"/>
      <c r="QR780" s="5"/>
      <c r="QS780" s="5"/>
      <c r="QT780" s="5"/>
      <c r="QU780" s="5"/>
      <c r="QV780" s="5"/>
      <c r="QW780" s="5"/>
      <c r="QX780" s="5"/>
      <c r="QY780" s="5"/>
      <c r="QZ780" s="5"/>
      <c r="RA780" s="5"/>
      <c r="RB780" s="5"/>
      <c r="RC780" s="5"/>
      <c r="RD780" s="5"/>
      <c r="RE780" s="5"/>
      <c r="RF780" s="5"/>
      <c r="RG780" s="5"/>
      <c r="RH780" s="5"/>
      <c r="RI780" s="5"/>
      <c r="RJ780" s="5"/>
      <c r="RK780" s="5"/>
      <c r="RL780" s="5"/>
      <c r="RM780" s="5"/>
      <c r="RN780" s="5"/>
      <c r="RO780" s="5"/>
      <c r="RP780" s="5"/>
      <c r="RQ780" s="5"/>
      <c r="RR780" s="5"/>
      <c r="RS780" s="5"/>
      <c r="RT780" s="5"/>
      <c r="RU780" s="5"/>
      <c r="RV780" s="5"/>
      <c r="RW780" s="5"/>
      <c r="RX780" s="5"/>
      <c r="RY780" s="5"/>
      <c r="RZ780" s="5"/>
      <c r="SA780" s="5"/>
      <c r="SB780" s="5"/>
      <c r="SC780" s="5"/>
      <c r="SD780" s="5"/>
      <c r="SE780" s="5"/>
      <c r="SF780" s="5"/>
      <c r="SG780" s="5"/>
      <c r="SH780" s="5"/>
      <c r="SI780" s="5"/>
      <c r="SJ780" s="5"/>
      <c r="SK780" s="5"/>
      <c r="SL780" s="5"/>
      <c r="SM780" s="5"/>
      <c r="SN780" s="5"/>
      <c r="SO780" s="5"/>
      <c r="SP780" s="5"/>
      <c r="SQ780" s="5"/>
      <c r="SR780" s="5"/>
      <c r="SS780" s="5"/>
      <c r="ST780" s="5"/>
      <c r="SU780" s="5"/>
      <c r="SV780" s="5"/>
      <c r="SW780" s="5"/>
      <c r="SX780" s="5"/>
      <c r="SY780" s="5"/>
      <c r="SZ780" s="5"/>
      <c r="TA780" s="5"/>
      <c r="TB780" s="5"/>
      <c r="TC780" s="5"/>
      <c r="TD780" s="5"/>
      <c r="TE780" s="5"/>
      <c r="TF780" s="5"/>
      <c r="TG780" s="5"/>
      <c r="TH780" s="5"/>
      <c r="TI780" s="5"/>
      <c r="TJ780" s="5"/>
      <c r="TK780" s="5"/>
      <c r="TL780" s="5"/>
      <c r="TM780" s="5"/>
      <c r="TN780" s="5"/>
      <c r="TO780" s="5"/>
      <c r="TP780" s="5"/>
      <c r="TQ780" s="5"/>
      <c r="TR780" s="5"/>
      <c r="TS780" s="5"/>
      <c r="TT780" s="5"/>
      <c r="TU780" s="5"/>
      <c r="TV780" s="5"/>
      <c r="TW780" s="5"/>
      <c r="TX780" s="5"/>
      <c r="TY780" s="5"/>
      <c r="TZ780" s="5"/>
      <c r="UA780" s="5"/>
      <c r="UB780" s="5"/>
      <c r="UC780" s="5"/>
      <c r="UD780" s="5"/>
      <c r="UE780" s="5"/>
      <c r="UF780" s="5"/>
      <c r="UG780" s="5"/>
      <c r="UH780" s="5"/>
      <c r="UI780" s="5"/>
      <c r="UJ780" s="5"/>
      <c r="UK780" s="5"/>
      <c r="UL780" s="5"/>
      <c r="UM780" s="5"/>
      <c r="UN780" s="5"/>
      <c r="UO780" s="5"/>
      <c r="UP780" s="5"/>
      <c r="UQ780" s="5"/>
      <c r="UR780" s="5"/>
      <c r="US780" s="5"/>
      <c r="UT780" s="5"/>
      <c r="UU780" s="5"/>
      <c r="UV780" s="5"/>
      <c r="UW780" s="5"/>
      <c r="UX780" s="5"/>
      <c r="UY780" s="5"/>
      <c r="UZ780" s="5"/>
      <c r="VA780" s="5"/>
      <c r="VB780" s="5"/>
      <c r="VC780" s="5"/>
      <c r="VD780" s="5"/>
      <c r="VE780" s="5"/>
      <c r="VF780" s="5"/>
      <c r="VG780" s="5"/>
      <c r="VH780" s="5"/>
      <c r="VI780" s="5"/>
      <c r="VJ780" s="5"/>
      <c r="VK780" s="5"/>
      <c r="VL780" s="5"/>
      <c r="VM780" s="5"/>
      <c r="VN780" s="5"/>
      <c r="VO780" s="5"/>
      <c r="VP780" s="5"/>
      <c r="VQ780" s="5"/>
      <c r="VR780" s="5"/>
      <c r="VS780" s="5"/>
      <c r="VT780" s="5"/>
      <c r="VU780" s="5"/>
      <c r="VV780" s="5"/>
      <c r="VW780" s="5"/>
      <c r="VX780" s="5"/>
      <c r="VY780" s="5"/>
      <c r="VZ780" s="5"/>
      <c r="WA780" s="5"/>
      <c r="WB780" s="5"/>
      <c r="WC780" s="5"/>
      <c r="WD780" s="5"/>
      <c r="WE780" s="5"/>
      <c r="WF780" s="5"/>
      <c r="WG780" s="5"/>
      <c r="WH780" s="5"/>
      <c r="WI780" s="5"/>
      <c r="WJ780" s="5"/>
      <c r="WK780" s="5"/>
      <c r="WL780" s="5"/>
      <c r="WM780" s="5"/>
      <c r="WN780" s="5"/>
      <c r="WO780" s="5"/>
      <c r="WP780" s="5"/>
      <c r="WQ780" s="5"/>
      <c r="WR780" s="5"/>
      <c r="WS780" s="5"/>
      <c r="WT780" s="5"/>
      <c r="WU780" s="5"/>
      <c r="WV780" s="5"/>
      <c r="WW780" s="5"/>
      <c r="WX780" s="5"/>
      <c r="WY780" s="5"/>
      <c r="WZ780" s="5"/>
      <c r="XA780" s="5"/>
      <c r="XB780" s="5"/>
      <c r="XC780" s="5"/>
      <c r="XD780" s="5"/>
      <c r="XE780" s="5"/>
      <c r="XF780" s="5"/>
      <c r="XG780" s="5"/>
      <c r="XH780" s="5"/>
      <c r="XI780" s="5"/>
      <c r="XJ780" s="5"/>
      <c r="XK780" s="5"/>
      <c r="XL780" s="5"/>
      <c r="XM780" s="5"/>
      <c r="XN780" s="5"/>
      <c r="XO780" s="5"/>
      <c r="XP780" s="5"/>
      <c r="XQ780" s="5"/>
      <c r="XR780" s="5"/>
      <c r="XS780" s="5"/>
      <c r="XT780" s="5"/>
      <c r="XU780" s="5"/>
      <c r="XV780" s="5"/>
      <c r="XW780" s="5"/>
    </row>
    <row r="781" spans="39:647" x14ac:dyDescent="0.2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c r="PI781" s="5"/>
      <c r="PJ781" s="5"/>
      <c r="PK781" s="5"/>
      <c r="PL781" s="5"/>
      <c r="PM781" s="5"/>
      <c r="PN781" s="5"/>
      <c r="PO781" s="5"/>
      <c r="PP781" s="5"/>
      <c r="PQ781" s="5"/>
      <c r="PR781" s="5"/>
      <c r="PS781" s="5"/>
      <c r="PT781" s="5"/>
      <c r="PU781" s="5"/>
      <c r="PV781" s="5"/>
      <c r="PW781" s="5"/>
      <c r="PX781" s="5"/>
      <c r="PY781" s="5"/>
      <c r="PZ781" s="5"/>
      <c r="QA781" s="5"/>
      <c r="QB781" s="5"/>
      <c r="QC781" s="5"/>
      <c r="QD781" s="5"/>
      <c r="QE781" s="5"/>
      <c r="QF781" s="5"/>
      <c r="QG781" s="5"/>
      <c r="QH781" s="5"/>
      <c r="QI781" s="5"/>
      <c r="QJ781" s="5"/>
      <c r="QK781" s="5"/>
      <c r="QL781" s="5"/>
      <c r="QM781" s="5"/>
      <c r="QN781" s="5"/>
      <c r="QO781" s="5"/>
      <c r="QP781" s="5"/>
      <c r="QQ781" s="5"/>
      <c r="QR781" s="5"/>
      <c r="QS781" s="5"/>
      <c r="QT781" s="5"/>
      <c r="QU781" s="5"/>
      <c r="QV781" s="5"/>
      <c r="QW781" s="5"/>
      <c r="QX781" s="5"/>
      <c r="QY781" s="5"/>
      <c r="QZ781" s="5"/>
      <c r="RA781" s="5"/>
      <c r="RB781" s="5"/>
      <c r="RC781" s="5"/>
      <c r="RD781" s="5"/>
      <c r="RE781" s="5"/>
      <c r="RF781" s="5"/>
      <c r="RG781" s="5"/>
      <c r="RH781" s="5"/>
      <c r="RI781" s="5"/>
      <c r="RJ781" s="5"/>
      <c r="RK781" s="5"/>
      <c r="RL781" s="5"/>
      <c r="RM781" s="5"/>
      <c r="RN781" s="5"/>
      <c r="RO781" s="5"/>
      <c r="RP781" s="5"/>
      <c r="RQ781" s="5"/>
      <c r="RR781" s="5"/>
      <c r="RS781" s="5"/>
      <c r="RT781" s="5"/>
      <c r="RU781" s="5"/>
      <c r="RV781" s="5"/>
      <c r="RW781" s="5"/>
      <c r="RX781" s="5"/>
      <c r="RY781" s="5"/>
      <c r="RZ781" s="5"/>
      <c r="SA781" s="5"/>
      <c r="SB781" s="5"/>
      <c r="SC781" s="5"/>
      <c r="SD781" s="5"/>
      <c r="SE781" s="5"/>
      <c r="SF781" s="5"/>
      <c r="SG781" s="5"/>
      <c r="SH781" s="5"/>
      <c r="SI781" s="5"/>
      <c r="SJ781" s="5"/>
      <c r="SK781" s="5"/>
      <c r="SL781" s="5"/>
      <c r="SM781" s="5"/>
      <c r="SN781" s="5"/>
      <c r="SO781" s="5"/>
      <c r="SP781" s="5"/>
      <c r="SQ781" s="5"/>
      <c r="SR781" s="5"/>
      <c r="SS781" s="5"/>
      <c r="ST781" s="5"/>
      <c r="SU781" s="5"/>
      <c r="SV781" s="5"/>
      <c r="SW781" s="5"/>
      <c r="SX781" s="5"/>
      <c r="SY781" s="5"/>
      <c r="SZ781" s="5"/>
      <c r="TA781" s="5"/>
      <c r="TB781" s="5"/>
      <c r="TC781" s="5"/>
      <c r="TD781" s="5"/>
      <c r="TE781" s="5"/>
      <c r="TF781" s="5"/>
      <c r="TG781" s="5"/>
      <c r="TH781" s="5"/>
      <c r="TI781" s="5"/>
      <c r="TJ781" s="5"/>
      <c r="TK781" s="5"/>
      <c r="TL781" s="5"/>
      <c r="TM781" s="5"/>
      <c r="TN781" s="5"/>
      <c r="TO781" s="5"/>
      <c r="TP781" s="5"/>
      <c r="TQ781" s="5"/>
      <c r="TR781" s="5"/>
      <c r="TS781" s="5"/>
      <c r="TT781" s="5"/>
      <c r="TU781" s="5"/>
      <c r="TV781" s="5"/>
      <c r="TW781" s="5"/>
      <c r="TX781" s="5"/>
      <c r="TY781" s="5"/>
      <c r="TZ781" s="5"/>
      <c r="UA781" s="5"/>
      <c r="UB781" s="5"/>
      <c r="UC781" s="5"/>
      <c r="UD781" s="5"/>
      <c r="UE781" s="5"/>
      <c r="UF781" s="5"/>
      <c r="UG781" s="5"/>
      <c r="UH781" s="5"/>
      <c r="UI781" s="5"/>
      <c r="UJ781" s="5"/>
      <c r="UK781" s="5"/>
      <c r="UL781" s="5"/>
      <c r="UM781" s="5"/>
      <c r="UN781" s="5"/>
      <c r="UO781" s="5"/>
      <c r="UP781" s="5"/>
      <c r="UQ781" s="5"/>
      <c r="UR781" s="5"/>
      <c r="US781" s="5"/>
      <c r="UT781" s="5"/>
      <c r="UU781" s="5"/>
      <c r="UV781" s="5"/>
      <c r="UW781" s="5"/>
      <c r="UX781" s="5"/>
      <c r="UY781" s="5"/>
      <c r="UZ781" s="5"/>
      <c r="VA781" s="5"/>
      <c r="VB781" s="5"/>
      <c r="VC781" s="5"/>
      <c r="VD781" s="5"/>
      <c r="VE781" s="5"/>
      <c r="VF781" s="5"/>
      <c r="VG781" s="5"/>
      <c r="VH781" s="5"/>
      <c r="VI781" s="5"/>
      <c r="VJ781" s="5"/>
      <c r="VK781" s="5"/>
      <c r="VL781" s="5"/>
      <c r="VM781" s="5"/>
      <c r="VN781" s="5"/>
      <c r="VO781" s="5"/>
      <c r="VP781" s="5"/>
      <c r="VQ781" s="5"/>
      <c r="VR781" s="5"/>
      <c r="VS781" s="5"/>
      <c r="VT781" s="5"/>
      <c r="VU781" s="5"/>
      <c r="VV781" s="5"/>
      <c r="VW781" s="5"/>
      <c r="VX781" s="5"/>
      <c r="VY781" s="5"/>
      <c r="VZ781" s="5"/>
      <c r="WA781" s="5"/>
      <c r="WB781" s="5"/>
      <c r="WC781" s="5"/>
      <c r="WD781" s="5"/>
      <c r="WE781" s="5"/>
      <c r="WF781" s="5"/>
      <c r="WG781" s="5"/>
      <c r="WH781" s="5"/>
      <c r="WI781" s="5"/>
      <c r="WJ781" s="5"/>
      <c r="WK781" s="5"/>
      <c r="WL781" s="5"/>
      <c r="WM781" s="5"/>
      <c r="WN781" s="5"/>
      <c r="WO781" s="5"/>
      <c r="WP781" s="5"/>
      <c r="WQ781" s="5"/>
      <c r="WR781" s="5"/>
      <c r="WS781" s="5"/>
      <c r="WT781" s="5"/>
      <c r="WU781" s="5"/>
      <c r="WV781" s="5"/>
      <c r="WW781" s="5"/>
      <c r="WX781" s="5"/>
      <c r="WY781" s="5"/>
      <c r="WZ781" s="5"/>
      <c r="XA781" s="5"/>
      <c r="XB781" s="5"/>
      <c r="XC781" s="5"/>
      <c r="XD781" s="5"/>
      <c r="XE781" s="5"/>
      <c r="XF781" s="5"/>
      <c r="XG781" s="5"/>
      <c r="XH781" s="5"/>
      <c r="XI781" s="5"/>
      <c r="XJ781" s="5"/>
      <c r="XK781" s="5"/>
      <c r="XL781" s="5"/>
      <c r="XM781" s="5"/>
      <c r="XN781" s="5"/>
      <c r="XO781" s="5"/>
      <c r="XP781" s="5"/>
      <c r="XQ781" s="5"/>
      <c r="XR781" s="5"/>
      <c r="XS781" s="5"/>
      <c r="XT781" s="5"/>
      <c r="XU781" s="5"/>
      <c r="XV781" s="5"/>
      <c r="XW781" s="5"/>
    </row>
    <row r="782" spans="39:647" x14ac:dyDescent="0.2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c r="PI782" s="5"/>
      <c r="PJ782" s="5"/>
      <c r="PK782" s="5"/>
      <c r="PL782" s="5"/>
      <c r="PM782" s="5"/>
      <c r="PN782" s="5"/>
      <c r="PO782" s="5"/>
      <c r="PP782" s="5"/>
      <c r="PQ782" s="5"/>
      <c r="PR782" s="5"/>
      <c r="PS782" s="5"/>
      <c r="PT782" s="5"/>
      <c r="PU782" s="5"/>
      <c r="PV782" s="5"/>
      <c r="PW782" s="5"/>
      <c r="PX782" s="5"/>
      <c r="PY782" s="5"/>
      <c r="PZ782" s="5"/>
      <c r="QA782" s="5"/>
      <c r="QB782" s="5"/>
      <c r="QC782" s="5"/>
      <c r="QD782" s="5"/>
      <c r="QE782" s="5"/>
      <c r="QF782" s="5"/>
      <c r="QG782" s="5"/>
      <c r="QH782" s="5"/>
      <c r="QI782" s="5"/>
      <c r="QJ782" s="5"/>
      <c r="QK782" s="5"/>
      <c r="QL782" s="5"/>
      <c r="QM782" s="5"/>
      <c r="QN782" s="5"/>
      <c r="QO782" s="5"/>
      <c r="QP782" s="5"/>
      <c r="QQ782" s="5"/>
      <c r="QR782" s="5"/>
      <c r="QS782" s="5"/>
      <c r="QT782" s="5"/>
      <c r="QU782" s="5"/>
      <c r="QV782" s="5"/>
      <c r="QW782" s="5"/>
      <c r="QX782" s="5"/>
      <c r="QY782" s="5"/>
      <c r="QZ782" s="5"/>
      <c r="RA782" s="5"/>
      <c r="RB782" s="5"/>
      <c r="RC782" s="5"/>
      <c r="RD782" s="5"/>
      <c r="RE782" s="5"/>
      <c r="RF782" s="5"/>
      <c r="RG782" s="5"/>
      <c r="RH782" s="5"/>
      <c r="RI782" s="5"/>
      <c r="RJ782" s="5"/>
      <c r="RK782" s="5"/>
      <c r="RL782" s="5"/>
      <c r="RM782" s="5"/>
      <c r="RN782" s="5"/>
      <c r="RO782" s="5"/>
      <c r="RP782" s="5"/>
      <c r="RQ782" s="5"/>
      <c r="RR782" s="5"/>
      <c r="RS782" s="5"/>
      <c r="RT782" s="5"/>
      <c r="RU782" s="5"/>
      <c r="RV782" s="5"/>
      <c r="RW782" s="5"/>
      <c r="RX782" s="5"/>
      <c r="RY782" s="5"/>
      <c r="RZ782" s="5"/>
      <c r="SA782" s="5"/>
      <c r="SB782" s="5"/>
      <c r="SC782" s="5"/>
      <c r="SD782" s="5"/>
      <c r="SE782" s="5"/>
      <c r="SF782" s="5"/>
      <c r="SG782" s="5"/>
      <c r="SH782" s="5"/>
      <c r="SI782" s="5"/>
      <c r="SJ782" s="5"/>
      <c r="SK782" s="5"/>
      <c r="SL782" s="5"/>
      <c r="SM782" s="5"/>
      <c r="SN782" s="5"/>
      <c r="SO782" s="5"/>
      <c r="SP782" s="5"/>
      <c r="SQ782" s="5"/>
      <c r="SR782" s="5"/>
      <c r="SS782" s="5"/>
      <c r="ST782" s="5"/>
      <c r="SU782" s="5"/>
      <c r="SV782" s="5"/>
      <c r="SW782" s="5"/>
      <c r="SX782" s="5"/>
      <c r="SY782" s="5"/>
      <c r="SZ782" s="5"/>
      <c r="TA782" s="5"/>
      <c r="TB782" s="5"/>
      <c r="TC782" s="5"/>
      <c r="TD782" s="5"/>
      <c r="TE782" s="5"/>
      <c r="TF782" s="5"/>
      <c r="TG782" s="5"/>
      <c r="TH782" s="5"/>
      <c r="TI782" s="5"/>
      <c r="TJ782" s="5"/>
      <c r="TK782" s="5"/>
      <c r="TL782" s="5"/>
      <c r="TM782" s="5"/>
      <c r="TN782" s="5"/>
      <c r="TO782" s="5"/>
      <c r="TP782" s="5"/>
      <c r="TQ782" s="5"/>
      <c r="TR782" s="5"/>
      <c r="TS782" s="5"/>
      <c r="TT782" s="5"/>
      <c r="TU782" s="5"/>
      <c r="TV782" s="5"/>
      <c r="TW782" s="5"/>
      <c r="TX782" s="5"/>
      <c r="TY782" s="5"/>
      <c r="TZ782" s="5"/>
      <c r="UA782" s="5"/>
      <c r="UB782" s="5"/>
      <c r="UC782" s="5"/>
      <c r="UD782" s="5"/>
      <c r="UE782" s="5"/>
      <c r="UF782" s="5"/>
      <c r="UG782" s="5"/>
      <c r="UH782" s="5"/>
      <c r="UI782" s="5"/>
      <c r="UJ782" s="5"/>
      <c r="UK782" s="5"/>
      <c r="UL782" s="5"/>
      <c r="UM782" s="5"/>
      <c r="UN782" s="5"/>
      <c r="UO782" s="5"/>
      <c r="UP782" s="5"/>
      <c r="UQ782" s="5"/>
      <c r="UR782" s="5"/>
      <c r="US782" s="5"/>
      <c r="UT782" s="5"/>
      <c r="UU782" s="5"/>
      <c r="UV782" s="5"/>
      <c r="UW782" s="5"/>
      <c r="UX782" s="5"/>
      <c r="UY782" s="5"/>
      <c r="UZ782" s="5"/>
      <c r="VA782" s="5"/>
      <c r="VB782" s="5"/>
      <c r="VC782" s="5"/>
      <c r="VD782" s="5"/>
      <c r="VE782" s="5"/>
      <c r="VF782" s="5"/>
      <c r="VG782" s="5"/>
      <c r="VH782" s="5"/>
      <c r="VI782" s="5"/>
      <c r="VJ782" s="5"/>
      <c r="VK782" s="5"/>
      <c r="VL782" s="5"/>
      <c r="VM782" s="5"/>
      <c r="VN782" s="5"/>
      <c r="VO782" s="5"/>
      <c r="VP782" s="5"/>
      <c r="VQ782" s="5"/>
      <c r="VR782" s="5"/>
      <c r="VS782" s="5"/>
      <c r="VT782" s="5"/>
      <c r="VU782" s="5"/>
      <c r="VV782" s="5"/>
      <c r="VW782" s="5"/>
      <c r="VX782" s="5"/>
      <c r="VY782" s="5"/>
      <c r="VZ782" s="5"/>
      <c r="WA782" s="5"/>
      <c r="WB782" s="5"/>
      <c r="WC782" s="5"/>
      <c r="WD782" s="5"/>
      <c r="WE782" s="5"/>
      <c r="WF782" s="5"/>
      <c r="WG782" s="5"/>
      <c r="WH782" s="5"/>
      <c r="WI782" s="5"/>
      <c r="WJ782" s="5"/>
      <c r="WK782" s="5"/>
      <c r="WL782" s="5"/>
      <c r="WM782" s="5"/>
      <c r="WN782" s="5"/>
      <c r="WO782" s="5"/>
      <c r="WP782" s="5"/>
      <c r="WQ782" s="5"/>
      <c r="WR782" s="5"/>
      <c r="WS782" s="5"/>
      <c r="WT782" s="5"/>
      <c r="WU782" s="5"/>
      <c r="WV782" s="5"/>
      <c r="WW782" s="5"/>
      <c r="WX782" s="5"/>
      <c r="WY782" s="5"/>
      <c r="WZ782" s="5"/>
      <c r="XA782" s="5"/>
      <c r="XB782" s="5"/>
      <c r="XC782" s="5"/>
      <c r="XD782" s="5"/>
      <c r="XE782" s="5"/>
      <c r="XF782" s="5"/>
      <c r="XG782" s="5"/>
      <c r="XH782" s="5"/>
      <c r="XI782" s="5"/>
      <c r="XJ782" s="5"/>
      <c r="XK782" s="5"/>
      <c r="XL782" s="5"/>
      <c r="XM782" s="5"/>
      <c r="XN782" s="5"/>
      <c r="XO782" s="5"/>
      <c r="XP782" s="5"/>
      <c r="XQ782" s="5"/>
      <c r="XR782" s="5"/>
      <c r="XS782" s="5"/>
      <c r="XT782" s="5"/>
      <c r="XU782" s="5"/>
      <c r="XV782" s="5"/>
      <c r="XW782" s="5"/>
    </row>
    <row r="783" spans="39:647" x14ac:dyDescent="0.2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c r="PI783" s="5"/>
      <c r="PJ783" s="5"/>
      <c r="PK783" s="5"/>
      <c r="PL783" s="5"/>
      <c r="PM783" s="5"/>
      <c r="PN783" s="5"/>
      <c r="PO783" s="5"/>
      <c r="PP783" s="5"/>
      <c r="PQ783" s="5"/>
      <c r="PR783" s="5"/>
      <c r="PS783" s="5"/>
      <c r="PT783" s="5"/>
      <c r="PU783" s="5"/>
      <c r="PV783" s="5"/>
      <c r="PW783" s="5"/>
      <c r="PX783" s="5"/>
      <c r="PY783" s="5"/>
      <c r="PZ783" s="5"/>
      <c r="QA783" s="5"/>
      <c r="QB783" s="5"/>
      <c r="QC783" s="5"/>
      <c r="QD783" s="5"/>
      <c r="QE783" s="5"/>
      <c r="QF783" s="5"/>
      <c r="QG783" s="5"/>
      <c r="QH783" s="5"/>
      <c r="QI783" s="5"/>
      <c r="QJ783" s="5"/>
      <c r="QK783" s="5"/>
      <c r="QL783" s="5"/>
      <c r="QM783" s="5"/>
      <c r="QN783" s="5"/>
      <c r="QO783" s="5"/>
      <c r="QP783" s="5"/>
      <c r="QQ783" s="5"/>
      <c r="QR783" s="5"/>
      <c r="QS783" s="5"/>
      <c r="QT783" s="5"/>
      <c r="QU783" s="5"/>
      <c r="QV783" s="5"/>
      <c r="QW783" s="5"/>
      <c r="QX783" s="5"/>
      <c r="QY783" s="5"/>
      <c r="QZ783" s="5"/>
      <c r="RA783" s="5"/>
      <c r="RB783" s="5"/>
      <c r="RC783" s="5"/>
      <c r="RD783" s="5"/>
      <c r="RE783" s="5"/>
      <c r="RF783" s="5"/>
      <c r="RG783" s="5"/>
      <c r="RH783" s="5"/>
      <c r="RI783" s="5"/>
      <c r="RJ783" s="5"/>
      <c r="RK783" s="5"/>
      <c r="RL783" s="5"/>
      <c r="RM783" s="5"/>
      <c r="RN783" s="5"/>
      <c r="RO783" s="5"/>
      <c r="RP783" s="5"/>
      <c r="RQ783" s="5"/>
      <c r="RR783" s="5"/>
      <c r="RS783" s="5"/>
      <c r="RT783" s="5"/>
      <c r="RU783" s="5"/>
      <c r="RV783" s="5"/>
      <c r="RW783" s="5"/>
      <c r="RX783" s="5"/>
      <c r="RY783" s="5"/>
      <c r="RZ783" s="5"/>
      <c r="SA783" s="5"/>
      <c r="SB783" s="5"/>
      <c r="SC783" s="5"/>
      <c r="SD783" s="5"/>
      <c r="SE783" s="5"/>
      <c r="SF783" s="5"/>
      <c r="SG783" s="5"/>
      <c r="SH783" s="5"/>
      <c r="SI783" s="5"/>
      <c r="SJ783" s="5"/>
      <c r="SK783" s="5"/>
      <c r="SL783" s="5"/>
      <c r="SM783" s="5"/>
      <c r="SN783" s="5"/>
      <c r="SO783" s="5"/>
      <c r="SP783" s="5"/>
      <c r="SQ783" s="5"/>
      <c r="SR783" s="5"/>
      <c r="SS783" s="5"/>
      <c r="ST783" s="5"/>
      <c r="SU783" s="5"/>
      <c r="SV783" s="5"/>
      <c r="SW783" s="5"/>
      <c r="SX783" s="5"/>
      <c r="SY783" s="5"/>
      <c r="SZ783" s="5"/>
      <c r="TA783" s="5"/>
      <c r="TB783" s="5"/>
      <c r="TC783" s="5"/>
      <c r="TD783" s="5"/>
      <c r="TE783" s="5"/>
      <c r="TF783" s="5"/>
      <c r="TG783" s="5"/>
      <c r="TH783" s="5"/>
      <c r="TI783" s="5"/>
      <c r="TJ783" s="5"/>
      <c r="TK783" s="5"/>
      <c r="TL783" s="5"/>
      <c r="TM783" s="5"/>
      <c r="TN783" s="5"/>
      <c r="TO783" s="5"/>
      <c r="TP783" s="5"/>
      <c r="TQ783" s="5"/>
      <c r="TR783" s="5"/>
      <c r="TS783" s="5"/>
      <c r="TT783" s="5"/>
      <c r="TU783" s="5"/>
      <c r="TV783" s="5"/>
      <c r="TW783" s="5"/>
      <c r="TX783" s="5"/>
      <c r="TY783" s="5"/>
      <c r="TZ783" s="5"/>
      <c r="UA783" s="5"/>
      <c r="UB783" s="5"/>
      <c r="UC783" s="5"/>
      <c r="UD783" s="5"/>
      <c r="UE783" s="5"/>
      <c r="UF783" s="5"/>
      <c r="UG783" s="5"/>
      <c r="UH783" s="5"/>
      <c r="UI783" s="5"/>
      <c r="UJ783" s="5"/>
      <c r="UK783" s="5"/>
      <c r="UL783" s="5"/>
      <c r="UM783" s="5"/>
      <c r="UN783" s="5"/>
      <c r="UO783" s="5"/>
      <c r="UP783" s="5"/>
      <c r="UQ783" s="5"/>
      <c r="UR783" s="5"/>
      <c r="US783" s="5"/>
      <c r="UT783" s="5"/>
      <c r="UU783" s="5"/>
      <c r="UV783" s="5"/>
      <c r="UW783" s="5"/>
      <c r="UX783" s="5"/>
      <c r="UY783" s="5"/>
      <c r="UZ783" s="5"/>
      <c r="VA783" s="5"/>
      <c r="VB783" s="5"/>
      <c r="VC783" s="5"/>
      <c r="VD783" s="5"/>
      <c r="VE783" s="5"/>
      <c r="VF783" s="5"/>
      <c r="VG783" s="5"/>
      <c r="VH783" s="5"/>
      <c r="VI783" s="5"/>
      <c r="VJ783" s="5"/>
      <c r="VK783" s="5"/>
      <c r="VL783" s="5"/>
      <c r="VM783" s="5"/>
      <c r="VN783" s="5"/>
      <c r="VO783" s="5"/>
      <c r="VP783" s="5"/>
      <c r="VQ783" s="5"/>
      <c r="VR783" s="5"/>
      <c r="VS783" s="5"/>
      <c r="VT783" s="5"/>
      <c r="VU783" s="5"/>
      <c r="VV783" s="5"/>
      <c r="VW783" s="5"/>
      <c r="VX783" s="5"/>
      <c r="VY783" s="5"/>
      <c r="VZ783" s="5"/>
      <c r="WA783" s="5"/>
      <c r="WB783" s="5"/>
      <c r="WC783" s="5"/>
      <c r="WD783" s="5"/>
      <c r="WE783" s="5"/>
      <c r="WF783" s="5"/>
      <c r="WG783" s="5"/>
      <c r="WH783" s="5"/>
      <c r="WI783" s="5"/>
      <c r="WJ783" s="5"/>
      <c r="WK783" s="5"/>
      <c r="WL783" s="5"/>
      <c r="WM783" s="5"/>
      <c r="WN783" s="5"/>
      <c r="WO783" s="5"/>
      <c r="WP783" s="5"/>
      <c r="WQ783" s="5"/>
      <c r="WR783" s="5"/>
      <c r="WS783" s="5"/>
      <c r="WT783" s="5"/>
      <c r="WU783" s="5"/>
      <c r="WV783" s="5"/>
      <c r="WW783" s="5"/>
      <c r="WX783" s="5"/>
      <c r="WY783" s="5"/>
      <c r="WZ783" s="5"/>
      <c r="XA783" s="5"/>
      <c r="XB783" s="5"/>
      <c r="XC783" s="5"/>
      <c r="XD783" s="5"/>
      <c r="XE783" s="5"/>
      <c r="XF783" s="5"/>
      <c r="XG783" s="5"/>
      <c r="XH783" s="5"/>
      <c r="XI783" s="5"/>
      <c r="XJ783" s="5"/>
      <c r="XK783" s="5"/>
      <c r="XL783" s="5"/>
      <c r="XM783" s="5"/>
      <c r="XN783" s="5"/>
      <c r="XO783" s="5"/>
      <c r="XP783" s="5"/>
      <c r="XQ783" s="5"/>
      <c r="XR783" s="5"/>
      <c r="XS783" s="5"/>
      <c r="XT783" s="5"/>
      <c r="XU783" s="5"/>
      <c r="XV783" s="5"/>
      <c r="XW783" s="5"/>
    </row>
    <row r="784" spans="39:647" x14ac:dyDescent="0.2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c r="PI784" s="5"/>
      <c r="PJ784" s="5"/>
      <c r="PK784" s="5"/>
      <c r="PL784" s="5"/>
      <c r="PM784" s="5"/>
      <c r="PN784" s="5"/>
      <c r="PO784" s="5"/>
      <c r="PP784" s="5"/>
      <c r="PQ784" s="5"/>
      <c r="PR784" s="5"/>
      <c r="PS784" s="5"/>
      <c r="PT784" s="5"/>
      <c r="PU784" s="5"/>
      <c r="PV784" s="5"/>
      <c r="PW784" s="5"/>
      <c r="PX784" s="5"/>
      <c r="PY784" s="5"/>
      <c r="PZ784" s="5"/>
      <c r="QA784" s="5"/>
      <c r="QB784" s="5"/>
      <c r="QC784" s="5"/>
      <c r="QD784" s="5"/>
      <c r="QE784" s="5"/>
      <c r="QF784" s="5"/>
      <c r="QG784" s="5"/>
      <c r="QH784" s="5"/>
      <c r="QI784" s="5"/>
      <c r="QJ784" s="5"/>
      <c r="QK784" s="5"/>
      <c r="QL784" s="5"/>
      <c r="QM784" s="5"/>
      <c r="QN784" s="5"/>
      <c r="QO784" s="5"/>
      <c r="QP784" s="5"/>
      <c r="QQ784" s="5"/>
      <c r="QR784" s="5"/>
      <c r="QS784" s="5"/>
      <c r="QT784" s="5"/>
      <c r="QU784" s="5"/>
      <c r="QV784" s="5"/>
      <c r="QW784" s="5"/>
      <c r="QX784" s="5"/>
      <c r="QY784" s="5"/>
      <c r="QZ784" s="5"/>
      <c r="RA784" s="5"/>
      <c r="RB784" s="5"/>
      <c r="RC784" s="5"/>
      <c r="RD784" s="5"/>
      <c r="RE784" s="5"/>
      <c r="RF784" s="5"/>
      <c r="RG784" s="5"/>
      <c r="RH784" s="5"/>
      <c r="RI784" s="5"/>
      <c r="RJ784" s="5"/>
      <c r="RK784" s="5"/>
      <c r="RL784" s="5"/>
      <c r="RM784" s="5"/>
      <c r="RN784" s="5"/>
      <c r="RO784" s="5"/>
      <c r="RP784" s="5"/>
      <c r="RQ784" s="5"/>
      <c r="RR784" s="5"/>
      <c r="RS784" s="5"/>
      <c r="RT784" s="5"/>
      <c r="RU784" s="5"/>
      <c r="RV784" s="5"/>
      <c r="RW784" s="5"/>
      <c r="RX784" s="5"/>
      <c r="RY784" s="5"/>
      <c r="RZ784" s="5"/>
      <c r="SA784" s="5"/>
      <c r="SB784" s="5"/>
      <c r="SC784" s="5"/>
      <c r="SD784" s="5"/>
      <c r="SE784" s="5"/>
      <c r="SF784" s="5"/>
      <c r="SG784" s="5"/>
      <c r="SH784" s="5"/>
      <c r="SI784" s="5"/>
      <c r="SJ784" s="5"/>
      <c r="SK784" s="5"/>
      <c r="SL784" s="5"/>
      <c r="SM784" s="5"/>
      <c r="SN784" s="5"/>
      <c r="SO784" s="5"/>
      <c r="SP784" s="5"/>
      <c r="SQ784" s="5"/>
      <c r="SR784" s="5"/>
      <c r="SS784" s="5"/>
      <c r="ST784" s="5"/>
      <c r="SU784" s="5"/>
      <c r="SV784" s="5"/>
      <c r="SW784" s="5"/>
      <c r="SX784" s="5"/>
      <c r="SY784" s="5"/>
      <c r="SZ784" s="5"/>
      <c r="TA784" s="5"/>
      <c r="TB784" s="5"/>
      <c r="TC784" s="5"/>
      <c r="TD784" s="5"/>
      <c r="TE784" s="5"/>
      <c r="TF784" s="5"/>
      <c r="TG784" s="5"/>
      <c r="TH784" s="5"/>
      <c r="TI784" s="5"/>
      <c r="TJ784" s="5"/>
      <c r="TK784" s="5"/>
      <c r="TL784" s="5"/>
      <c r="TM784" s="5"/>
      <c r="TN784" s="5"/>
      <c r="TO784" s="5"/>
      <c r="TP784" s="5"/>
      <c r="TQ784" s="5"/>
      <c r="TR784" s="5"/>
      <c r="TS784" s="5"/>
      <c r="TT784" s="5"/>
      <c r="TU784" s="5"/>
      <c r="TV784" s="5"/>
      <c r="TW784" s="5"/>
      <c r="TX784" s="5"/>
      <c r="TY784" s="5"/>
      <c r="TZ784" s="5"/>
      <c r="UA784" s="5"/>
      <c r="UB784" s="5"/>
      <c r="UC784" s="5"/>
      <c r="UD784" s="5"/>
      <c r="UE784" s="5"/>
      <c r="UF784" s="5"/>
      <c r="UG784" s="5"/>
      <c r="UH784" s="5"/>
      <c r="UI784" s="5"/>
      <c r="UJ784" s="5"/>
      <c r="UK784" s="5"/>
      <c r="UL784" s="5"/>
      <c r="UM784" s="5"/>
      <c r="UN784" s="5"/>
      <c r="UO784" s="5"/>
      <c r="UP784" s="5"/>
      <c r="UQ784" s="5"/>
      <c r="UR784" s="5"/>
      <c r="US784" s="5"/>
      <c r="UT784" s="5"/>
      <c r="UU784" s="5"/>
      <c r="UV784" s="5"/>
      <c r="UW784" s="5"/>
      <c r="UX784" s="5"/>
      <c r="UY784" s="5"/>
      <c r="UZ784" s="5"/>
      <c r="VA784" s="5"/>
      <c r="VB784" s="5"/>
      <c r="VC784" s="5"/>
      <c r="VD784" s="5"/>
      <c r="VE784" s="5"/>
      <c r="VF784" s="5"/>
      <c r="VG784" s="5"/>
      <c r="VH784" s="5"/>
      <c r="VI784" s="5"/>
      <c r="VJ784" s="5"/>
      <c r="VK784" s="5"/>
      <c r="VL784" s="5"/>
      <c r="VM784" s="5"/>
      <c r="VN784" s="5"/>
      <c r="VO784" s="5"/>
      <c r="VP784" s="5"/>
      <c r="VQ784" s="5"/>
      <c r="VR784" s="5"/>
      <c r="VS784" s="5"/>
      <c r="VT784" s="5"/>
      <c r="VU784" s="5"/>
      <c r="VV784" s="5"/>
      <c r="VW784" s="5"/>
      <c r="VX784" s="5"/>
      <c r="VY784" s="5"/>
      <c r="VZ784" s="5"/>
      <c r="WA784" s="5"/>
      <c r="WB784" s="5"/>
      <c r="WC784" s="5"/>
      <c r="WD784" s="5"/>
      <c r="WE784" s="5"/>
      <c r="WF784" s="5"/>
      <c r="WG784" s="5"/>
      <c r="WH784" s="5"/>
      <c r="WI784" s="5"/>
      <c r="WJ784" s="5"/>
      <c r="WK784" s="5"/>
      <c r="WL784" s="5"/>
      <c r="WM784" s="5"/>
      <c r="WN784" s="5"/>
      <c r="WO784" s="5"/>
      <c r="WP784" s="5"/>
      <c r="WQ784" s="5"/>
      <c r="WR784" s="5"/>
      <c r="WS784" s="5"/>
      <c r="WT784" s="5"/>
      <c r="WU784" s="5"/>
      <c r="WV784" s="5"/>
      <c r="WW784" s="5"/>
      <c r="WX784" s="5"/>
      <c r="WY784" s="5"/>
      <c r="WZ784" s="5"/>
      <c r="XA784" s="5"/>
      <c r="XB784" s="5"/>
      <c r="XC784" s="5"/>
      <c r="XD784" s="5"/>
      <c r="XE784" s="5"/>
      <c r="XF784" s="5"/>
      <c r="XG784" s="5"/>
      <c r="XH784" s="5"/>
      <c r="XI784" s="5"/>
      <c r="XJ784" s="5"/>
      <c r="XK784" s="5"/>
      <c r="XL784" s="5"/>
      <c r="XM784" s="5"/>
      <c r="XN784" s="5"/>
      <c r="XO784" s="5"/>
      <c r="XP784" s="5"/>
      <c r="XQ784" s="5"/>
      <c r="XR784" s="5"/>
      <c r="XS784" s="5"/>
      <c r="XT784" s="5"/>
      <c r="XU784" s="5"/>
      <c r="XV784" s="5"/>
      <c r="XW784" s="5"/>
    </row>
    <row r="785" spans="39:647" x14ac:dyDescent="0.2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c r="PI785" s="5"/>
      <c r="PJ785" s="5"/>
      <c r="PK785" s="5"/>
      <c r="PL785" s="5"/>
      <c r="PM785" s="5"/>
      <c r="PN785" s="5"/>
      <c r="PO785" s="5"/>
      <c r="PP785" s="5"/>
      <c r="PQ785" s="5"/>
      <c r="PR785" s="5"/>
      <c r="PS785" s="5"/>
      <c r="PT785" s="5"/>
      <c r="PU785" s="5"/>
      <c r="PV785" s="5"/>
      <c r="PW785" s="5"/>
      <c r="PX785" s="5"/>
      <c r="PY785" s="5"/>
      <c r="PZ785" s="5"/>
      <c r="QA785" s="5"/>
      <c r="QB785" s="5"/>
      <c r="QC785" s="5"/>
      <c r="QD785" s="5"/>
      <c r="QE785" s="5"/>
      <c r="QF785" s="5"/>
      <c r="QG785" s="5"/>
      <c r="QH785" s="5"/>
      <c r="QI785" s="5"/>
      <c r="QJ785" s="5"/>
      <c r="QK785" s="5"/>
      <c r="QL785" s="5"/>
      <c r="QM785" s="5"/>
      <c r="QN785" s="5"/>
      <c r="QO785" s="5"/>
      <c r="QP785" s="5"/>
      <c r="QQ785" s="5"/>
      <c r="QR785" s="5"/>
      <c r="QS785" s="5"/>
      <c r="QT785" s="5"/>
      <c r="QU785" s="5"/>
      <c r="QV785" s="5"/>
      <c r="QW785" s="5"/>
      <c r="QX785" s="5"/>
      <c r="QY785" s="5"/>
      <c r="QZ785" s="5"/>
      <c r="RA785" s="5"/>
      <c r="RB785" s="5"/>
      <c r="RC785" s="5"/>
      <c r="RD785" s="5"/>
      <c r="RE785" s="5"/>
      <c r="RF785" s="5"/>
      <c r="RG785" s="5"/>
      <c r="RH785" s="5"/>
      <c r="RI785" s="5"/>
      <c r="RJ785" s="5"/>
      <c r="RK785" s="5"/>
      <c r="RL785" s="5"/>
      <c r="RM785" s="5"/>
      <c r="RN785" s="5"/>
      <c r="RO785" s="5"/>
      <c r="RP785" s="5"/>
      <c r="RQ785" s="5"/>
      <c r="RR785" s="5"/>
      <c r="RS785" s="5"/>
      <c r="RT785" s="5"/>
      <c r="RU785" s="5"/>
      <c r="RV785" s="5"/>
      <c r="RW785" s="5"/>
      <c r="RX785" s="5"/>
      <c r="RY785" s="5"/>
      <c r="RZ785" s="5"/>
      <c r="SA785" s="5"/>
      <c r="SB785" s="5"/>
      <c r="SC785" s="5"/>
      <c r="SD785" s="5"/>
      <c r="SE785" s="5"/>
      <c r="SF785" s="5"/>
      <c r="SG785" s="5"/>
      <c r="SH785" s="5"/>
      <c r="SI785" s="5"/>
      <c r="SJ785" s="5"/>
      <c r="SK785" s="5"/>
      <c r="SL785" s="5"/>
      <c r="SM785" s="5"/>
      <c r="SN785" s="5"/>
      <c r="SO785" s="5"/>
      <c r="SP785" s="5"/>
      <c r="SQ785" s="5"/>
      <c r="SR785" s="5"/>
      <c r="SS785" s="5"/>
      <c r="ST785" s="5"/>
      <c r="SU785" s="5"/>
      <c r="SV785" s="5"/>
      <c r="SW785" s="5"/>
      <c r="SX785" s="5"/>
      <c r="SY785" s="5"/>
      <c r="SZ785" s="5"/>
      <c r="TA785" s="5"/>
      <c r="TB785" s="5"/>
      <c r="TC785" s="5"/>
      <c r="TD785" s="5"/>
      <c r="TE785" s="5"/>
      <c r="TF785" s="5"/>
      <c r="TG785" s="5"/>
      <c r="TH785" s="5"/>
      <c r="TI785" s="5"/>
      <c r="TJ785" s="5"/>
      <c r="TK785" s="5"/>
      <c r="TL785" s="5"/>
      <c r="TM785" s="5"/>
      <c r="TN785" s="5"/>
      <c r="TO785" s="5"/>
      <c r="TP785" s="5"/>
      <c r="TQ785" s="5"/>
      <c r="TR785" s="5"/>
      <c r="TS785" s="5"/>
      <c r="TT785" s="5"/>
      <c r="TU785" s="5"/>
      <c r="TV785" s="5"/>
      <c r="TW785" s="5"/>
      <c r="TX785" s="5"/>
      <c r="TY785" s="5"/>
      <c r="TZ785" s="5"/>
      <c r="UA785" s="5"/>
      <c r="UB785" s="5"/>
      <c r="UC785" s="5"/>
      <c r="UD785" s="5"/>
      <c r="UE785" s="5"/>
      <c r="UF785" s="5"/>
      <c r="UG785" s="5"/>
      <c r="UH785" s="5"/>
      <c r="UI785" s="5"/>
      <c r="UJ785" s="5"/>
      <c r="UK785" s="5"/>
      <c r="UL785" s="5"/>
      <c r="UM785" s="5"/>
      <c r="UN785" s="5"/>
      <c r="UO785" s="5"/>
      <c r="UP785" s="5"/>
      <c r="UQ785" s="5"/>
      <c r="UR785" s="5"/>
      <c r="US785" s="5"/>
      <c r="UT785" s="5"/>
      <c r="UU785" s="5"/>
      <c r="UV785" s="5"/>
      <c r="UW785" s="5"/>
      <c r="UX785" s="5"/>
      <c r="UY785" s="5"/>
      <c r="UZ785" s="5"/>
      <c r="VA785" s="5"/>
      <c r="VB785" s="5"/>
      <c r="VC785" s="5"/>
      <c r="VD785" s="5"/>
      <c r="VE785" s="5"/>
      <c r="VF785" s="5"/>
      <c r="VG785" s="5"/>
      <c r="VH785" s="5"/>
      <c r="VI785" s="5"/>
      <c r="VJ785" s="5"/>
      <c r="VK785" s="5"/>
      <c r="VL785" s="5"/>
      <c r="VM785" s="5"/>
      <c r="VN785" s="5"/>
      <c r="VO785" s="5"/>
      <c r="VP785" s="5"/>
      <c r="VQ785" s="5"/>
      <c r="VR785" s="5"/>
      <c r="VS785" s="5"/>
      <c r="VT785" s="5"/>
      <c r="VU785" s="5"/>
      <c r="VV785" s="5"/>
      <c r="VW785" s="5"/>
      <c r="VX785" s="5"/>
      <c r="VY785" s="5"/>
      <c r="VZ785" s="5"/>
      <c r="WA785" s="5"/>
      <c r="WB785" s="5"/>
      <c r="WC785" s="5"/>
      <c r="WD785" s="5"/>
      <c r="WE785" s="5"/>
      <c r="WF785" s="5"/>
      <c r="WG785" s="5"/>
      <c r="WH785" s="5"/>
      <c r="WI785" s="5"/>
      <c r="WJ785" s="5"/>
      <c r="WK785" s="5"/>
      <c r="WL785" s="5"/>
      <c r="WM785" s="5"/>
      <c r="WN785" s="5"/>
      <c r="WO785" s="5"/>
      <c r="WP785" s="5"/>
      <c r="WQ785" s="5"/>
      <c r="WR785" s="5"/>
      <c r="WS785" s="5"/>
      <c r="WT785" s="5"/>
      <c r="WU785" s="5"/>
      <c r="WV785" s="5"/>
      <c r="WW785" s="5"/>
      <c r="WX785" s="5"/>
      <c r="WY785" s="5"/>
      <c r="WZ785" s="5"/>
      <c r="XA785" s="5"/>
      <c r="XB785" s="5"/>
      <c r="XC785" s="5"/>
      <c r="XD785" s="5"/>
      <c r="XE785" s="5"/>
      <c r="XF785" s="5"/>
      <c r="XG785" s="5"/>
      <c r="XH785" s="5"/>
      <c r="XI785" s="5"/>
      <c r="XJ785" s="5"/>
      <c r="XK785" s="5"/>
      <c r="XL785" s="5"/>
      <c r="XM785" s="5"/>
      <c r="XN785" s="5"/>
      <c r="XO785" s="5"/>
      <c r="XP785" s="5"/>
      <c r="XQ785" s="5"/>
      <c r="XR785" s="5"/>
      <c r="XS785" s="5"/>
      <c r="XT785" s="5"/>
      <c r="XU785" s="5"/>
      <c r="XV785" s="5"/>
      <c r="XW785" s="5"/>
    </row>
    <row r="786" spans="39:647" x14ac:dyDescent="0.2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c r="PI786" s="5"/>
      <c r="PJ786" s="5"/>
      <c r="PK786" s="5"/>
      <c r="PL786" s="5"/>
      <c r="PM786" s="5"/>
      <c r="PN786" s="5"/>
      <c r="PO786" s="5"/>
      <c r="PP786" s="5"/>
      <c r="PQ786" s="5"/>
      <c r="PR786" s="5"/>
      <c r="PS786" s="5"/>
      <c r="PT786" s="5"/>
      <c r="PU786" s="5"/>
      <c r="PV786" s="5"/>
      <c r="PW786" s="5"/>
      <c r="PX786" s="5"/>
      <c r="PY786" s="5"/>
      <c r="PZ786" s="5"/>
      <c r="QA786" s="5"/>
      <c r="QB786" s="5"/>
      <c r="QC786" s="5"/>
      <c r="QD786" s="5"/>
      <c r="QE786" s="5"/>
      <c r="QF786" s="5"/>
      <c r="QG786" s="5"/>
      <c r="QH786" s="5"/>
      <c r="QI786" s="5"/>
      <c r="QJ786" s="5"/>
      <c r="QK786" s="5"/>
      <c r="QL786" s="5"/>
      <c r="QM786" s="5"/>
      <c r="QN786" s="5"/>
      <c r="QO786" s="5"/>
      <c r="QP786" s="5"/>
      <c r="QQ786" s="5"/>
      <c r="QR786" s="5"/>
      <c r="QS786" s="5"/>
      <c r="QT786" s="5"/>
      <c r="QU786" s="5"/>
      <c r="QV786" s="5"/>
      <c r="QW786" s="5"/>
      <c r="QX786" s="5"/>
      <c r="QY786" s="5"/>
      <c r="QZ786" s="5"/>
      <c r="RA786" s="5"/>
      <c r="RB786" s="5"/>
      <c r="RC786" s="5"/>
      <c r="RD786" s="5"/>
      <c r="RE786" s="5"/>
      <c r="RF786" s="5"/>
      <c r="RG786" s="5"/>
      <c r="RH786" s="5"/>
      <c r="RI786" s="5"/>
      <c r="RJ786" s="5"/>
      <c r="RK786" s="5"/>
      <c r="RL786" s="5"/>
      <c r="RM786" s="5"/>
      <c r="RN786" s="5"/>
      <c r="RO786" s="5"/>
      <c r="RP786" s="5"/>
      <c r="RQ786" s="5"/>
      <c r="RR786" s="5"/>
      <c r="RS786" s="5"/>
      <c r="RT786" s="5"/>
      <c r="RU786" s="5"/>
      <c r="RV786" s="5"/>
      <c r="RW786" s="5"/>
      <c r="RX786" s="5"/>
      <c r="RY786" s="5"/>
      <c r="RZ786" s="5"/>
      <c r="SA786" s="5"/>
      <c r="SB786" s="5"/>
      <c r="SC786" s="5"/>
      <c r="SD786" s="5"/>
      <c r="SE786" s="5"/>
      <c r="SF786" s="5"/>
      <c r="SG786" s="5"/>
      <c r="SH786" s="5"/>
      <c r="SI786" s="5"/>
      <c r="SJ786" s="5"/>
      <c r="SK786" s="5"/>
      <c r="SL786" s="5"/>
      <c r="SM786" s="5"/>
      <c r="SN786" s="5"/>
      <c r="SO786" s="5"/>
      <c r="SP786" s="5"/>
      <c r="SQ786" s="5"/>
      <c r="SR786" s="5"/>
      <c r="SS786" s="5"/>
      <c r="ST786" s="5"/>
      <c r="SU786" s="5"/>
      <c r="SV786" s="5"/>
      <c r="SW786" s="5"/>
      <c r="SX786" s="5"/>
      <c r="SY786" s="5"/>
      <c r="SZ786" s="5"/>
      <c r="TA786" s="5"/>
      <c r="TB786" s="5"/>
      <c r="TC786" s="5"/>
      <c r="TD786" s="5"/>
      <c r="TE786" s="5"/>
      <c r="TF786" s="5"/>
      <c r="TG786" s="5"/>
      <c r="TH786" s="5"/>
      <c r="TI786" s="5"/>
      <c r="TJ786" s="5"/>
      <c r="TK786" s="5"/>
      <c r="TL786" s="5"/>
      <c r="TM786" s="5"/>
      <c r="TN786" s="5"/>
      <c r="TO786" s="5"/>
      <c r="TP786" s="5"/>
      <c r="TQ786" s="5"/>
      <c r="TR786" s="5"/>
      <c r="TS786" s="5"/>
      <c r="TT786" s="5"/>
      <c r="TU786" s="5"/>
      <c r="TV786" s="5"/>
      <c r="TW786" s="5"/>
      <c r="TX786" s="5"/>
      <c r="TY786" s="5"/>
      <c r="TZ786" s="5"/>
      <c r="UA786" s="5"/>
      <c r="UB786" s="5"/>
      <c r="UC786" s="5"/>
      <c r="UD786" s="5"/>
      <c r="UE786" s="5"/>
      <c r="UF786" s="5"/>
      <c r="UG786" s="5"/>
      <c r="UH786" s="5"/>
      <c r="UI786" s="5"/>
      <c r="UJ786" s="5"/>
      <c r="UK786" s="5"/>
      <c r="UL786" s="5"/>
      <c r="UM786" s="5"/>
      <c r="UN786" s="5"/>
      <c r="UO786" s="5"/>
      <c r="UP786" s="5"/>
      <c r="UQ786" s="5"/>
      <c r="UR786" s="5"/>
      <c r="US786" s="5"/>
      <c r="UT786" s="5"/>
      <c r="UU786" s="5"/>
      <c r="UV786" s="5"/>
      <c r="UW786" s="5"/>
      <c r="UX786" s="5"/>
      <c r="UY786" s="5"/>
      <c r="UZ786" s="5"/>
      <c r="VA786" s="5"/>
      <c r="VB786" s="5"/>
      <c r="VC786" s="5"/>
      <c r="VD786" s="5"/>
      <c r="VE786" s="5"/>
      <c r="VF786" s="5"/>
      <c r="VG786" s="5"/>
      <c r="VH786" s="5"/>
      <c r="VI786" s="5"/>
      <c r="VJ786" s="5"/>
      <c r="VK786" s="5"/>
      <c r="VL786" s="5"/>
      <c r="VM786" s="5"/>
      <c r="VN786" s="5"/>
      <c r="VO786" s="5"/>
      <c r="VP786" s="5"/>
      <c r="VQ786" s="5"/>
      <c r="VR786" s="5"/>
      <c r="VS786" s="5"/>
      <c r="VT786" s="5"/>
      <c r="VU786" s="5"/>
      <c r="VV786" s="5"/>
      <c r="VW786" s="5"/>
      <c r="VX786" s="5"/>
      <c r="VY786" s="5"/>
      <c r="VZ786" s="5"/>
      <c r="WA786" s="5"/>
      <c r="WB786" s="5"/>
      <c r="WC786" s="5"/>
      <c r="WD786" s="5"/>
      <c r="WE786" s="5"/>
      <c r="WF786" s="5"/>
      <c r="WG786" s="5"/>
      <c r="WH786" s="5"/>
      <c r="WI786" s="5"/>
      <c r="WJ786" s="5"/>
      <c r="WK786" s="5"/>
      <c r="WL786" s="5"/>
      <c r="WM786" s="5"/>
      <c r="WN786" s="5"/>
      <c r="WO786" s="5"/>
      <c r="WP786" s="5"/>
      <c r="WQ786" s="5"/>
      <c r="WR786" s="5"/>
      <c r="WS786" s="5"/>
      <c r="WT786" s="5"/>
      <c r="WU786" s="5"/>
      <c r="WV786" s="5"/>
      <c r="WW786" s="5"/>
      <c r="WX786" s="5"/>
      <c r="WY786" s="5"/>
      <c r="WZ786" s="5"/>
      <c r="XA786" s="5"/>
      <c r="XB786" s="5"/>
      <c r="XC786" s="5"/>
      <c r="XD786" s="5"/>
      <c r="XE786" s="5"/>
      <c r="XF786" s="5"/>
      <c r="XG786" s="5"/>
      <c r="XH786" s="5"/>
      <c r="XI786" s="5"/>
      <c r="XJ786" s="5"/>
      <c r="XK786" s="5"/>
      <c r="XL786" s="5"/>
      <c r="XM786" s="5"/>
      <c r="XN786" s="5"/>
      <c r="XO786" s="5"/>
      <c r="XP786" s="5"/>
      <c r="XQ786" s="5"/>
      <c r="XR786" s="5"/>
      <c r="XS786" s="5"/>
      <c r="XT786" s="5"/>
      <c r="XU786" s="5"/>
      <c r="XV786" s="5"/>
      <c r="XW786" s="5"/>
    </row>
    <row r="787" spans="39:647" x14ac:dyDescent="0.2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c r="PI787" s="5"/>
      <c r="PJ787" s="5"/>
      <c r="PK787" s="5"/>
      <c r="PL787" s="5"/>
      <c r="PM787" s="5"/>
      <c r="PN787" s="5"/>
      <c r="PO787" s="5"/>
      <c r="PP787" s="5"/>
      <c r="PQ787" s="5"/>
      <c r="PR787" s="5"/>
      <c r="PS787" s="5"/>
      <c r="PT787" s="5"/>
      <c r="PU787" s="5"/>
      <c r="PV787" s="5"/>
      <c r="PW787" s="5"/>
      <c r="PX787" s="5"/>
      <c r="PY787" s="5"/>
      <c r="PZ787" s="5"/>
      <c r="QA787" s="5"/>
      <c r="QB787" s="5"/>
      <c r="QC787" s="5"/>
      <c r="QD787" s="5"/>
      <c r="QE787" s="5"/>
      <c r="QF787" s="5"/>
      <c r="QG787" s="5"/>
      <c r="QH787" s="5"/>
      <c r="QI787" s="5"/>
      <c r="QJ787" s="5"/>
      <c r="QK787" s="5"/>
      <c r="QL787" s="5"/>
      <c r="QM787" s="5"/>
      <c r="QN787" s="5"/>
      <c r="QO787" s="5"/>
      <c r="QP787" s="5"/>
      <c r="QQ787" s="5"/>
      <c r="QR787" s="5"/>
      <c r="QS787" s="5"/>
      <c r="QT787" s="5"/>
      <c r="QU787" s="5"/>
      <c r="QV787" s="5"/>
      <c r="QW787" s="5"/>
      <c r="QX787" s="5"/>
      <c r="QY787" s="5"/>
      <c r="QZ787" s="5"/>
      <c r="RA787" s="5"/>
      <c r="RB787" s="5"/>
      <c r="RC787" s="5"/>
      <c r="RD787" s="5"/>
      <c r="RE787" s="5"/>
      <c r="RF787" s="5"/>
      <c r="RG787" s="5"/>
      <c r="RH787" s="5"/>
      <c r="RI787" s="5"/>
      <c r="RJ787" s="5"/>
      <c r="RK787" s="5"/>
      <c r="RL787" s="5"/>
      <c r="RM787" s="5"/>
      <c r="RN787" s="5"/>
      <c r="RO787" s="5"/>
      <c r="RP787" s="5"/>
      <c r="RQ787" s="5"/>
      <c r="RR787" s="5"/>
      <c r="RS787" s="5"/>
      <c r="RT787" s="5"/>
      <c r="RU787" s="5"/>
      <c r="RV787" s="5"/>
      <c r="RW787" s="5"/>
      <c r="RX787" s="5"/>
      <c r="RY787" s="5"/>
      <c r="RZ787" s="5"/>
      <c r="SA787" s="5"/>
      <c r="SB787" s="5"/>
      <c r="SC787" s="5"/>
      <c r="SD787" s="5"/>
      <c r="SE787" s="5"/>
      <c r="SF787" s="5"/>
      <c r="SG787" s="5"/>
      <c r="SH787" s="5"/>
      <c r="SI787" s="5"/>
      <c r="SJ787" s="5"/>
      <c r="SK787" s="5"/>
      <c r="SL787" s="5"/>
      <c r="SM787" s="5"/>
      <c r="SN787" s="5"/>
      <c r="SO787" s="5"/>
      <c r="SP787" s="5"/>
      <c r="SQ787" s="5"/>
      <c r="SR787" s="5"/>
      <c r="SS787" s="5"/>
      <c r="ST787" s="5"/>
      <c r="SU787" s="5"/>
      <c r="SV787" s="5"/>
      <c r="SW787" s="5"/>
      <c r="SX787" s="5"/>
      <c r="SY787" s="5"/>
      <c r="SZ787" s="5"/>
      <c r="TA787" s="5"/>
      <c r="TB787" s="5"/>
      <c r="TC787" s="5"/>
      <c r="TD787" s="5"/>
      <c r="TE787" s="5"/>
      <c r="TF787" s="5"/>
      <c r="TG787" s="5"/>
      <c r="TH787" s="5"/>
      <c r="TI787" s="5"/>
      <c r="TJ787" s="5"/>
      <c r="TK787" s="5"/>
      <c r="TL787" s="5"/>
      <c r="TM787" s="5"/>
      <c r="TN787" s="5"/>
      <c r="TO787" s="5"/>
      <c r="TP787" s="5"/>
      <c r="TQ787" s="5"/>
      <c r="TR787" s="5"/>
      <c r="TS787" s="5"/>
      <c r="TT787" s="5"/>
      <c r="TU787" s="5"/>
      <c r="TV787" s="5"/>
      <c r="TW787" s="5"/>
      <c r="TX787" s="5"/>
      <c r="TY787" s="5"/>
      <c r="TZ787" s="5"/>
      <c r="UA787" s="5"/>
      <c r="UB787" s="5"/>
      <c r="UC787" s="5"/>
      <c r="UD787" s="5"/>
      <c r="UE787" s="5"/>
      <c r="UF787" s="5"/>
      <c r="UG787" s="5"/>
      <c r="UH787" s="5"/>
      <c r="UI787" s="5"/>
      <c r="UJ787" s="5"/>
      <c r="UK787" s="5"/>
      <c r="UL787" s="5"/>
      <c r="UM787" s="5"/>
      <c r="UN787" s="5"/>
      <c r="UO787" s="5"/>
      <c r="UP787" s="5"/>
      <c r="UQ787" s="5"/>
      <c r="UR787" s="5"/>
      <c r="US787" s="5"/>
      <c r="UT787" s="5"/>
      <c r="UU787" s="5"/>
      <c r="UV787" s="5"/>
      <c r="UW787" s="5"/>
      <c r="UX787" s="5"/>
      <c r="UY787" s="5"/>
      <c r="UZ787" s="5"/>
      <c r="VA787" s="5"/>
      <c r="VB787" s="5"/>
      <c r="VC787" s="5"/>
      <c r="VD787" s="5"/>
      <c r="VE787" s="5"/>
      <c r="VF787" s="5"/>
      <c r="VG787" s="5"/>
      <c r="VH787" s="5"/>
      <c r="VI787" s="5"/>
      <c r="VJ787" s="5"/>
      <c r="VK787" s="5"/>
      <c r="VL787" s="5"/>
      <c r="VM787" s="5"/>
      <c r="VN787" s="5"/>
      <c r="VO787" s="5"/>
      <c r="VP787" s="5"/>
      <c r="VQ787" s="5"/>
      <c r="VR787" s="5"/>
      <c r="VS787" s="5"/>
      <c r="VT787" s="5"/>
      <c r="VU787" s="5"/>
      <c r="VV787" s="5"/>
      <c r="VW787" s="5"/>
      <c r="VX787" s="5"/>
      <c r="VY787" s="5"/>
      <c r="VZ787" s="5"/>
      <c r="WA787" s="5"/>
      <c r="WB787" s="5"/>
      <c r="WC787" s="5"/>
      <c r="WD787" s="5"/>
      <c r="WE787" s="5"/>
      <c r="WF787" s="5"/>
      <c r="WG787" s="5"/>
      <c r="WH787" s="5"/>
      <c r="WI787" s="5"/>
      <c r="WJ787" s="5"/>
      <c r="WK787" s="5"/>
      <c r="WL787" s="5"/>
      <c r="WM787" s="5"/>
      <c r="WN787" s="5"/>
      <c r="WO787" s="5"/>
      <c r="WP787" s="5"/>
      <c r="WQ787" s="5"/>
      <c r="WR787" s="5"/>
      <c r="WS787" s="5"/>
      <c r="WT787" s="5"/>
      <c r="WU787" s="5"/>
      <c r="WV787" s="5"/>
      <c r="WW787" s="5"/>
      <c r="WX787" s="5"/>
      <c r="WY787" s="5"/>
      <c r="WZ787" s="5"/>
      <c r="XA787" s="5"/>
      <c r="XB787" s="5"/>
      <c r="XC787" s="5"/>
      <c r="XD787" s="5"/>
      <c r="XE787" s="5"/>
      <c r="XF787" s="5"/>
      <c r="XG787" s="5"/>
      <c r="XH787" s="5"/>
      <c r="XI787" s="5"/>
      <c r="XJ787" s="5"/>
      <c r="XK787" s="5"/>
      <c r="XL787" s="5"/>
      <c r="XM787" s="5"/>
      <c r="XN787" s="5"/>
      <c r="XO787" s="5"/>
      <c r="XP787" s="5"/>
      <c r="XQ787" s="5"/>
      <c r="XR787" s="5"/>
      <c r="XS787" s="5"/>
      <c r="XT787" s="5"/>
      <c r="XU787" s="5"/>
      <c r="XV787" s="5"/>
      <c r="XW787" s="5"/>
    </row>
    <row r="788" spans="39:647" x14ac:dyDescent="0.2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c r="PI788" s="5"/>
      <c r="PJ788" s="5"/>
      <c r="PK788" s="5"/>
      <c r="PL788" s="5"/>
      <c r="PM788" s="5"/>
      <c r="PN788" s="5"/>
      <c r="PO788" s="5"/>
      <c r="PP788" s="5"/>
      <c r="PQ788" s="5"/>
      <c r="PR788" s="5"/>
      <c r="PS788" s="5"/>
      <c r="PT788" s="5"/>
      <c r="PU788" s="5"/>
      <c r="PV788" s="5"/>
      <c r="PW788" s="5"/>
      <c r="PX788" s="5"/>
      <c r="PY788" s="5"/>
      <c r="PZ788" s="5"/>
      <c r="QA788" s="5"/>
      <c r="QB788" s="5"/>
      <c r="QC788" s="5"/>
      <c r="QD788" s="5"/>
      <c r="QE788" s="5"/>
      <c r="QF788" s="5"/>
      <c r="QG788" s="5"/>
      <c r="QH788" s="5"/>
      <c r="QI788" s="5"/>
      <c r="QJ788" s="5"/>
      <c r="QK788" s="5"/>
      <c r="QL788" s="5"/>
      <c r="QM788" s="5"/>
      <c r="QN788" s="5"/>
      <c r="QO788" s="5"/>
      <c r="QP788" s="5"/>
      <c r="QQ788" s="5"/>
      <c r="QR788" s="5"/>
      <c r="QS788" s="5"/>
      <c r="QT788" s="5"/>
      <c r="QU788" s="5"/>
      <c r="QV788" s="5"/>
      <c r="QW788" s="5"/>
      <c r="QX788" s="5"/>
      <c r="QY788" s="5"/>
      <c r="QZ788" s="5"/>
      <c r="RA788" s="5"/>
      <c r="RB788" s="5"/>
      <c r="RC788" s="5"/>
      <c r="RD788" s="5"/>
      <c r="RE788" s="5"/>
      <c r="RF788" s="5"/>
      <c r="RG788" s="5"/>
      <c r="RH788" s="5"/>
      <c r="RI788" s="5"/>
      <c r="RJ788" s="5"/>
      <c r="RK788" s="5"/>
      <c r="RL788" s="5"/>
      <c r="RM788" s="5"/>
      <c r="RN788" s="5"/>
      <c r="RO788" s="5"/>
      <c r="RP788" s="5"/>
      <c r="RQ788" s="5"/>
      <c r="RR788" s="5"/>
      <c r="RS788" s="5"/>
      <c r="RT788" s="5"/>
      <c r="RU788" s="5"/>
      <c r="RV788" s="5"/>
      <c r="RW788" s="5"/>
      <c r="RX788" s="5"/>
      <c r="RY788" s="5"/>
      <c r="RZ788" s="5"/>
      <c r="SA788" s="5"/>
      <c r="SB788" s="5"/>
      <c r="SC788" s="5"/>
      <c r="SD788" s="5"/>
      <c r="SE788" s="5"/>
      <c r="SF788" s="5"/>
      <c r="SG788" s="5"/>
      <c r="SH788" s="5"/>
      <c r="SI788" s="5"/>
      <c r="SJ788" s="5"/>
      <c r="SK788" s="5"/>
      <c r="SL788" s="5"/>
      <c r="SM788" s="5"/>
      <c r="SN788" s="5"/>
      <c r="SO788" s="5"/>
      <c r="SP788" s="5"/>
      <c r="SQ788" s="5"/>
      <c r="SR788" s="5"/>
      <c r="SS788" s="5"/>
      <c r="ST788" s="5"/>
      <c r="SU788" s="5"/>
      <c r="SV788" s="5"/>
      <c r="SW788" s="5"/>
      <c r="SX788" s="5"/>
      <c r="SY788" s="5"/>
      <c r="SZ788" s="5"/>
      <c r="TA788" s="5"/>
      <c r="TB788" s="5"/>
      <c r="TC788" s="5"/>
      <c r="TD788" s="5"/>
      <c r="TE788" s="5"/>
      <c r="TF788" s="5"/>
      <c r="TG788" s="5"/>
      <c r="TH788" s="5"/>
      <c r="TI788" s="5"/>
      <c r="TJ788" s="5"/>
      <c r="TK788" s="5"/>
      <c r="TL788" s="5"/>
      <c r="TM788" s="5"/>
      <c r="TN788" s="5"/>
      <c r="TO788" s="5"/>
      <c r="TP788" s="5"/>
      <c r="TQ788" s="5"/>
      <c r="TR788" s="5"/>
      <c r="TS788" s="5"/>
      <c r="TT788" s="5"/>
      <c r="TU788" s="5"/>
      <c r="TV788" s="5"/>
      <c r="TW788" s="5"/>
      <c r="TX788" s="5"/>
      <c r="TY788" s="5"/>
      <c r="TZ788" s="5"/>
      <c r="UA788" s="5"/>
      <c r="UB788" s="5"/>
      <c r="UC788" s="5"/>
      <c r="UD788" s="5"/>
      <c r="UE788" s="5"/>
      <c r="UF788" s="5"/>
      <c r="UG788" s="5"/>
      <c r="UH788" s="5"/>
      <c r="UI788" s="5"/>
      <c r="UJ788" s="5"/>
      <c r="UK788" s="5"/>
      <c r="UL788" s="5"/>
      <c r="UM788" s="5"/>
      <c r="UN788" s="5"/>
      <c r="UO788" s="5"/>
      <c r="UP788" s="5"/>
      <c r="UQ788" s="5"/>
      <c r="UR788" s="5"/>
      <c r="US788" s="5"/>
      <c r="UT788" s="5"/>
      <c r="UU788" s="5"/>
      <c r="UV788" s="5"/>
      <c r="UW788" s="5"/>
      <c r="UX788" s="5"/>
      <c r="UY788" s="5"/>
      <c r="UZ788" s="5"/>
      <c r="VA788" s="5"/>
      <c r="VB788" s="5"/>
      <c r="VC788" s="5"/>
      <c r="VD788" s="5"/>
      <c r="VE788" s="5"/>
      <c r="VF788" s="5"/>
      <c r="VG788" s="5"/>
      <c r="VH788" s="5"/>
      <c r="VI788" s="5"/>
      <c r="VJ788" s="5"/>
      <c r="VK788" s="5"/>
      <c r="VL788" s="5"/>
      <c r="VM788" s="5"/>
      <c r="VN788" s="5"/>
      <c r="VO788" s="5"/>
      <c r="VP788" s="5"/>
      <c r="VQ788" s="5"/>
      <c r="VR788" s="5"/>
      <c r="VS788" s="5"/>
      <c r="VT788" s="5"/>
      <c r="VU788" s="5"/>
      <c r="VV788" s="5"/>
      <c r="VW788" s="5"/>
      <c r="VX788" s="5"/>
      <c r="VY788" s="5"/>
      <c r="VZ788" s="5"/>
      <c r="WA788" s="5"/>
      <c r="WB788" s="5"/>
      <c r="WC788" s="5"/>
      <c r="WD788" s="5"/>
      <c r="WE788" s="5"/>
      <c r="WF788" s="5"/>
      <c r="WG788" s="5"/>
      <c r="WH788" s="5"/>
      <c r="WI788" s="5"/>
      <c r="WJ788" s="5"/>
      <c r="WK788" s="5"/>
      <c r="WL788" s="5"/>
      <c r="WM788" s="5"/>
      <c r="WN788" s="5"/>
      <c r="WO788" s="5"/>
      <c r="WP788" s="5"/>
      <c r="WQ788" s="5"/>
      <c r="WR788" s="5"/>
      <c r="WS788" s="5"/>
      <c r="WT788" s="5"/>
      <c r="WU788" s="5"/>
      <c r="WV788" s="5"/>
      <c r="WW788" s="5"/>
      <c r="WX788" s="5"/>
      <c r="WY788" s="5"/>
      <c r="WZ788" s="5"/>
      <c r="XA788" s="5"/>
      <c r="XB788" s="5"/>
      <c r="XC788" s="5"/>
      <c r="XD788" s="5"/>
      <c r="XE788" s="5"/>
      <c r="XF788" s="5"/>
      <c r="XG788" s="5"/>
      <c r="XH788" s="5"/>
      <c r="XI788" s="5"/>
      <c r="XJ788" s="5"/>
      <c r="XK788" s="5"/>
      <c r="XL788" s="5"/>
      <c r="XM788" s="5"/>
      <c r="XN788" s="5"/>
      <c r="XO788" s="5"/>
      <c r="XP788" s="5"/>
      <c r="XQ788" s="5"/>
      <c r="XR788" s="5"/>
      <c r="XS788" s="5"/>
      <c r="XT788" s="5"/>
      <c r="XU788" s="5"/>
      <c r="XV788" s="5"/>
      <c r="XW788" s="5"/>
    </row>
    <row r="789" spans="39:647" x14ac:dyDescent="0.2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c r="PI789" s="5"/>
      <c r="PJ789" s="5"/>
      <c r="PK789" s="5"/>
      <c r="PL789" s="5"/>
      <c r="PM789" s="5"/>
      <c r="PN789" s="5"/>
      <c r="PO789" s="5"/>
      <c r="PP789" s="5"/>
      <c r="PQ789" s="5"/>
      <c r="PR789" s="5"/>
      <c r="PS789" s="5"/>
      <c r="PT789" s="5"/>
      <c r="PU789" s="5"/>
      <c r="PV789" s="5"/>
      <c r="PW789" s="5"/>
      <c r="PX789" s="5"/>
      <c r="PY789" s="5"/>
      <c r="PZ789" s="5"/>
      <c r="QA789" s="5"/>
      <c r="QB789" s="5"/>
      <c r="QC789" s="5"/>
      <c r="QD789" s="5"/>
      <c r="QE789" s="5"/>
      <c r="QF789" s="5"/>
      <c r="QG789" s="5"/>
      <c r="QH789" s="5"/>
      <c r="QI789" s="5"/>
      <c r="QJ789" s="5"/>
      <c r="QK789" s="5"/>
      <c r="QL789" s="5"/>
      <c r="QM789" s="5"/>
      <c r="QN789" s="5"/>
      <c r="QO789" s="5"/>
      <c r="QP789" s="5"/>
      <c r="QQ789" s="5"/>
      <c r="QR789" s="5"/>
      <c r="QS789" s="5"/>
      <c r="QT789" s="5"/>
      <c r="QU789" s="5"/>
      <c r="QV789" s="5"/>
      <c r="QW789" s="5"/>
      <c r="QX789" s="5"/>
      <c r="QY789" s="5"/>
      <c r="QZ789" s="5"/>
      <c r="RA789" s="5"/>
      <c r="RB789" s="5"/>
      <c r="RC789" s="5"/>
      <c r="RD789" s="5"/>
      <c r="RE789" s="5"/>
      <c r="RF789" s="5"/>
      <c r="RG789" s="5"/>
      <c r="RH789" s="5"/>
      <c r="RI789" s="5"/>
      <c r="RJ789" s="5"/>
      <c r="RK789" s="5"/>
      <c r="RL789" s="5"/>
      <c r="RM789" s="5"/>
      <c r="RN789" s="5"/>
      <c r="RO789" s="5"/>
      <c r="RP789" s="5"/>
      <c r="RQ789" s="5"/>
      <c r="RR789" s="5"/>
      <c r="RS789" s="5"/>
      <c r="RT789" s="5"/>
      <c r="RU789" s="5"/>
      <c r="RV789" s="5"/>
      <c r="RW789" s="5"/>
      <c r="RX789" s="5"/>
      <c r="RY789" s="5"/>
      <c r="RZ789" s="5"/>
      <c r="SA789" s="5"/>
      <c r="SB789" s="5"/>
      <c r="SC789" s="5"/>
      <c r="SD789" s="5"/>
      <c r="SE789" s="5"/>
      <c r="SF789" s="5"/>
      <c r="SG789" s="5"/>
      <c r="SH789" s="5"/>
      <c r="SI789" s="5"/>
      <c r="SJ789" s="5"/>
      <c r="SK789" s="5"/>
      <c r="SL789" s="5"/>
      <c r="SM789" s="5"/>
      <c r="SN789" s="5"/>
      <c r="SO789" s="5"/>
      <c r="SP789" s="5"/>
      <c r="SQ789" s="5"/>
      <c r="SR789" s="5"/>
      <c r="SS789" s="5"/>
      <c r="ST789" s="5"/>
      <c r="SU789" s="5"/>
      <c r="SV789" s="5"/>
      <c r="SW789" s="5"/>
      <c r="SX789" s="5"/>
      <c r="SY789" s="5"/>
      <c r="SZ789" s="5"/>
      <c r="TA789" s="5"/>
      <c r="TB789" s="5"/>
      <c r="TC789" s="5"/>
      <c r="TD789" s="5"/>
      <c r="TE789" s="5"/>
      <c r="TF789" s="5"/>
      <c r="TG789" s="5"/>
      <c r="TH789" s="5"/>
      <c r="TI789" s="5"/>
      <c r="TJ789" s="5"/>
      <c r="TK789" s="5"/>
      <c r="TL789" s="5"/>
      <c r="TM789" s="5"/>
      <c r="TN789" s="5"/>
      <c r="TO789" s="5"/>
      <c r="TP789" s="5"/>
      <c r="TQ789" s="5"/>
      <c r="TR789" s="5"/>
      <c r="TS789" s="5"/>
      <c r="TT789" s="5"/>
      <c r="TU789" s="5"/>
      <c r="TV789" s="5"/>
      <c r="TW789" s="5"/>
      <c r="TX789" s="5"/>
      <c r="TY789" s="5"/>
      <c r="TZ789" s="5"/>
      <c r="UA789" s="5"/>
      <c r="UB789" s="5"/>
      <c r="UC789" s="5"/>
      <c r="UD789" s="5"/>
      <c r="UE789" s="5"/>
      <c r="UF789" s="5"/>
      <c r="UG789" s="5"/>
      <c r="UH789" s="5"/>
      <c r="UI789" s="5"/>
      <c r="UJ789" s="5"/>
      <c r="UK789" s="5"/>
      <c r="UL789" s="5"/>
      <c r="UM789" s="5"/>
      <c r="UN789" s="5"/>
      <c r="UO789" s="5"/>
      <c r="UP789" s="5"/>
      <c r="UQ789" s="5"/>
      <c r="UR789" s="5"/>
      <c r="US789" s="5"/>
      <c r="UT789" s="5"/>
      <c r="UU789" s="5"/>
      <c r="UV789" s="5"/>
      <c r="UW789" s="5"/>
      <c r="UX789" s="5"/>
      <c r="UY789" s="5"/>
      <c r="UZ789" s="5"/>
      <c r="VA789" s="5"/>
      <c r="VB789" s="5"/>
      <c r="VC789" s="5"/>
      <c r="VD789" s="5"/>
      <c r="VE789" s="5"/>
      <c r="VF789" s="5"/>
      <c r="VG789" s="5"/>
      <c r="VH789" s="5"/>
      <c r="VI789" s="5"/>
      <c r="VJ789" s="5"/>
      <c r="VK789" s="5"/>
      <c r="VL789" s="5"/>
      <c r="VM789" s="5"/>
      <c r="VN789" s="5"/>
      <c r="VO789" s="5"/>
      <c r="VP789" s="5"/>
      <c r="VQ789" s="5"/>
      <c r="VR789" s="5"/>
      <c r="VS789" s="5"/>
      <c r="VT789" s="5"/>
      <c r="VU789" s="5"/>
      <c r="VV789" s="5"/>
      <c r="VW789" s="5"/>
      <c r="VX789" s="5"/>
      <c r="VY789" s="5"/>
      <c r="VZ789" s="5"/>
      <c r="WA789" s="5"/>
      <c r="WB789" s="5"/>
      <c r="WC789" s="5"/>
      <c r="WD789" s="5"/>
      <c r="WE789" s="5"/>
      <c r="WF789" s="5"/>
      <c r="WG789" s="5"/>
      <c r="WH789" s="5"/>
      <c r="WI789" s="5"/>
      <c r="WJ789" s="5"/>
      <c r="WK789" s="5"/>
      <c r="WL789" s="5"/>
      <c r="WM789" s="5"/>
      <c r="WN789" s="5"/>
      <c r="WO789" s="5"/>
      <c r="WP789" s="5"/>
      <c r="WQ789" s="5"/>
      <c r="WR789" s="5"/>
      <c r="WS789" s="5"/>
      <c r="WT789" s="5"/>
      <c r="WU789" s="5"/>
      <c r="WV789" s="5"/>
      <c r="WW789" s="5"/>
      <c r="WX789" s="5"/>
      <c r="WY789" s="5"/>
      <c r="WZ789" s="5"/>
      <c r="XA789" s="5"/>
      <c r="XB789" s="5"/>
      <c r="XC789" s="5"/>
      <c r="XD789" s="5"/>
      <c r="XE789" s="5"/>
      <c r="XF789" s="5"/>
      <c r="XG789" s="5"/>
      <c r="XH789" s="5"/>
      <c r="XI789" s="5"/>
      <c r="XJ789" s="5"/>
      <c r="XK789" s="5"/>
      <c r="XL789" s="5"/>
      <c r="XM789" s="5"/>
      <c r="XN789" s="5"/>
      <c r="XO789" s="5"/>
      <c r="XP789" s="5"/>
      <c r="XQ789" s="5"/>
      <c r="XR789" s="5"/>
      <c r="XS789" s="5"/>
      <c r="XT789" s="5"/>
      <c r="XU789" s="5"/>
      <c r="XV789" s="5"/>
      <c r="XW789" s="5"/>
    </row>
    <row r="790" spans="39:647" x14ac:dyDescent="0.2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c r="PI790" s="5"/>
      <c r="PJ790" s="5"/>
      <c r="PK790" s="5"/>
      <c r="PL790" s="5"/>
      <c r="PM790" s="5"/>
      <c r="PN790" s="5"/>
      <c r="PO790" s="5"/>
      <c r="PP790" s="5"/>
      <c r="PQ790" s="5"/>
      <c r="PR790" s="5"/>
      <c r="PS790" s="5"/>
      <c r="PT790" s="5"/>
      <c r="PU790" s="5"/>
      <c r="PV790" s="5"/>
      <c r="PW790" s="5"/>
      <c r="PX790" s="5"/>
      <c r="PY790" s="5"/>
      <c r="PZ790" s="5"/>
      <c r="QA790" s="5"/>
      <c r="QB790" s="5"/>
      <c r="QC790" s="5"/>
      <c r="QD790" s="5"/>
      <c r="QE790" s="5"/>
      <c r="QF790" s="5"/>
      <c r="QG790" s="5"/>
      <c r="QH790" s="5"/>
      <c r="QI790" s="5"/>
      <c r="QJ790" s="5"/>
      <c r="QK790" s="5"/>
      <c r="QL790" s="5"/>
      <c r="QM790" s="5"/>
      <c r="QN790" s="5"/>
      <c r="QO790" s="5"/>
      <c r="QP790" s="5"/>
      <c r="QQ790" s="5"/>
      <c r="QR790" s="5"/>
      <c r="QS790" s="5"/>
      <c r="QT790" s="5"/>
      <c r="QU790" s="5"/>
      <c r="QV790" s="5"/>
      <c r="QW790" s="5"/>
      <c r="QX790" s="5"/>
      <c r="QY790" s="5"/>
      <c r="QZ790" s="5"/>
      <c r="RA790" s="5"/>
      <c r="RB790" s="5"/>
      <c r="RC790" s="5"/>
      <c r="RD790" s="5"/>
      <c r="RE790" s="5"/>
      <c r="RF790" s="5"/>
      <c r="RG790" s="5"/>
      <c r="RH790" s="5"/>
      <c r="RI790" s="5"/>
      <c r="RJ790" s="5"/>
      <c r="RK790" s="5"/>
      <c r="RL790" s="5"/>
      <c r="RM790" s="5"/>
      <c r="RN790" s="5"/>
      <c r="RO790" s="5"/>
      <c r="RP790" s="5"/>
      <c r="RQ790" s="5"/>
      <c r="RR790" s="5"/>
      <c r="RS790" s="5"/>
      <c r="RT790" s="5"/>
      <c r="RU790" s="5"/>
      <c r="RV790" s="5"/>
      <c r="RW790" s="5"/>
      <c r="RX790" s="5"/>
      <c r="RY790" s="5"/>
      <c r="RZ790" s="5"/>
      <c r="SA790" s="5"/>
      <c r="SB790" s="5"/>
      <c r="SC790" s="5"/>
      <c r="SD790" s="5"/>
      <c r="SE790" s="5"/>
      <c r="SF790" s="5"/>
      <c r="SG790" s="5"/>
      <c r="SH790" s="5"/>
      <c r="SI790" s="5"/>
      <c r="SJ790" s="5"/>
      <c r="SK790" s="5"/>
      <c r="SL790" s="5"/>
      <c r="SM790" s="5"/>
      <c r="SN790" s="5"/>
      <c r="SO790" s="5"/>
      <c r="SP790" s="5"/>
      <c r="SQ790" s="5"/>
      <c r="SR790" s="5"/>
      <c r="SS790" s="5"/>
      <c r="ST790" s="5"/>
      <c r="SU790" s="5"/>
      <c r="SV790" s="5"/>
      <c r="SW790" s="5"/>
      <c r="SX790" s="5"/>
      <c r="SY790" s="5"/>
      <c r="SZ790" s="5"/>
      <c r="TA790" s="5"/>
      <c r="TB790" s="5"/>
      <c r="TC790" s="5"/>
      <c r="TD790" s="5"/>
      <c r="TE790" s="5"/>
      <c r="TF790" s="5"/>
      <c r="TG790" s="5"/>
      <c r="TH790" s="5"/>
      <c r="TI790" s="5"/>
      <c r="TJ790" s="5"/>
      <c r="TK790" s="5"/>
      <c r="TL790" s="5"/>
      <c r="TM790" s="5"/>
      <c r="TN790" s="5"/>
      <c r="TO790" s="5"/>
      <c r="TP790" s="5"/>
      <c r="TQ790" s="5"/>
      <c r="TR790" s="5"/>
      <c r="TS790" s="5"/>
      <c r="TT790" s="5"/>
      <c r="TU790" s="5"/>
      <c r="TV790" s="5"/>
      <c r="TW790" s="5"/>
      <c r="TX790" s="5"/>
      <c r="TY790" s="5"/>
      <c r="TZ790" s="5"/>
      <c r="UA790" s="5"/>
      <c r="UB790" s="5"/>
      <c r="UC790" s="5"/>
      <c r="UD790" s="5"/>
      <c r="UE790" s="5"/>
      <c r="UF790" s="5"/>
      <c r="UG790" s="5"/>
      <c r="UH790" s="5"/>
      <c r="UI790" s="5"/>
      <c r="UJ790" s="5"/>
      <c r="UK790" s="5"/>
      <c r="UL790" s="5"/>
      <c r="UM790" s="5"/>
      <c r="UN790" s="5"/>
      <c r="UO790" s="5"/>
      <c r="UP790" s="5"/>
      <c r="UQ790" s="5"/>
      <c r="UR790" s="5"/>
      <c r="US790" s="5"/>
      <c r="UT790" s="5"/>
      <c r="UU790" s="5"/>
      <c r="UV790" s="5"/>
      <c r="UW790" s="5"/>
      <c r="UX790" s="5"/>
      <c r="UY790" s="5"/>
      <c r="UZ790" s="5"/>
      <c r="VA790" s="5"/>
      <c r="VB790" s="5"/>
      <c r="VC790" s="5"/>
      <c r="VD790" s="5"/>
      <c r="VE790" s="5"/>
      <c r="VF790" s="5"/>
      <c r="VG790" s="5"/>
      <c r="VH790" s="5"/>
      <c r="VI790" s="5"/>
      <c r="VJ790" s="5"/>
      <c r="VK790" s="5"/>
      <c r="VL790" s="5"/>
      <c r="VM790" s="5"/>
      <c r="VN790" s="5"/>
      <c r="VO790" s="5"/>
      <c r="VP790" s="5"/>
      <c r="VQ790" s="5"/>
      <c r="VR790" s="5"/>
      <c r="VS790" s="5"/>
      <c r="VT790" s="5"/>
      <c r="VU790" s="5"/>
      <c r="VV790" s="5"/>
      <c r="VW790" s="5"/>
      <c r="VX790" s="5"/>
      <c r="VY790" s="5"/>
      <c r="VZ790" s="5"/>
      <c r="WA790" s="5"/>
      <c r="WB790" s="5"/>
      <c r="WC790" s="5"/>
      <c r="WD790" s="5"/>
      <c r="WE790" s="5"/>
      <c r="WF790" s="5"/>
      <c r="WG790" s="5"/>
      <c r="WH790" s="5"/>
      <c r="WI790" s="5"/>
      <c r="WJ790" s="5"/>
      <c r="WK790" s="5"/>
      <c r="WL790" s="5"/>
      <c r="WM790" s="5"/>
      <c r="WN790" s="5"/>
      <c r="WO790" s="5"/>
      <c r="WP790" s="5"/>
      <c r="WQ790" s="5"/>
      <c r="WR790" s="5"/>
      <c r="WS790" s="5"/>
      <c r="WT790" s="5"/>
      <c r="WU790" s="5"/>
      <c r="WV790" s="5"/>
      <c r="WW790" s="5"/>
      <c r="WX790" s="5"/>
      <c r="WY790" s="5"/>
      <c r="WZ790" s="5"/>
      <c r="XA790" s="5"/>
      <c r="XB790" s="5"/>
      <c r="XC790" s="5"/>
      <c r="XD790" s="5"/>
      <c r="XE790" s="5"/>
      <c r="XF790" s="5"/>
      <c r="XG790" s="5"/>
      <c r="XH790" s="5"/>
      <c r="XI790" s="5"/>
      <c r="XJ790" s="5"/>
      <c r="XK790" s="5"/>
      <c r="XL790" s="5"/>
      <c r="XM790" s="5"/>
      <c r="XN790" s="5"/>
      <c r="XO790" s="5"/>
      <c r="XP790" s="5"/>
      <c r="XQ790" s="5"/>
      <c r="XR790" s="5"/>
      <c r="XS790" s="5"/>
      <c r="XT790" s="5"/>
      <c r="XU790" s="5"/>
      <c r="XV790" s="5"/>
      <c r="XW790" s="5"/>
    </row>
    <row r="791" spans="39:647" x14ac:dyDescent="0.2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c r="PI791" s="5"/>
      <c r="PJ791" s="5"/>
      <c r="PK791" s="5"/>
      <c r="PL791" s="5"/>
      <c r="PM791" s="5"/>
      <c r="PN791" s="5"/>
      <c r="PO791" s="5"/>
      <c r="PP791" s="5"/>
      <c r="PQ791" s="5"/>
      <c r="PR791" s="5"/>
      <c r="PS791" s="5"/>
      <c r="PT791" s="5"/>
      <c r="PU791" s="5"/>
      <c r="PV791" s="5"/>
      <c r="PW791" s="5"/>
      <c r="PX791" s="5"/>
      <c r="PY791" s="5"/>
      <c r="PZ791" s="5"/>
      <c r="QA791" s="5"/>
      <c r="QB791" s="5"/>
      <c r="QC791" s="5"/>
      <c r="QD791" s="5"/>
      <c r="QE791" s="5"/>
      <c r="QF791" s="5"/>
      <c r="QG791" s="5"/>
      <c r="QH791" s="5"/>
      <c r="QI791" s="5"/>
      <c r="QJ791" s="5"/>
      <c r="QK791" s="5"/>
      <c r="QL791" s="5"/>
      <c r="QM791" s="5"/>
      <c r="QN791" s="5"/>
      <c r="QO791" s="5"/>
      <c r="QP791" s="5"/>
      <c r="QQ791" s="5"/>
      <c r="QR791" s="5"/>
      <c r="QS791" s="5"/>
      <c r="QT791" s="5"/>
      <c r="QU791" s="5"/>
      <c r="QV791" s="5"/>
      <c r="QW791" s="5"/>
      <c r="QX791" s="5"/>
      <c r="QY791" s="5"/>
      <c r="QZ791" s="5"/>
      <c r="RA791" s="5"/>
      <c r="RB791" s="5"/>
      <c r="RC791" s="5"/>
      <c r="RD791" s="5"/>
      <c r="RE791" s="5"/>
      <c r="RF791" s="5"/>
      <c r="RG791" s="5"/>
      <c r="RH791" s="5"/>
      <c r="RI791" s="5"/>
      <c r="RJ791" s="5"/>
      <c r="RK791" s="5"/>
      <c r="RL791" s="5"/>
      <c r="RM791" s="5"/>
      <c r="RN791" s="5"/>
      <c r="RO791" s="5"/>
      <c r="RP791" s="5"/>
      <c r="RQ791" s="5"/>
      <c r="RR791" s="5"/>
      <c r="RS791" s="5"/>
      <c r="RT791" s="5"/>
      <c r="RU791" s="5"/>
      <c r="RV791" s="5"/>
      <c r="RW791" s="5"/>
      <c r="RX791" s="5"/>
      <c r="RY791" s="5"/>
      <c r="RZ791" s="5"/>
      <c r="SA791" s="5"/>
      <c r="SB791" s="5"/>
      <c r="SC791" s="5"/>
      <c r="SD791" s="5"/>
      <c r="SE791" s="5"/>
      <c r="SF791" s="5"/>
      <c r="SG791" s="5"/>
      <c r="SH791" s="5"/>
      <c r="SI791" s="5"/>
      <c r="SJ791" s="5"/>
      <c r="SK791" s="5"/>
      <c r="SL791" s="5"/>
      <c r="SM791" s="5"/>
      <c r="SN791" s="5"/>
      <c r="SO791" s="5"/>
      <c r="SP791" s="5"/>
      <c r="SQ791" s="5"/>
      <c r="SR791" s="5"/>
      <c r="SS791" s="5"/>
      <c r="ST791" s="5"/>
      <c r="SU791" s="5"/>
      <c r="SV791" s="5"/>
      <c r="SW791" s="5"/>
      <c r="SX791" s="5"/>
      <c r="SY791" s="5"/>
      <c r="SZ791" s="5"/>
      <c r="TA791" s="5"/>
      <c r="TB791" s="5"/>
      <c r="TC791" s="5"/>
      <c r="TD791" s="5"/>
      <c r="TE791" s="5"/>
      <c r="TF791" s="5"/>
      <c r="TG791" s="5"/>
      <c r="TH791" s="5"/>
      <c r="TI791" s="5"/>
      <c r="TJ791" s="5"/>
      <c r="TK791" s="5"/>
      <c r="TL791" s="5"/>
      <c r="TM791" s="5"/>
      <c r="TN791" s="5"/>
      <c r="TO791" s="5"/>
      <c r="TP791" s="5"/>
      <c r="TQ791" s="5"/>
      <c r="TR791" s="5"/>
      <c r="TS791" s="5"/>
      <c r="TT791" s="5"/>
      <c r="TU791" s="5"/>
      <c r="TV791" s="5"/>
      <c r="TW791" s="5"/>
      <c r="TX791" s="5"/>
      <c r="TY791" s="5"/>
      <c r="TZ791" s="5"/>
      <c r="UA791" s="5"/>
      <c r="UB791" s="5"/>
      <c r="UC791" s="5"/>
      <c r="UD791" s="5"/>
      <c r="UE791" s="5"/>
      <c r="UF791" s="5"/>
      <c r="UG791" s="5"/>
      <c r="UH791" s="5"/>
      <c r="UI791" s="5"/>
      <c r="UJ791" s="5"/>
      <c r="UK791" s="5"/>
      <c r="UL791" s="5"/>
      <c r="UM791" s="5"/>
      <c r="UN791" s="5"/>
      <c r="UO791" s="5"/>
      <c r="UP791" s="5"/>
      <c r="UQ791" s="5"/>
      <c r="UR791" s="5"/>
      <c r="US791" s="5"/>
      <c r="UT791" s="5"/>
      <c r="UU791" s="5"/>
      <c r="UV791" s="5"/>
      <c r="UW791" s="5"/>
      <c r="UX791" s="5"/>
      <c r="UY791" s="5"/>
      <c r="UZ791" s="5"/>
      <c r="VA791" s="5"/>
      <c r="VB791" s="5"/>
      <c r="VC791" s="5"/>
      <c r="VD791" s="5"/>
      <c r="VE791" s="5"/>
      <c r="VF791" s="5"/>
      <c r="VG791" s="5"/>
      <c r="VH791" s="5"/>
      <c r="VI791" s="5"/>
      <c r="VJ791" s="5"/>
      <c r="VK791" s="5"/>
      <c r="VL791" s="5"/>
      <c r="VM791" s="5"/>
      <c r="VN791" s="5"/>
      <c r="VO791" s="5"/>
      <c r="VP791" s="5"/>
      <c r="VQ791" s="5"/>
      <c r="VR791" s="5"/>
      <c r="VS791" s="5"/>
      <c r="VT791" s="5"/>
      <c r="VU791" s="5"/>
      <c r="VV791" s="5"/>
      <c r="VW791" s="5"/>
      <c r="VX791" s="5"/>
      <c r="VY791" s="5"/>
      <c r="VZ791" s="5"/>
      <c r="WA791" s="5"/>
      <c r="WB791" s="5"/>
      <c r="WC791" s="5"/>
      <c r="WD791" s="5"/>
      <c r="WE791" s="5"/>
      <c r="WF791" s="5"/>
      <c r="WG791" s="5"/>
      <c r="WH791" s="5"/>
      <c r="WI791" s="5"/>
      <c r="WJ791" s="5"/>
      <c r="WK791" s="5"/>
      <c r="WL791" s="5"/>
      <c r="WM791" s="5"/>
      <c r="WN791" s="5"/>
      <c r="WO791" s="5"/>
      <c r="WP791" s="5"/>
      <c r="WQ791" s="5"/>
      <c r="WR791" s="5"/>
      <c r="WS791" s="5"/>
      <c r="WT791" s="5"/>
      <c r="WU791" s="5"/>
      <c r="WV791" s="5"/>
      <c r="WW791" s="5"/>
      <c r="WX791" s="5"/>
      <c r="WY791" s="5"/>
      <c r="WZ791" s="5"/>
      <c r="XA791" s="5"/>
      <c r="XB791" s="5"/>
      <c r="XC791" s="5"/>
      <c r="XD791" s="5"/>
      <c r="XE791" s="5"/>
      <c r="XF791" s="5"/>
      <c r="XG791" s="5"/>
      <c r="XH791" s="5"/>
      <c r="XI791" s="5"/>
      <c r="XJ791" s="5"/>
      <c r="XK791" s="5"/>
      <c r="XL791" s="5"/>
      <c r="XM791" s="5"/>
      <c r="XN791" s="5"/>
      <c r="XO791" s="5"/>
      <c r="XP791" s="5"/>
      <c r="XQ791" s="5"/>
      <c r="XR791" s="5"/>
      <c r="XS791" s="5"/>
      <c r="XT791" s="5"/>
      <c r="XU791" s="5"/>
      <c r="XV791" s="5"/>
      <c r="XW791" s="5"/>
    </row>
    <row r="792" spans="39:647" x14ac:dyDescent="0.2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c r="PI792" s="5"/>
      <c r="PJ792" s="5"/>
      <c r="PK792" s="5"/>
      <c r="PL792" s="5"/>
      <c r="PM792" s="5"/>
      <c r="PN792" s="5"/>
      <c r="PO792" s="5"/>
      <c r="PP792" s="5"/>
      <c r="PQ792" s="5"/>
      <c r="PR792" s="5"/>
      <c r="PS792" s="5"/>
      <c r="PT792" s="5"/>
      <c r="PU792" s="5"/>
      <c r="PV792" s="5"/>
      <c r="PW792" s="5"/>
      <c r="PX792" s="5"/>
      <c r="PY792" s="5"/>
      <c r="PZ792" s="5"/>
      <c r="QA792" s="5"/>
      <c r="QB792" s="5"/>
      <c r="QC792" s="5"/>
      <c r="QD792" s="5"/>
      <c r="QE792" s="5"/>
      <c r="QF792" s="5"/>
      <c r="QG792" s="5"/>
      <c r="QH792" s="5"/>
      <c r="QI792" s="5"/>
      <c r="QJ792" s="5"/>
      <c r="QK792" s="5"/>
      <c r="QL792" s="5"/>
      <c r="QM792" s="5"/>
      <c r="QN792" s="5"/>
      <c r="QO792" s="5"/>
      <c r="QP792" s="5"/>
      <c r="QQ792" s="5"/>
      <c r="QR792" s="5"/>
      <c r="QS792" s="5"/>
      <c r="QT792" s="5"/>
      <c r="QU792" s="5"/>
      <c r="QV792" s="5"/>
      <c r="QW792" s="5"/>
      <c r="QX792" s="5"/>
      <c r="QY792" s="5"/>
      <c r="QZ792" s="5"/>
      <c r="RA792" s="5"/>
      <c r="RB792" s="5"/>
      <c r="RC792" s="5"/>
      <c r="RD792" s="5"/>
      <c r="RE792" s="5"/>
      <c r="RF792" s="5"/>
      <c r="RG792" s="5"/>
      <c r="RH792" s="5"/>
      <c r="RI792" s="5"/>
      <c r="RJ792" s="5"/>
      <c r="RK792" s="5"/>
      <c r="RL792" s="5"/>
      <c r="RM792" s="5"/>
      <c r="RN792" s="5"/>
      <c r="RO792" s="5"/>
      <c r="RP792" s="5"/>
      <c r="RQ792" s="5"/>
      <c r="RR792" s="5"/>
      <c r="RS792" s="5"/>
      <c r="RT792" s="5"/>
      <c r="RU792" s="5"/>
      <c r="RV792" s="5"/>
      <c r="RW792" s="5"/>
      <c r="RX792" s="5"/>
      <c r="RY792" s="5"/>
      <c r="RZ792" s="5"/>
      <c r="SA792" s="5"/>
      <c r="SB792" s="5"/>
      <c r="SC792" s="5"/>
      <c r="SD792" s="5"/>
      <c r="SE792" s="5"/>
      <c r="SF792" s="5"/>
      <c r="SG792" s="5"/>
      <c r="SH792" s="5"/>
      <c r="SI792" s="5"/>
      <c r="SJ792" s="5"/>
      <c r="SK792" s="5"/>
      <c r="SL792" s="5"/>
      <c r="SM792" s="5"/>
      <c r="SN792" s="5"/>
      <c r="SO792" s="5"/>
      <c r="SP792" s="5"/>
      <c r="SQ792" s="5"/>
      <c r="SR792" s="5"/>
      <c r="SS792" s="5"/>
      <c r="ST792" s="5"/>
      <c r="SU792" s="5"/>
      <c r="SV792" s="5"/>
      <c r="SW792" s="5"/>
      <c r="SX792" s="5"/>
      <c r="SY792" s="5"/>
      <c r="SZ792" s="5"/>
      <c r="TA792" s="5"/>
      <c r="TB792" s="5"/>
      <c r="TC792" s="5"/>
      <c r="TD792" s="5"/>
      <c r="TE792" s="5"/>
      <c r="TF792" s="5"/>
      <c r="TG792" s="5"/>
      <c r="TH792" s="5"/>
      <c r="TI792" s="5"/>
      <c r="TJ792" s="5"/>
      <c r="TK792" s="5"/>
      <c r="TL792" s="5"/>
      <c r="TM792" s="5"/>
      <c r="TN792" s="5"/>
      <c r="TO792" s="5"/>
      <c r="TP792" s="5"/>
      <c r="TQ792" s="5"/>
      <c r="TR792" s="5"/>
      <c r="TS792" s="5"/>
      <c r="TT792" s="5"/>
      <c r="TU792" s="5"/>
      <c r="TV792" s="5"/>
      <c r="TW792" s="5"/>
      <c r="TX792" s="5"/>
      <c r="TY792" s="5"/>
      <c r="TZ792" s="5"/>
      <c r="UA792" s="5"/>
      <c r="UB792" s="5"/>
      <c r="UC792" s="5"/>
      <c r="UD792" s="5"/>
      <c r="UE792" s="5"/>
      <c r="UF792" s="5"/>
      <c r="UG792" s="5"/>
      <c r="UH792" s="5"/>
      <c r="UI792" s="5"/>
      <c r="UJ792" s="5"/>
      <c r="UK792" s="5"/>
      <c r="UL792" s="5"/>
      <c r="UM792" s="5"/>
      <c r="UN792" s="5"/>
      <c r="UO792" s="5"/>
      <c r="UP792" s="5"/>
      <c r="UQ792" s="5"/>
      <c r="UR792" s="5"/>
      <c r="US792" s="5"/>
      <c r="UT792" s="5"/>
      <c r="UU792" s="5"/>
      <c r="UV792" s="5"/>
      <c r="UW792" s="5"/>
      <c r="UX792" s="5"/>
      <c r="UY792" s="5"/>
      <c r="UZ792" s="5"/>
      <c r="VA792" s="5"/>
      <c r="VB792" s="5"/>
      <c r="VC792" s="5"/>
      <c r="VD792" s="5"/>
      <c r="VE792" s="5"/>
      <c r="VF792" s="5"/>
      <c r="VG792" s="5"/>
      <c r="VH792" s="5"/>
      <c r="VI792" s="5"/>
      <c r="VJ792" s="5"/>
      <c r="VK792" s="5"/>
      <c r="VL792" s="5"/>
      <c r="VM792" s="5"/>
      <c r="VN792" s="5"/>
      <c r="VO792" s="5"/>
      <c r="VP792" s="5"/>
      <c r="VQ792" s="5"/>
      <c r="VR792" s="5"/>
      <c r="VS792" s="5"/>
      <c r="VT792" s="5"/>
      <c r="VU792" s="5"/>
      <c r="VV792" s="5"/>
      <c r="VW792" s="5"/>
      <c r="VX792" s="5"/>
      <c r="VY792" s="5"/>
      <c r="VZ792" s="5"/>
      <c r="WA792" s="5"/>
      <c r="WB792" s="5"/>
      <c r="WC792" s="5"/>
      <c r="WD792" s="5"/>
      <c r="WE792" s="5"/>
      <c r="WF792" s="5"/>
      <c r="WG792" s="5"/>
      <c r="WH792" s="5"/>
      <c r="WI792" s="5"/>
      <c r="WJ792" s="5"/>
      <c r="WK792" s="5"/>
      <c r="WL792" s="5"/>
      <c r="WM792" s="5"/>
      <c r="WN792" s="5"/>
      <c r="WO792" s="5"/>
      <c r="WP792" s="5"/>
      <c r="WQ792" s="5"/>
      <c r="WR792" s="5"/>
      <c r="WS792" s="5"/>
      <c r="WT792" s="5"/>
      <c r="WU792" s="5"/>
      <c r="WV792" s="5"/>
      <c r="WW792" s="5"/>
      <c r="WX792" s="5"/>
      <c r="WY792" s="5"/>
      <c r="WZ792" s="5"/>
      <c r="XA792" s="5"/>
      <c r="XB792" s="5"/>
      <c r="XC792" s="5"/>
      <c r="XD792" s="5"/>
      <c r="XE792" s="5"/>
      <c r="XF792" s="5"/>
      <c r="XG792" s="5"/>
      <c r="XH792" s="5"/>
      <c r="XI792" s="5"/>
      <c r="XJ792" s="5"/>
      <c r="XK792" s="5"/>
      <c r="XL792" s="5"/>
      <c r="XM792" s="5"/>
      <c r="XN792" s="5"/>
      <c r="XO792" s="5"/>
      <c r="XP792" s="5"/>
      <c r="XQ792" s="5"/>
      <c r="XR792" s="5"/>
      <c r="XS792" s="5"/>
      <c r="XT792" s="5"/>
      <c r="XU792" s="5"/>
      <c r="XV792" s="5"/>
      <c r="XW792" s="5"/>
    </row>
    <row r="793" spans="39:647" x14ac:dyDescent="0.2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c r="PI793" s="5"/>
      <c r="PJ793" s="5"/>
      <c r="PK793" s="5"/>
      <c r="PL793" s="5"/>
      <c r="PM793" s="5"/>
      <c r="PN793" s="5"/>
      <c r="PO793" s="5"/>
      <c r="PP793" s="5"/>
      <c r="PQ793" s="5"/>
      <c r="PR793" s="5"/>
      <c r="PS793" s="5"/>
      <c r="PT793" s="5"/>
      <c r="PU793" s="5"/>
      <c r="PV793" s="5"/>
      <c r="PW793" s="5"/>
      <c r="PX793" s="5"/>
      <c r="PY793" s="5"/>
      <c r="PZ793" s="5"/>
      <c r="QA793" s="5"/>
      <c r="QB793" s="5"/>
      <c r="QC793" s="5"/>
      <c r="QD793" s="5"/>
      <c r="QE793" s="5"/>
      <c r="QF793" s="5"/>
      <c r="QG793" s="5"/>
      <c r="QH793" s="5"/>
      <c r="QI793" s="5"/>
      <c r="QJ793" s="5"/>
      <c r="QK793" s="5"/>
      <c r="QL793" s="5"/>
      <c r="QM793" s="5"/>
      <c r="QN793" s="5"/>
      <c r="QO793" s="5"/>
      <c r="QP793" s="5"/>
      <c r="QQ793" s="5"/>
      <c r="QR793" s="5"/>
      <c r="QS793" s="5"/>
      <c r="QT793" s="5"/>
      <c r="QU793" s="5"/>
      <c r="QV793" s="5"/>
      <c r="QW793" s="5"/>
      <c r="QX793" s="5"/>
      <c r="QY793" s="5"/>
      <c r="QZ793" s="5"/>
      <c r="RA793" s="5"/>
      <c r="RB793" s="5"/>
      <c r="RC793" s="5"/>
      <c r="RD793" s="5"/>
      <c r="RE793" s="5"/>
      <c r="RF793" s="5"/>
      <c r="RG793" s="5"/>
      <c r="RH793" s="5"/>
      <c r="RI793" s="5"/>
      <c r="RJ793" s="5"/>
      <c r="RK793" s="5"/>
      <c r="RL793" s="5"/>
      <c r="RM793" s="5"/>
      <c r="RN793" s="5"/>
      <c r="RO793" s="5"/>
      <c r="RP793" s="5"/>
      <c r="RQ793" s="5"/>
      <c r="RR793" s="5"/>
      <c r="RS793" s="5"/>
      <c r="RT793" s="5"/>
      <c r="RU793" s="5"/>
      <c r="RV793" s="5"/>
      <c r="RW793" s="5"/>
      <c r="RX793" s="5"/>
      <c r="RY793" s="5"/>
      <c r="RZ793" s="5"/>
      <c r="SA793" s="5"/>
      <c r="SB793" s="5"/>
      <c r="SC793" s="5"/>
      <c r="SD793" s="5"/>
      <c r="SE793" s="5"/>
      <c r="SF793" s="5"/>
      <c r="SG793" s="5"/>
      <c r="SH793" s="5"/>
      <c r="SI793" s="5"/>
      <c r="SJ793" s="5"/>
      <c r="SK793" s="5"/>
      <c r="SL793" s="5"/>
      <c r="SM793" s="5"/>
      <c r="SN793" s="5"/>
      <c r="SO793" s="5"/>
      <c r="SP793" s="5"/>
      <c r="SQ793" s="5"/>
      <c r="SR793" s="5"/>
      <c r="SS793" s="5"/>
      <c r="ST793" s="5"/>
      <c r="SU793" s="5"/>
      <c r="SV793" s="5"/>
      <c r="SW793" s="5"/>
      <c r="SX793" s="5"/>
      <c r="SY793" s="5"/>
      <c r="SZ793" s="5"/>
      <c r="TA793" s="5"/>
      <c r="TB793" s="5"/>
      <c r="TC793" s="5"/>
      <c r="TD793" s="5"/>
      <c r="TE793" s="5"/>
      <c r="TF793" s="5"/>
      <c r="TG793" s="5"/>
      <c r="TH793" s="5"/>
      <c r="TI793" s="5"/>
      <c r="TJ793" s="5"/>
      <c r="TK793" s="5"/>
      <c r="TL793" s="5"/>
      <c r="TM793" s="5"/>
      <c r="TN793" s="5"/>
      <c r="TO793" s="5"/>
      <c r="TP793" s="5"/>
      <c r="TQ793" s="5"/>
      <c r="TR793" s="5"/>
      <c r="TS793" s="5"/>
      <c r="TT793" s="5"/>
      <c r="TU793" s="5"/>
      <c r="TV793" s="5"/>
      <c r="TW793" s="5"/>
      <c r="TX793" s="5"/>
      <c r="TY793" s="5"/>
      <c r="TZ793" s="5"/>
      <c r="UA793" s="5"/>
      <c r="UB793" s="5"/>
      <c r="UC793" s="5"/>
      <c r="UD793" s="5"/>
      <c r="UE793" s="5"/>
      <c r="UF793" s="5"/>
      <c r="UG793" s="5"/>
      <c r="UH793" s="5"/>
      <c r="UI793" s="5"/>
      <c r="UJ793" s="5"/>
      <c r="UK793" s="5"/>
      <c r="UL793" s="5"/>
      <c r="UM793" s="5"/>
      <c r="UN793" s="5"/>
      <c r="UO793" s="5"/>
      <c r="UP793" s="5"/>
      <c r="UQ793" s="5"/>
      <c r="UR793" s="5"/>
      <c r="US793" s="5"/>
      <c r="UT793" s="5"/>
      <c r="UU793" s="5"/>
      <c r="UV793" s="5"/>
      <c r="UW793" s="5"/>
      <c r="UX793" s="5"/>
      <c r="UY793" s="5"/>
      <c r="UZ793" s="5"/>
      <c r="VA793" s="5"/>
      <c r="VB793" s="5"/>
      <c r="VC793" s="5"/>
      <c r="VD793" s="5"/>
      <c r="VE793" s="5"/>
      <c r="VF793" s="5"/>
      <c r="VG793" s="5"/>
      <c r="VH793" s="5"/>
      <c r="VI793" s="5"/>
      <c r="VJ793" s="5"/>
      <c r="VK793" s="5"/>
      <c r="VL793" s="5"/>
      <c r="VM793" s="5"/>
      <c r="VN793" s="5"/>
      <c r="VO793" s="5"/>
      <c r="VP793" s="5"/>
      <c r="VQ793" s="5"/>
      <c r="VR793" s="5"/>
      <c r="VS793" s="5"/>
      <c r="VT793" s="5"/>
      <c r="VU793" s="5"/>
      <c r="VV793" s="5"/>
      <c r="VW793" s="5"/>
      <c r="VX793" s="5"/>
      <c r="VY793" s="5"/>
      <c r="VZ793" s="5"/>
      <c r="WA793" s="5"/>
      <c r="WB793" s="5"/>
      <c r="WC793" s="5"/>
      <c r="WD793" s="5"/>
      <c r="WE793" s="5"/>
      <c r="WF793" s="5"/>
      <c r="WG793" s="5"/>
      <c r="WH793" s="5"/>
      <c r="WI793" s="5"/>
      <c r="WJ793" s="5"/>
      <c r="WK793" s="5"/>
      <c r="WL793" s="5"/>
      <c r="WM793" s="5"/>
      <c r="WN793" s="5"/>
      <c r="WO793" s="5"/>
      <c r="WP793" s="5"/>
      <c r="WQ793" s="5"/>
      <c r="WR793" s="5"/>
      <c r="WS793" s="5"/>
      <c r="WT793" s="5"/>
      <c r="WU793" s="5"/>
      <c r="WV793" s="5"/>
      <c r="WW793" s="5"/>
      <c r="WX793" s="5"/>
      <c r="WY793" s="5"/>
      <c r="WZ793" s="5"/>
      <c r="XA793" s="5"/>
      <c r="XB793" s="5"/>
      <c r="XC793" s="5"/>
      <c r="XD793" s="5"/>
      <c r="XE793" s="5"/>
      <c r="XF793" s="5"/>
      <c r="XG793" s="5"/>
      <c r="XH793" s="5"/>
      <c r="XI793" s="5"/>
      <c r="XJ793" s="5"/>
      <c r="XK793" s="5"/>
      <c r="XL793" s="5"/>
      <c r="XM793" s="5"/>
      <c r="XN793" s="5"/>
      <c r="XO793" s="5"/>
      <c r="XP793" s="5"/>
      <c r="XQ793" s="5"/>
      <c r="XR793" s="5"/>
      <c r="XS793" s="5"/>
      <c r="XT793" s="5"/>
      <c r="XU793" s="5"/>
      <c r="XV793" s="5"/>
      <c r="XW793" s="5"/>
    </row>
    <row r="794" spans="39:647" x14ac:dyDescent="0.2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c r="PI794" s="5"/>
      <c r="PJ794" s="5"/>
      <c r="PK794" s="5"/>
      <c r="PL794" s="5"/>
      <c r="PM794" s="5"/>
      <c r="PN794" s="5"/>
      <c r="PO794" s="5"/>
      <c r="PP794" s="5"/>
      <c r="PQ794" s="5"/>
      <c r="PR794" s="5"/>
      <c r="PS794" s="5"/>
      <c r="PT794" s="5"/>
      <c r="PU794" s="5"/>
      <c r="PV794" s="5"/>
      <c r="PW794" s="5"/>
      <c r="PX794" s="5"/>
      <c r="PY794" s="5"/>
      <c r="PZ794" s="5"/>
      <c r="QA794" s="5"/>
      <c r="QB794" s="5"/>
      <c r="QC794" s="5"/>
      <c r="QD794" s="5"/>
      <c r="QE794" s="5"/>
      <c r="QF794" s="5"/>
      <c r="QG794" s="5"/>
      <c r="QH794" s="5"/>
      <c r="QI794" s="5"/>
      <c r="QJ794" s="5"/>
      <c r="QK794" s="5"/>
      <c r="QL794" s="5"/>
      <c r="QM794" s="5"/>
      <c r="QN794" s="5"/>
      <c r="QO794" s="5"/>
      <c r="QP794" s="5"/>
      <c r="QQ794" s="5"/>
      <c r="QR794" s="5"/>
      <c r="QS794" s="5"/>
      <c r="QT794" s="5"/>
      <c r="QU794" s="5"/>
      <c r="QV794" s="5"/>
      <c r="QW794" s="5"/>
      <c r="QX794" s="5"/>
      <c r="QY794" s="5"/>
      <c r="QZ794" s="5"/>
      <c r="RA794" s="5"/>
      <c r="RB794" s="5"/>
      <c r="RC794" s="5"/>
      <c r="RD794" s="5"/>
      <c r="RE794" s="5"/>
      <c r="RF794" s="5"/>
      <c r="RG794" s="5"/>
      <c r="RH794" s="5"/>
      <c r="RI794" s="5"/>
      <c r="RJ794" s="5"/>
      <c r="RK794" s="5"/>
      <c r="RL794" s="5"/>
      <c r="RM794" s="5"/>
      <c r="RN794" s="5"/>
      <c r="RO794" s="5"/>
      <c r="RP794" s="5"/>
      <c r="RQ794" s="5"/>
      <c r="RR794" s="5"/>
      <c r="RS794" s="5"/>
      <c r="RT794" s="5"/>
      <c r="RU794" s="5"/>
      <c r="RV794" s="5"/>
      <c r="RW794" s="5"/>
      <c r="RX794" s="5"/>
      <c r="RY794" s="5"/>
      <c r="RZ794" s="5"/>
      <c r="SA794" s="5"/>
      <c r="SB794" s="5"/>
      <c r="SC794" s="5"/>
      <c r="SD794" s="5"/>
      <c r="SE794" s="5"/>
      <c r="SF794" s="5"/>
      <c r="SG794" s="5"/>
      <c r="SH794" s="5"/>
      <c r="SI794" s="5"/>
      <c r="SJ794" s="5"/>
      <c r="SK794" s="5"/>
      <c r="SL794" s="5"/>
      <c r="SM794" s="5"/>
      <c r="SN794" s="5"/>
      <c r="SO794" s="5"/>
      <c r="SP794" s="5"/>
      <c r="SQ794" s="5"/>
      <c r="SR794" s="5"/>
      <c r="SS794" s="5"/>
      <c r="ST794" s="5"/>
      <c r="SU794" s="5"/>
      <c r="SV794" s="5"/>
      <c r="SW794" s="5"/>
      <c r="SX794" s="5"/>
      <c r="SY794" s="5"/>
      <c r="SZ794" s="5"/>
      <c r="TA794" s="5"/>
      <c r="TB794" s="5"/>
      <c r="TC794" s="5"/>
      <c r="TD794" s="5"/>
      <c r="TE794" s="5"/>
      <c r="TF794" s="5"/>
      <c r="TG794" s="5"/>
      <c r="TH794" s="5"/>
      <c r="TI794" s="5"/>
      <c r="TJ794" s="5"/>
      <c r="TK794" s="5"/>
      <c r="TL794" s="5"/>
      <c r="TM794" s="5"/>
      <c r="TN794" s="5"/>
      <c r="TO794" s="5"/>
      <c r="TP794" s="5"/>
      <c r="TQ794" s="5"/>
      <c r="TR794" s="5"/>
      <c r="TS794" s="5"/>
      <c r="TT794" s="5"/>
      <c r="TU794" s="5"/>
      <c r="TV794" s="5"/>
      <c r="TW794" s="5"/>
      <c r="TX794" s="5"/>
      <c r="TY794" s="5"/>
      <c r="TZ794" s="5"/>
      <c r="UA794" s="5"/>
      <c r="UB794" s="5"/>
      <c r="UC794" s="5"/>
      <c r="UD794" s="5"/>
      <c r="UE794" s="5"/>
      <c r="UF794" s="5"/>
      <c r="UG794" s="5"/>
      <c r="UH794" s="5"/>
      <c r="UI794" s="5"/>
      <c r="UJ794" s="5"/>
      <c r="UK794" s="5"/>
      <c r="UL794" s="5"/>
      <c r="UM794" s="5"/>
      <c r="UN794" s="5"/>
      <c r="UO794" s="5"/>
      <c r="UP794" s="5"/>
      <c r="UQ794" s="5"/>
      <c r="UR794" s="5"/>
      <c r="US794" s="5"/>
      <c r="UT794" s="5"/>
      <c r="UU794" s="5"/>
      <c r="UV794" s="5"/>
      <c r="UW794" s="5"/>
      <c r="UX794" s="5"/>
      <c r="UY794" s="5"/>
      <c r="UZ794" s="5"/>
      <c r="VA794" s="5"/>
      <c r="VB794" s="5"/>
      <c r="VC794" s="5"/>
      <c r="VD794" s="5"/>
      <c r="VE794" s="5"/>
      <c r="VF794" s="5"/>
      <c r="VG794" s="5"/>
      <c r="VH794" s="5"/>
      <c r="VI794" s="5"/>
      <c r="VJ794" s="5"/>
      <c r="VK794" s="5"/>
      <c r="VL794" s="5"/>
      <c r="VM794" s="5"/>
      <c r="VN794" s="5"/>
      <c r="VO794" s="5"/>
      <c r="VP794" s="5"/>
      <c r="VQ794" s="5"/>
      <c r="VR794" s="5"/>
      <c r="VS794" s="5"/>
      <c r="VT794" s="5"/>
      <c r="VU794" s="5"/>
      <c r="VV794" s="5"/>
      <c r="VW794" s="5"/>
      <c r="VX794" s="5"/>
      <c r="VY794" s="5"/>
      <c r="VZ794" s="5"/>
      <c r="WA794" s="5"/>
      <c r="WB794" s="5"/>
      <c r="WC794" s="5"/>
      <c r="WD794" s="5"/>
      <c r="WE794" s="5"/>
      <c r="WF794" s="5"/>
      <c r="WG794" s="5"/>
      <c r="WH794" s="5"/>
      <c r="WI794" s="5"/>
      <c r="WJ794" s="5"/>
      <c r="WK794" s="5"/>
      <c r="WL794" s="5"/>
      <c r="WM794" s="5"/>
      <c r="WN794" s="5"/>
      <c r="WO794" s="5"/>
      <c r="WP794" s="5"/>
      <c r="WQ794" s="5"/>
      <c r="WR794" s="5"/>
      <c r="WS794" s="5"/>
      <c r="WT794" s="5"/>
      <c r="WU794" s="5"/>
      <c r="WV794" s="5"/>
      <c r="WW794" s="5"/>
      <c r="WX794" s="5"/>
      <c r="WY794" s="5"/>
      <c r="WZ794" s="5"/>
      <c r="XA794" s="5"/>
      <c r="XB794" s="5"/>
      <c r="XC794" s="5"/>
      <c r="XD794" s="5"/>
      <c r="XE794" s="5"/>
      <c r="XF794" s="5"/>
      <c r="XG794" s="5"/>
      <c r="XH794" s="5"/>
      <c r="XI794" s="5"/>
      <c r="XJ794" s="5"/>
      <c r="XK794" s="5"/>
      <c r="XL794" s="5"/>
      <c r="XM794" s="5"/>
      <c r="XN794" s="5"/>
      <c r="XO794" s="5"/>
      <c r="XP794" s="5"/>
      <c r="XQ794" s="5"/>
      <c r="XR794" s="5"/>
      <c r="XS794" s="5"/>
      <c r="XT794" s="5"/>
      <c r="XU794" s="5"/>
      <c r="XV794" s="5"/>
      <c r="XW794" s="5"/>
    </row>
    <row r="795" spans="39:647" x14ac:dyDescent="0.2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c r="PI795" s="5"/>
      <c r="PJ795" s="5"/>
      <c r="PK795" s="5"/>
      <c r="PL795" s="5"/>
      <c r="PM795" s="5"/>
      <c r="PN795" s="5"/>
      <c r="PO795" s="5"/>
      <c r="PP795" s="5"/>
      <c r="PQ795" s="5"/>
      <c r="PR795" s="5"/>
      <c r="PS795" s="5"/>
      <c r="PT795" s="5"/>
      <c r="PU795" s="5"/>
      <c r="PV795" s="5"/>
      <c r="PW795" s="5"/>
      <c r="PX795" s="5"/>
      <c r="PY795" s="5"/>
      <c r="PZ795" s="5"/>
      <c r="QA795" s="5"/>
      <c r="QB795" s="5"/>
      <c r="QC795" s="5"/>
      <c r="QD795" s="5"/>
      <c r="QE795" s="5"/>
      <c r="QF795" s="5"/>
      <c r="QG795" s="5"/>
      <c r="QH795" s="5"/>
      <c r="QI795" s="5"/>
      <c r="QJ795" s="5"/>
      <c r="QK795" s="5"/>
      <c r="QL795" s="5"/>
      <c r="QM795" s="5"/>
      <c r="QN795" s="5"/>
      <c r="QO795" s="5"/>
      <c r="QP795" s="5"/>
      <c r="QQ795" s="5"/>
      <c r="QR795" s="5"/>
      <c r="QS795" s="5"/>
      <c r="QT795" s="5"/>
      <c r="QU795" s="5"/>
      <c r="QV795" s="5"/>
      <c r="QW795" s="5"/>
      <c r="QX795" s="5"/>
      <c r="QY795" s="5"/>
      <c r="QZ795" s="5"/>
      <c r="RA795" s="5"/>
      <c r="RB795" s="5"/>
      <c r="RC795" s="5"/>
      <c r="RD795" s="5"/>
      <c r="RE795" s="5"/>
      <c r="RF795" s="5"/>
      <c r="RG795" s="5"/>
      <c r="RH795" s="5"/>
      <c r="RI795" s="5"/>
      <c r="RJ795" s="5"/>
      <c r="RK795" s="5"/>
      <c r="RL795" s="5"/>
      <c r="RM795" s="5"/>
      <c r="RN795" s="5"/>
      <c r="RO795" s="5"/>
      <c r="RP795" s="5"/>
      <c r="RQ795" s="5"/>
      <c r="RR795" s="5"/>
      <c r="RS795" s="5"/>
      <c r="RT795" s="5"/>
      <c r="RU795" s="5"/>
      <c r="RV795" s="5"/>
      <c r="RW795" s="5"/>
      <c r="RX795" s="5"/>
      <c r="RY795" s="5"/>
      <c r="RZ795" s="5"/>
      <c r="SA795" s="5"/>
      <c r="SB795" s="5"/>
      <c r="SC795" s="5"/>
      <c r="SD795" s="5"/>
      <c r="SE795" s="5"/>
      <c r="SF795" s="5"/>
      <c r="SG795" s="5"/>
      <c r="SH795" s="5"/>
      <c r="SI795" s="5"/>
      <c r="SJ795" s="5"/>
      <c r="SK795" s="5"/>
      <c r="SL795" s="5"/>
      <c r="SM795" s="5"/>
      <c r="SN795" s="5"/>
      <c r="SO795" s="5"/>
      <c r="SP795" s="5"/>
      <c r="SQ795" s="5"/>
      <c r="SR795" s="5"/>
      <c r="SS795" s="5"/>
      <c r="ST795" s="5"/>
      <c r="SU795" s="5"/>
      <c r="SV795" s="5"/>
      <c r="SW795" s="5"/>
      <c r="SX795" s="5"/>
      <c r="SY795" s="5"/>
      <c r="SZ795" s="5"/>
      <c r="TA795" s="5"/>
      <c r="TB795" s="5"/>
      <c r="TC795" s="5"/>
      <c r="TD795" s="5"/>
      <c r="TE795" s="5"/>
      <c r="TF795" s="5"/>
      <c r="TG795" s="5"/>
      <c r="TH795" s="5"/>
      <c r="TI795" s="5"/>
      <c r="TJ795" s="5"/>
      <c r="TK795" s="5"/>
      <c r="TL795" s="5"/>
      <c r="TM795" s="5"/>
      <c r="TN795" s="5"/>
      <c r="TO795" s="5"/>
      <c r="TP795" s="5"/>
      <c r="TQ795" s="5"/>
      <c r="TR795" s="5"/>
      <c r="TS795" s="5"/>
      <c r="TT795" s="5"/>
      <c r="TU795" s="5"/>
      <c r="TV795" s="5"/>
      <c r="TW795" s="5"/>
      <c r="TX795" s="5"/>
      <c r="TY795" s="5"/>
      <c r="TZ795" s="5"/>
      <c r="UA795" s="5"/>
      <c r="UB795" s="5"/>
      <c r="UC795" s="5"/>
      <c r="UD795" s="5"/>
      <c r="UE795" s="5"/>
      <c r="UF795" s="5"/>
      <c r="UG795" s="5"/>
      <c r="UH795" s="5"/>
      <c r="UI795" s="5"/>
      <c r="UJ795" s="5"/>
      <c r="UK795" s="5"/>
      <c r="UL795" s="5"/>
      <c r="UM795" s="5"/>
      <c r="UN795" s="5"/>
      <c r="UO795" s="5"/>
      <c r="UP795" s="5"/>
      <c r="UQ795" s="5"/>
      <c r="UR795" s="5"/>
      <c r="US795" s="5"/>
      <c r="UT795" s="5"/>
      <c r="UU795" s="5"/>
      <c r="UV795" s="5"/>
      <c r="UW795" s="5"/>
      <c r="UX795" s="5"/>
      <c r="UY795" s="5"/>
      <c r="UZ795" s="5"/>
      <c r="VA795" s="5"/>
      <c r="VB795" s="5"/>
      <c r="VC795" s="5"/>
      <c r="VD795" s="5"/>
      <c r="VE795" s="5"/>
      <c r="VF795" s="5"/>
      <c r="VG795" s="5"/>
      <c r="VH795" s="5"/>
      <c r="VI795" s="5"/>
      <c r="VJ795" s="5"/>
      <c r="VK795" s="5"/>
      <c r="VL795" s="5"/>
      <c r="VM795" s="5"/>
      <c r="VN795" s="5"/>
      <c r="VO795" s="5"/>
      <c r="VP795" s="5"/>
      <c r="VQ795" s="5"/>
      <c r="VR795" s="5"/>
      <c r="VS795" s="5"/>
      <c r="VT795" s="5"/>
      <c r="VU795" s="5"/>
      <c r="VV795" s="5"/>
      <c r="VW795" s="5"/>
      <c r="VX795" s="5"/>
      <c r="VY795" s="5"/>
      <c r="VZ795" s="5"/>
      <c r="WA795" s="5"/>
      <c r="WB795" s="5"/>
      <c r="WC795" s="5"/>
      <c r="WD795" s="5"/>
      <c r="WE795" s="5"/>
      <c r="WF795" s="5"/>
      <c r="WG795" s="5"/>
      <c r="WH795" s="5"/>
      <c r="WI795" s="5"/>
      <c r="WJ795" s="5"/>
      <c r="WK795" s="5"/>
      <c r="WL795" s="5"/>
      <c r="WM795" s="5"/>
      <c r="WN795" s="5"/>
      <c r="WO795" s="5"/>
      <c r="WP795" s="5"/>
      <c r="WQ795" s="5"/>
      <c r="WR795" s="5"/>
      <c r="WS795" s="5"/>
      <c r="WT795" s="5"/>
      <c r="WU795" s="5"/>
      <c r="WV795" s="5"/>
      <c r="WW795" s="5"/>
      <c r="WX795" s="5"/>
      <c r="WY795" s="5"/>
      <c r="WZ795" s="5"/>
      <c r="XA795" s="5"/>
      <c r="XB795" s="5"/>
      <c r="XC795" s="5"/>
      <c r="XD795" s="5"/>
      <c r="XE795" s="5"/>
      <c r="XF795" s="5"/>
      <c r="XG795" s="5"/>
      <c r="XH795" s="5"/>
      <c r="XI795" s="5"/>
      <c r="XJ795" s="5"/>
      <c r="XK795" s="5"/>
      <c r="XL795" s="5"/>
      <c r="XM795" s="5"/>
      <c r="XN795" s="5"/>
      <c r="XO795" s="5"/>
      <c r="XP795" s="5"/>
      <c r="XQ795" s="5"/>
      <c r="XR795" s="5"/>
      <c r="XS795" s="5"/>
      <c r="XT795" s="5"/>
      <c r="XU795" s="5"/>
      <c r="XV795" s="5"/>
      <c r="XW795" s="5"/>
    </row>
    <row r="796" spans="39:647" x14ac:dyDescent="0.2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c r="PI796" s="5"/>
      <c r="PJ796" s="5"/>
      <c r="PK796" s="5"/>
      <c r="PL796" s="5"/>
      <c r="PM796" s="5"/>
      <c r="PN796" s="5"/>
      <c r="PO796" s="5"/>
      <c r="PP796" s="5"/>
      <c r="PQ796" s="5"/>
      <c r="PR796" s="5"/>
      <c r="PS796" s="5"/>
      <c r="PT796" s="5"/>
      <c r="PU796" s="5"/>
      <c r="PV796" s="5"/>
      <c r="PW796" s="5"/>
      <c r="PX796" s="5"/>
      <c r="PY796" s="5"/>
      <c r="PZ796" s="5"/>
      <c r="QA796" s="5"/>
      <c r="QB796" s="5"/>
      <c r="QC796" s="5"/>
      <c r="QD796" s="5"/>
      <c r="QE796" s="5"/>
      <c r="QF796" s="5"/>
      <c r="QG796" s="5"/>
      <c r="QH796" s="5"/>
      <c r="QI796" s="5"/>
      <c r="QJ796" s="5"/>
      <c r="QK796" s="5"/>
      <c r="QL796" s="5"/>
      <c r="QM796" s="5"/>
      <c r="QN796" s="5"/>
      <c r="QO796" s="5"/>
      <c r="QP796" s="5"/>
      <c r="QQ796" s="5"/>
      <c r="QR796" s="5"/>
      <c r="QS796" s="5"/>
      <c r="QT796" s="5"/>
      <c r="QU796" s="5"/>
      <c r="QV796" s="5"/>
      <c r="QW796" s="5"/>
      <c r="QX796" s="5"/>
      <c r="QY796" s="5"/>
      <c r="QZ796" s="5"/>
      <c r="RA796" s="5"/>
      <c r="RB796" s="5"/>
      <c r="RC796" s="5"/>
      <c r="RD796" s="5"/>
      <c r="RE796" s="5"/>
      <c r="RF796" s="5"/>
      <c r="RG796" s="5"/>
      <c r="RH796" s="5"/>
      <c r="RI796" s="5"/>
      <c r="RJ796" s="5"/>
      <c r="RK796" s="5"/>
      <c r="RL796" s="5"/>
      <c r="RM796" s="5"/>
      <c r="RN796" s="5"/>
      <c r="RO796" s="5"/>
      <c r="RP796" s="5"/>
      <c r="RQ796" s="5"/>
      <c r="RR796" s="5"/>
      <c r="RS796" s="5"/>
      <c r="RT796" s="5"/>
      <c r="RU796" s="5"/>
      <c r="RV796" s="5"/>
      <c r="RW796" s="5"/>
      <c r="RX796" s="5"/>
      <c r="RY796" s="5"/>
      <c r="RZ796" s="5"/>
      <c r="SA796" s="5"/>
      <c r="SB796" s="5"/>
      <c r="SC796" s="5"/>
      <c r="SD796" s="5"/>
      <c r="SE796" s="5"/>
      <c r="SF796" s="5"/>
      <c r="SG796" s="5"/>
      <c r="SH796" s="5"/>
      <c r="SI796" s="5"/>
      <c r="SJ796" s="5"/>
      <c r="SK796" s="5"/>
      <c r="SL796" s="5"/>
      <c r="SM796" s="5"/>
      <c r="SN796" s="5"/>
      <c r="SO796" s="5"/>
      <c r="SP796" s="5"/>
      <c r="SQ796" s="5"/>
      <c r="SR796" s="5"/>
      <c r="SS796" s="5"/>
      <c r="ST796" s="5"/>
      <c r="SU796" s="5"/>
      <c r="SV796" s="5"/>
      <c r="SW796" s="5"/>
      <c r="SX796" s="5"/>
      <c r="SY796" s="5"/>
      <c r="SZ796" s="5"/>
      <c r="TA796" s="5"/>
      <c r="TB796" s="5"/>
      <c r="TC796" s="5"/>
      <c r="TD796" s="5"/>
      <c r="TE796" s="5"/>
      <c r="TF796" s="5"/>
      <c r="TG796" s="5"/>
      <c r="TH796" s="5"/>
      <c r="TI796" s="5"/>
      <c r="TJ796" s="5"/>
      <c r="TK796" s="5"/>
      <c r="TL796" s="5"/>
      <c r="TM796" s="5"/>
      <c r="TN796" s="5"/>
      <c r="TO796" s="5"/>
      <c r="TP796" s="5"/>
      <c r="TQ796" s="5"/>
      <c r="TR796" s="5"/>
      <c r="TS796" s="5"/>
      <c r="TT796" s="5"/>
      <c r="TU796" s="5"/>
      <c r="TV796" s="5"/>
      <c r="TW796" s="5"/>
      <c r="TX796" s="5"/>
      <c r="TY796" s="5"/>
      <c r="TZ796" s="5"/>
      <c r="UA796" s="5"/>
      <c r="UB796" s="5"/>
      <c r="UC796" s="5"/>
      <c r="UD796" s="5"/>
      <c r="UE796" s="5"/>
      <c r="UF796" s="5"/>
      <c r="UG796" s="5"/>
      <c r="UH796" s="5"/>
      <c r="UI796" s="5"/>
      <c r="UJ796" s="5"/>
      <c r="UK796" s="5"/>
      <c r="UL796" s="5"/>
      <c r="UM796" s="5"/>
      <c r="UN796" s="5"/>
      <c r="UO796" s="5"/>
      <c r="UP796" s="5"/>
      <c r="UQ796" s="5"/>
      <c r="UR796" s="5"/>
      <c r="US796" s="5"/>
      <c r="UT796" s="5"/>
      <c r="UU796" s="5"/>
      <c r="UV796" s="5"/>
      <c r="UW796" s="5"/>
      <c r="UX796" s="5"/>
      <c r="UY796" s="5"/>
      <c r="UZ796" s="5"/>
      <c r="VA796" s="5"/>
      <c r="VB796" s="5"/>
      <c r="VC796" s="5"/>
      <c r="VD796" s="5"/>
      <c r="VE796" s="5"/>
      <c r="VF796" s="5"/>
      <c r="VG796" s="5"/>
      <c r="VH796" s="5"/>
      <c r="VI796" s="5"/>
      <c r="VJ796" s="5"/>
      <c r="VK796" s="5"/>
      <c r="VL796" s="5"/>
      <c r="VM796" s="5"/>
      <c r="VN796" s="5"/>
      <c r="VO796" s="5"/>
      <c r="VP796" s="5"/>
      <c r="VQ796" s="5"/>
      <c r="VR796" s="5"/>
      <c r="VS796" s="5"/>
      <c r="VT796" s="5"/>
      <c r="VU796" s="5"/>
      <c r="VV796" s="5"/>
      <c r="VW796" s="5"/>
      <c r="VX796" s="5"/>
      <c r="VY796" s="5"/>
      <c r="VZ796" s="5"/>
      <c r="WA796" s="5"/>
      <c r="WB796" s="5"/>
      <c r="WC796" s="5"/>
      <c r="WD796" s="5"/>
      <c r="WE796" s="5"/>
      <c r="WF796" s="5"/>
      <c r="WG796" s="5"/>
      <c r="WH796" s="5"/>
      <c r="WI796" s="5"/>
      <c r="WJ796" s="5"/>
      <c r="WK796" s="5"/>
      <c r="WL796" s="5"/>
      <c r="WM796" s="5"/>
      <c r="WN796" s="5"/>
      <c r="WO796" s="5"/>
      <c r="WP796" s="5"/>
      <c r="WQ796" s="5"/>
      <c r="WR796" s="5"/>
      <c r="WS796" s="5"/>
      <c r="WT796" s="5"/>
      <c r="WU796" s="5"/>
      <c r="WV796" s="5"/>
      <c r="WW796" s="5"/>
      <c r="WX796" s="5"/>
      <c r="WY796" s="5"/>
      <c r="WZ796" s="5"/>
      <c r="XA796" s="5"/>
      <c r="XB796" s="5"/>
      <c r="XC796" s="5"/>
      <c r="XD796" s="5"/>
      <c r="XE796" s="5"/>
      <c r="XF796" s="5"/>
      <c r="XG796" s="5"/>
      <c r="XH796" s="5"/>
      <c r="XI796" s="5"/>
      <c r="XJ796" s="5"/>
      <c r="XK796" s="5"/>
      <c r="XL796" s="5"/>
      <c r="XM796" s="5"/>
      <c r="XN796" s="5"/>
      <c r="XO796" s="5"/>
      <c r="XP796" s="5"/>
      <c r="XQ796" s="5"/>
      <c r="XR796" s="5"/>
      <c r="XS796" s="5"/>
      <c r="XT796" s="5"/>
      <c r="XU796" s="5"/>
      <c r="XV796" s="5"/>
      <c r="XW796" s="5"/>
    </row>
    <row r="797" spans="39:647" x14ac:dyDescent="0.2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c r="PI797" s="5"/>
      <c r="PJ797" s="5"/>
      <c r="PK797" s="5"/>
      <c r="PL797" s="5"/>
      <c r="PM797" s="5"/>
      <c r="PN797" s="5"/>
      <c r="PO797" s="5"/>
      <c r="PP797" s="5"/>
      <c r="PQ797" s="5"/>
      <c r="PR797" s="5"/>
      <c r="PS797" s="5"/>
      <c r="PT797" s="5"/>
      <c r="PU797" s="5"/>
      <c r="PV797" s="5"/>
      <c r="PW797" s="5"/>
      <c r="PX797" s="5"/>
      <c r="PY797" s="5"/>
      <c r="PZ797" s="5"/>
      <c r="QA797" s="5"/>
      <c r="QB797" s="5"/>
      <c r="QC797" s="5"/>
      <c r="QD797" s="5"/>
      <c r="QE797" s="5"/>
      <c r="QF797" s="5"/>
      <c r="QG797" s="5"/>
      <c r="QH797" s="5"/>
      <c r="QI797" s="5"/>
      <c r="QJ797" s="5"/>
      <c r="QK797" s="5"/>
      <c r="QL797" s="5"/>
      <c r="QM797" s="5"/>
      <c r="QN797" s="5"/>
      <c r="QO797" s="5"/>
      <c r="QP797" s="5"/>
      <c r="QQ797" s="5"/>
      <c r="QR797" s="5"/>
      <c r="QS797" s="5"/>
      <c r="QT797" s="5"/>
      <c r="QU797" s="5"/>
      <c r="QV797" s="5"/>
      <c r="QW797" s="5"/>
      <c r="QX797" s="5"/>
      <c r="QY797" s="5"/>
      <c r="QZ797" s="5"/>
      <c r="RA797" s="5"/>
      <c r="RB797" s="5"/>
      <c r="RC797" s="5"/>
      <c r="RD797" s="5"/>
      <c r="RE797" s="5"/>
      <c r="RF797" s="5"/>
      <c r="RG797" s="5"/>
      <c r="RH797" s="5"/>
      <c r="RI797" s="5"/>
      <c r="RJ797" s="5"/>
      <c r="RK797" s="5"/>
      <c r="RL797" s="5"/>
      <c r="RM797" s="5"/>
      <c r="RN797" s="5"/>
      <c r="RO797" s="5"/>
      <c r="RP797" s="5"/>
      <c r="RQ797" s="5"/>
      <c r="RR797" s="5"/>
      <c r="RS797" s="5"/>
      <c r="RT797" s="5"/>
      <c r="RU797" s="5"/>
      <c r="RV797" s="5"/>
      <c r="RW797" s="5"/>
      <c r="RX797" s="5"/>
      <c r="RY797" s="5"/>
      <c r="RZ797" s="5"/>
      <c r="SA797" s="5"/>
      <c r="SB797" s="5"/>
      <c r="SC797" s="5"/>
      <c r="SD797" s="5"/>
      <c r="SE797" s="5"/>
      <c r="SF797" s="5"/>
      <c r="SG797" s="5"/>
      <c r="SH797" s="5"/>
      <c r="SI797" s="5"/>
      <c r="SJ797" s="5"/>
      <c r="SK797" s="5"/>
      <c r="SL797" s="5"/>
      <c r="SM797" s="5"/>
      <c r="SN797" s="5"/>
      <c r="SO797" s="5"/>
      <c r="SP797" s="5"/>
      <c r="SQ797" s="5"/>
      <c r="SR797" s="5"/>
      <c r="SS797" s="5"/>
      <c r="ST797" s="5"/>
      <c r="SU797" s="5"/>
      <c r="SV797" s="5"/>
      <c r="SW797" s="5"/>
      <c r="SX797" s="5"/>
      <c r="SY797" s="5"/>
      <c r="SZ797" s="5"/>
      <c r="TA797" s="5"/>
      <c r="TB797" s="5"/>
      <c r="TC797" s="5"/>
      <c r="TD797" s="5"/>
      <c r="TE797" s="5"/>
      <c r="TF797" s="5"/>
      <c r="TG797" s="5"/>
      <c r="TH797" s="5"/>
      <c r="TI797" s="5"/>
      <c r="TJ797" s="5"/>
      <c r="TK797" s="5"/>
      <c r="TL797" s="5"/>
      <c r="TM797" s="5"/>
      <c r="TN797" s="5"/>
      <c r="TO797" s="5"/>
      <c r="TP797" s="5"/>
      <c r="TQ797" s="5"/>
      <c r="TR797" s="5"/>
      <c r="TS797" s="5"/>
      <c r="TT797" s="5"/>
      <c r="TU797" s="5"/>
      <c r="TV797" s="5"/>
      <c r="TW797" s="5"/>
      <c r="TX797" s="5"/>
      <c r="TY797" s="5"/>
      <c r="TZ797" s="5"/>
      <c r="UA797" s="5"/>
      <c r="UB797" s="5"/>
      <c r="UC797" s="5"/>
      <c r="UD797" s="5"/>
      <c r="UE797" s="5"/>
      <c r="UF797" s="5"/>
      <c r="UG797" s="5"/>
      <c r="UH797" s="5"/>
      <c r="UI797" s="5"/>
      <c r="UJ797" s="5"/>
      <c r="UK797" s="5"/>
      <c r="UL797" s="5"/>
      <c r="UM797" s="5"/>
      <c r="UN797" s="5"/>
      <c r="UO797" s="5"/>
      <c r="UP797" s="5"/>
      <c r="UQ797" s="5"/>
      <c r="UR797" s="5"/>
      <c r="US797" s="5"/>
      <c r="UT797" s="5"/>
      <c r="UU797" s="5"/>
      <c r="UV797" s="5"/>
      <c r="UW797" s="5"/>
      <c r="UX797" s="5"/>
      <c r="UY797" s="5"/>
      <c r="UZ797" s="5"/>
      <c r="VA797" s="5"/>
      <c r="VB797" s="5"/>
      <c r="VC797" s="5"/>
      <c r="VD797" s="5"/>
      <c r="VE797" s="5"/>
      <c r="VF797" s="5"/>
      <c r="VG797" s="5"/>
      <c r="VH797" s="5"/>
      <c r="VI797" s="5"/>
      <c r="VJ797" s="5"/>
      <c r="VK797" s="5"/>
      <c r="VL797" s="5"/>
      <c r="VM797" s="5"/>
      <c r="VN797" s="5"/>
      <c r="VO797" s="5"/>
      <c r="VP797" s="5"/>
      <c r="VQ797" s="5"/>
      <c r="VR797" s="5"/>
      <c r="VS797" s="5"/>
      <c r="VT797" s="5"/>
      <c r="VU797" s="5"/>
      <c r="VV797" s="5"/>
      <c r="VW797" s="5"/>
      <c r="VX797" s="5"/>
      <c r="VY797" s="5"/>
      <c r="VZ797" s="5"/>
      <c r="WA797" s="5"/>
      <c r="WB797" s="5"/>
      <c r="WC797" s="5"/>
      <c r="WD797" s="5"/>
      <c r="WE797" s="5"/>
      <c r="WF797" s="5"/>
      <c r="WG797" s="5"/>
      <c r="WH797" s="5"/>
      <c r="WI797" s="5"/>
      <c r="WJ797" s="5"/>
      <c r="WK797" s="5"/>
      <c r="WL797" s="5"/>
      <c r="WM797" s="5"/>
      <c r="WN797" s="5"/>
      <c r="WO797" s="5"/>
      <c r="WP797" s="5"/>
      <c r="WQ797" s="5"/>
      <c r="WR797" s="5"/>
      <c r="WS797" s="5"/>
      <c r="WT797" s="5"/>
      <c r="WU797" s="5"/>
      <c r="WV797" s="5"/>
      <c r="WW797" s="5"/>
      <c r="WX797" s="5"/>
      <c r="WY797" s="5"/>
      <c r="WZ797" s="5"/>
      <c r="XA797" s="5"/>
      <c r="XB797" s="5"/>
      <c r="XC797" s="5"/>
      <c r="XD797" s="5"/>
      <c r="XE797" s="5"/>
      <c r="XF797" s="5"/>
      <c r="XG797" s="5"/>
      <c r="XH797" s="5"/>
      <c r="XI797" s="5"/>
      <c r="XJ797" s="5"/>
      <c r="XK797" s="5"/>
      <c r="XL797" s="5"/>
      <c r="XM797" s="5"/>
      <c r="XN797" s="5"/>
      <c r="XO797" s="5"/>
      <c r="XP797" s="5"/>
      <c r="XQ797" s="5"/>
      <c r="XR797" s="5"/>
      <c r="XS797" s="5"/>
      <c r="XT797" s="5"/>
      <c r="XU797" s="5"/>
      <c r="XV797" s="5"/>
      <c r="XW797" s="5"/>
    </row>
    <row r="798" spans="39:647" x14ac:dyDescent="0.2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c r="PI798" s="5"/>
      <c r="PJ798" s="5"/>
      <c r="PK798" s="5"/>
      <c r="PL798" s="5"/>
      <c r="PM798" s="5"/>
      <c r="PN798" s="5"/>
      <c r="PO798" s="5"/>
      <c r="PP798" s="5"/>
      <c r="PQ798" s="5"/>
      <c r="PR798" s="5"/>
      <c r="PS798" s="5"/>
      <c r="PT798" s="5"/>
      <c r="PU798" s="5"/>
      <c r="PV798" s="5"/>
      <c r="PW798" s="5"/>
      <c r="PX798" s="5"/>
      <c r="PY798" s="5"/>
      <c r="PZ798" s="5"/>
      <c r="QA798" s="5"/>
      <c r="QB798" s="5"/>
      <c r="QC798" s="5"/>
      <c r="QD798" s="5"/>
      <c r="QE798" s="5"/>
      <c r="QF798" s="5"/>
      <c r="QG798" s="5"/>
      <c r="QH798" s="5"/>
      <c r="QI798" s="5"/>
      <c r="QJ798" s="5"/>
      <c r="QK798" s="5"/>
      <c r="QL798" s="5"/>
      <c r="QM798" s="5"/>
      <c r="QN798" s="5"/>
      <c r="QO798" s="5"/>
      <c r="QP798" s="5"/>
      <c r="QQ798" s="5"/>
      <c r="QR798" s="5"/>
      <c r="QS798" s="5"/>
      <c r="QT798" s="5"/>
      <c r="QU798" s="5"/>
      <c r="QV798" s="5"/>
      <c r="QW798" s="5"/>
      <c r="QX798" s="5"/>
      <c r="QY798" s="5"/>
      <c r="QZ798" s="5"/>
      <c r="RA798" s="5"/>
      <c r="RB798" s="5"/>
      <c r="RC798" s="5"/>
      <c r="RD798" s="5"/>
      <c r="RE798" s="5"/>
      <c r="RF798" s="5"/>
      <c r="RG798" s="5"/>
      <c r="RH798" s="5"/>
      <c r="RI798" s="5"/>
      <c r="RJ798" s="5"/>
      <c r="RK798" s="5"/>
      <c r="RL798" s="5"/>
      <c r="RM798" s="5"/>
      <c r="RN798" s="5"/>
      <c r="RO798" s="5"/>
      <c r="RP798" s="5"/>
      <c r="RQ798" s="5"/>
      <c r="RR798" s="5"/>
      <c r="RS798" s="5"/>
      <c r="RT798" s="5"/>
      <c r="RU798" s="5"/>
      <c r="RV798" s="5"/>
      <c r="RW798" s="5"/>
      <c r="RX798" s="5"/>
      <c r="RY798" s="5"/>
      <c r="RZ798" s="5"/>
      <c r="SA798" s="5"/>
      <c r="SB798" s="5"/>
      <c r="SC798" s="5"/>
      <c r="SD798" s="5"/>
      <c r="SE798" s="5"/>
      <c r="SF798" s="5"/>
      <c r="SG798" s="5"/>
      <c r="SH798" s="5"/>
      <c r="SI798" s="5"/>
      <c r="SJ798" s="5"/>
      <c r="SK798" s="5"/>
      <c r="SL798" s="5"/>
      <c r="SM798" s="5"/>
      <c r="SN798" s="5"/>
      <c r="SO798" s="5"/>
      <c r="SP798" s="5"/>
      <c r="SQ798" s="5"/>
      <c r="SR798" s="5"/>
      <c r="SS798" s="5"/>
      <c r="ST798" s="5"/>
      <c r="SU798" s="5"/>
      <c r="SV798" s="5"/>
      <c r="SW798" s="5"/>
      <c r="SX798" s="5"/>
      <c r="SY798" s="5"/>
      <c r="SZ798" s="5"/>
      <c r="TA798" s="5"/>
      <c r="TB798" s="5"/>
      <c r="TC798" s="5"/>
      <c r="TD798" s="5"/>
      <c r="TE798" s="5"/>
      <c r="TF798" s="5"/>
      <c r="TG798" s="5"/>
      <c r="TH798" s="5"/>
      <c r="TI798" s="5"/>
      <c r="TJ798" s="5"/>
      <c r="TK798" s="5"/>
      <c r="TL798" s="5"/>
      <c r="TM798" s="5"/>
      <c r="TN798" s="5"/>
      <c r="TO798" s="5"/>
      <c r="TP798" s="5"/>
      <c r="TQ798" s="5"/>
      <c r="TR798" s="5"/>
      <c r="TS798" s="5"/>
      <c r="TT798" s="5"/>
      <c r="TU798" s="5"/>
      <c r="TV798" s="5"/>
      <c r="TW798" s="5"/>
      <c r="TX798" s="5"/>
      <c r="TY798" s="5"/>
      <c r="TZ798" s="5"/>
      <c r="UA798" s="5"/>
      <c r="UB798" s="5"/>
      <c r="UC798" s="5"/>
      <c r="UD798" s="5"/>
      <c r="UE798" s="5"/>
      <c r="UF798" s="5"/>
      <c r="UG798" s="5"/>
      <c r="UH798" s="5"/>
      <c r="UI798" s="5"/>
      <c r="UJ798" s="5"/>
      <c r="UK798" s="5"/>
      <c r="UL798" s="5"/>
      <c r="UM798" s="5"/>
      <c r="UN798" s="5"/>
      <c r="UO798" s="5"/>
      <c r="UP798" s="5"/>
      <c r="UQ798" s="5"/>
      <c r="UR798" s="5"/>
      <c r="US798" s="5"/>
      <c r="UT798" s="5"/>
      <c r="UU798" s="5"/>
      <c r="UV798" s="5"/>
      <c r="UW798" s="5"/>
      <c r="UX798" s="5"/>
      <c r="UY798" s="5"/>
      <c r="UZ798" s="5"/>
      <c r="VA798" s="5"/>
      <c r="VB798" s="5"/>
      <c r="VC798" s="5"/>
      <c r="VD798" s="5"/>
      <c r="VE798" s="5"/>
      <c r="VF798" s="5"/>
      <c r="VG798" s="5"/>
      <c r="VH798" s="5"/>
      <c r="VI798" s="5"/>
      <c r="VJ798" s="5"/>
      <c r="VK798" s="5"/>
      <c r="VL798" s="5"/>
      <c r="VM798" s="5"/>
      <c r="VN798" s="5"/>
      <c r="VO798" s="5"/>
      <c r="VP798" s="5"/>
      <c r="VQ798" s="5"/>
      <c r="VR798" s="5"/>
      <c r="VS798" s="5"/>
      <c r="VT798" s="5"/>
      <c r="VU798" s="5"/>
      <c r="VV798" s="5"/>
      <c r="VW798" s="5"/>
      <c r="VX798" s="5"/>
      <c r="VY798" s="5"/>
      <c r="VZ798" s="5"/>
      <c r="WA798" s="5"/>
      <c r="WB798" s="5"/>
      <c r="WC798" s="5"/>
      <c r="WD798" s="5"/>
      <c r="WE798" s="5"/>
      <c r="WF798" s="5"/>
      <c r="WG798" s="5"/>
      <c r="WH798" s="5"/>
      <c r="WI798" s="5"/>
      <c r="WJ798" s="5"/>
      <c r="WK798" s="5"/>
      <c r="WL798" s="5"/>
      <c r="WM798" s="5"/>
      <c r="WN798" s="5"/>
      <c r="WO798" s="5"/>
      <c r="WP798" s="5"/>
      <c r="WQ798" s="5"/>
      <c r="WR798" s="5"/>
      <c r="WS798" s="5"/>
      <c r="WT798" s="5"/>
      <c r="WU798" s="5"/>
      <c r="WV798" s="5"/>
      <c r="WW798" s="5"/>
      <c r="WX798" s="5"/>
      <c r="WY798" s="5"/>
      <c r="WZ798" s="5"/>
      <c r="XA798" s="5"/>
      <c r="XB798" s="5"/>
      <c r="XC798" s="5"/>
      <c r="XD798" s="5"/>
      <c r="XE798" s="5"/>
      <c r="XF798" s="5"/>
      <c r="XG798" s="5"/>
      <c r="XH798" s="5"/>
      <c r="XI798" s="5"/>
      <c r="XJ798" s="5"/>
      <c r="XK798" s="5"/>
      <c r="XL798" s="5"/>
      <c r="XM798" s="5"/>
      <c r="XN798" s="5"/>
      <c r="XO798" s="5"/>
      <c r="XP798" s="5"/>
      <c r="XQ798" s="5"/>
      <c r="XR798" s="5"/>
      <c r="XS798" s="5"/>
      <c r="XT798" s="5"/>
      <c r="XU798" s="5"/>
      <c r="XV798" s="5"/>
      <c r="XW798" s="5"/>
    </row>
    <row r="799" spans="39:647" x14ac:dyDescent="0.2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c r="PI799" s="5"/>
      <c r="PJ799" s="5"/>
      <c r="PK799" s="5"/>
      <c r="PL799" s="5"/>
      <c r="PM799" s="5"/>
      <c r="PN799" s="5"/>
      <c r="PO799" s="5"/>
      <c r="PP799" s="5"/>
      <c r="PQ799" s="5"/>
      <c r="PR799" s="5"/>
      <c r="PS799" s="5"/>
      <c r="PT799" s="5"/>
      <c r="PU799" s="5"/>
      <c r="PV799" s="5"/>
      <c r="PW799" s="5"/>
      <c r="PX799" s="5"/>
      <c r="PY799" s="5"/>
      <c r="PZ799" s="5"/>
      <c r="QA799" s="5"/>
      <c r="QB799" s="5"/>
      <c r="QC799" s="5"/>
      <c r="QD799" s="5"/>
      <c r="QE799" s="5"/>
      <c r="QF799" s="5"/>
      <c r="QG799" s="5"/>
      <c r="QH799" s="5"/>
      <c r="QI799" s="5"/>
      <c r="QJ799" s="5"/>
      <c r="QK799" s="5"/>
      <c r="QL799" s="5"/>
      <c r="QM799" s="5"/>
      <c r="QN799" s="5"/>
      <c r="QO799" s="5"/>
      <c r="QP799" s="5"/>
      <c r="QQ799" s="5"/>
      <c r="QR799" s="5"/>
      <c r="QS799" s="5"/>
      <c r="QT799" s="5"/>
      <c r="QU799" s="5"/>
      <c r="QV799" s="5"/>
      <c r="QW799" s="5"/>
      <c r="QX799" s="5"/>
      <c r="QY799" s="5"/>
      <c r="QZ799" s="5"/>
      <c r="RA799" s="5"/>
      <c r="RB799" s="5"/>
      <c r="RC799" s="5"/>
      <c r="RD799" s="5"/>
      <c r="RE799" s="5"/>
      <c r="RF799" s="5"/>
      <c r="RG799" s="5"/>
      <c r="RH799" s="5"/>
      <c r="RI799" s="5"/>
      <c r="RJ799" s="5"/>
      <c r="RK799" s="5"/>
      <c r="RL799" s="5"/>
      <c r="RM799" s="5"/>
      <c r="RN799" s="5"/>
      <c r="RO799" s="5"/>
      <c r="RP799" s="5"/>
      <c r="RQ799" s="5"/>
      <c r="RR799" s="5"/>
      <c r="RS799" s="5"/>
      <c r="RT799" s="5"/>
      <c r="RU799" s="5"/>
      <c r="RV799" s="5"/>
      <c r="RW799" s="5"/>
      <c r="RX799" s="5"/>
      <c r="RY799" s="5"/>
      <c r="RZ799" s="5"/>
      <c r="SA799" s="5"/>
      <c r="SB799" s="5"/>
      <c r="SC799" s="5"/>
      <c r="SD799" s="5"/>
      <c r="SE799" s="5"/>
      <c r="SF799" s="5"/>
      <c r="SG799" s="5"/>
      <c r="SH799" s="5"/>
      <c r="SI799" s="5"/>
      <c r="SJ799" s="5"/>
      <c r="SK799" s="5"/>
      <c r="SL799" s="5"/>
      <c r="SM799" s="5"/>
      <c r="SN799" s="5"/>
      <c r="SO799" s="5"/>
      <c r="SP799" s="5"/>
      <c r="SQ799" s="5"/>
      <c r="SR799" s="5"/>
      <c r="SS799" s="5"/>
      <c r="ST799" s="5"/>
      <c r="SU799" s="5"/>
      <c r="SV799" s="5"/>
      <c r="SW799" s="5"/>
      <c r="SX799" s="5"/>
      <c r="SY799" s="5"/>
      <c r="SZ799" s="5"/>
      <c r="TA799" s="5"/>
      <c r="TB799" s="5"/>
      <c r="TC799" s="5"/>
      <c r="TD799" s="5"/>
      <c r="TE799" s="5"/>
      <c r="TF799" s="5"/>
      <c r="TG799" s="5"/>
      <c r="TH799" s="5"/>
      <c r="TI799" s="5"/>
      <c r="TJ799" s="5"/>
      <c r="TK799" s="5"/>
      <c r="TL799" s="5"/>
      <c r="TM799" s="5"/>
      <c r="TN799" s="5"/>
      <c r="TO799" s="5"/>
      <c r="TP799" s="5"/>
      <c r="TQ799" s="5"/>
      <c r="TR799" s="5"/>
      <c r="TS799" s="5"/>
      <c r="TT799" s="5"/>
      <c r="TU799" s="5"/>
      <c r="TV799" s="5"/>
      <c r="TW799" s="5"/>
      <c r="TX799" s="5"/>
      <c r="TY799" s="5"/>
      <c r="TZ799" s="5"/>
      <c r="UA799" s="5"/>
      <c r="UB799" s="5"/>
      <c r="UC799" s="5"/>
      <c r="UD799" s="5"/>
      <c r="UE799" s="5"/>
      <c r="UF799" s="5"/>
      <c r="UG799" s="5"/>
      <c r="UH799" s="5"/>
      <c r="UI799" s="5"/>
      <c r="UJ799" s="5"/>
      <c r="UK799" s="5"/>
      <c r="UL799" s="5"/>
      <c r="UM799" s="5"/>
      <c r="UN799" s="5"/>
      <c r="UO799" s="5"/>
      <c r="UP799" s="5"/>
      <c r="UQ799" s="5"/>
      <c r="UR799" s="5"/>
      <c r="US799" s="5"/>
      <c r="UT799" s="5"/>
      <c r="UU799" s="5"/>
      <c r="UV799" s="5"/>
      <c r="UW799" s="5"/>
      <c r="UX799" s="5"/>
      <c r="UY799" s="5"/>
      <c r="UZ799" s="5"/>
      <c r="VA799" s="5"/>
      <c r="VB799" s="5"/>
      <c r="VC799" s="5"/>
      <c r="VD799" s="5"/>
      <c r="VE799" s="5"/>
      <c r="VF799" s="5"/>
      <c r="VG799" s="5"/>
      <c r="VH799" s="5"/>
      <c r="VI799" s="5"/>
      <c r="VJ799" s="5"/>
      <c r="VK799" s="5"/>
      <c r="VL799" s="5"/>
      <c r="VM799" s="5"/>
      <c r="VN799" s="5"/>
      <c r="VO799" s="5"/>
      <c r="VP799" s="5"/>
      <c r="VQ799" s="5"/>
      <c r="VR799" s="5"/>
      <c r="VS799" s="5"/>
      <c r="VT799" s="5"/>
      <c r="VU799" s="5"/>
      <c r="VV799" s="5"/>
      <c r="VW799" s="5"/>
      <c r="VX799" s="5"/>
      <c r="VY799" s="5"/>
      <c r="VZ799" s="5"/>
      <c r="WA799" s="5"/>
      <c r="WB799" s="5"/>
      <c r="WC799" s="5"/>
      <c r="WD799" s="5"/>
      <c r="WE799" s="5"/>
      <c r="WF799" s="5"/>
      <c r="WG799" s="5"/>
      <c r="WH799" s="5"/>
      <c r="WI799" s="5"/>
      <c r="WJ799" s="5"/>
      <c r="WK799" s="5"/>
      <c r="WL799" s="5"/>
      <c r="WM799" s="5"/>
      <c r="WN799" s="5"/>
      <c r="WO799" s="5"/>
      <c r="WP799" s="5"/>
      <c r="WQ799" s="5"/>
      <c r="WR799" s="5"/>
      <c r="WS799" s="5"/>
      <c r="WT799" s="5"/>
      <c r="WU799" s="5"/>
      <c r="WV799" s="5"/>
      <c r="WW799" s="5"/>
      <c r="WX799" s="5"/>
      <c r="WY799" s="5"/>
      <c r="WZ799" s="5"/>
      <c r="XA799" s="5"/>
      <c r="XB799" s="5"/>
      <c r="XC799" s="5"/>
      <c r="XD799" s="5"/>
      <c r="XE799" s="5"/>
      <c r="XF799" s="5"/>
      <c r="XG799" s="5"/>
      <c r="XH799" s="5"/>
      <c r="XI799" s="5"/>
      <c r="XJ799" s="5"/>
      <c r="XK799" s="5"/>
      <c r="XL799" s="5"/>
      <c r="XM799" s="5"/>
      <c r="XN799" s="5"/>
      <c r="XO799" s="5"/>
      <c r="XP799" s="5"/>
      <c r="XQ799" s="5"/>
      <c r="XR799" s="5"/>
      <c r="XS799" s="5"/>
      <c r="XT799" s="5"/>
      <c r="XU799" s="5"/>
      <c r="XV799" s="5"/>
      <c r="XW799" s="5"/>
    </row>
    <row r="800" spans="39:647" x14ac:dyDescent="0.2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c r="PI800" s="5"/>
      <c r="PJ800" s="5"/>
      <c r="PK800" s="5"/>
      <c r="PL800" s="5"/>
      <c r="PM800" s="5"/>
      <c r="PN800" s="5"/>
      <c r="PO800" s="5"/>
      <c r="PP800" s="5"/>
      <c r="PQ800" s="5"/>
      <c r="PR800" s="5"/>
      <c r="PS800" s="5"/>
      <c r="PT800" s="5"/>
      <c r="PU800" s="5"/>
      <c r="PV800" s="5"/>
      <c r="PW800" s="5"/>
      <c r="PX800" s="5"/>
      <c r="PY800" s="5"/>
      <c r="PZ800" s="5"/>
      <c r="QA800" s="5"/>
      <c r="QB800" s="5"/>
      <c r="QC800" s="5"/>
      <c r="QD800" s="5"/>
      <c r="QE800" s="5"/>
      <c r="QF800" s="5"/>
      <c r="QG800" s="5"/>
      <c r="QH800" s="5"/>
      <c r="QI800" s="5"/>
      <c r="QJ800" s="5"/>
      <c r="QK800" s="5"/>
      <c r="QL800" s="5"/>
      <c r="QM800" s="5"/>
      <c r="QN800" s="5"/>
      <c r="QO800" s="5"/>
      <c r="QP800" s="5"/>
      <c r="QQ800" s="5"/>
      <c r="QR800" s="5"/>
      <c r="QS800" s="5"/>
      <c r="QT800" s="5"/>
      <c r="QU800" s="5"/>
      <c r="QV800" s="5"/>
      <c r="QW800" s="5"/>
      <c r="QX800" s="5"/>
      <c r="QY800" s="5"/>
      <c r="QZ800" s="5"/>
      <c r="RA800" s="5"/>
      <c r="RB800" s="5"/>
      <c r="RC800" s="5"/>
      <c r="RD800" s="5"/>
      <c r="RE800" s="5"/>
      <c r="RF800" s="5"/>
      <c r="RG800" s="5"/>
      <c r="RH800" s="5"/>
      <c r="RI800" s="5"/>
      <c r="RJ800" s="5"/>
      <c r="RK800" s="5"/>
      <c r="RL800" s="5"/>
      <c r="RM800" s="5"/>
      <c r="RN800" s="5"/>
      <c r="RO800" s="5"/>
      <c r="RP800" s="5"/>
      <c r="RQ800" s="5"/>
      <c r="RR800" s="5"/>
      <c r="RS800" s="5"/>
      <c r="RT800" s="5"/>
      <c r="RU800" s="5"/>
      <c r="RV800" s="5"/>
      <c r="RW800" s="5"/>
      <c r="RX800" s="5"/>
      <c r="RY800" s="5"/>
      <c r="RZ800" s="5"/>
      <c r="SA800" s="5"/>
      <c r="SB800" s="5"/>
      <c r="SC800" s="5"/>
      <c r="SD800" s="5"/>
      <c r="SE800" s="5"/>
      <c r="SF800" s="5"/>
      <c r="SG800" s="5"/>
      <c r="SH800" s="5"/>
      <c r="SI800" s="5"/>
      <c r="SJ800" s="5"/>
      <c r="SK800" s="5"/>
      <c r="SL800" s="5"/>
      <c r="SM800" s="5"/>
      <c r="SN800" s="5"/>
      <c r="SO800" s="5"/>
      <c r="SP800" s="5"/>
      <c r="SQ800" s="5"/>
      <c r="SR800" s="5"/>
      <c r="SS800" s="5"/>
      <c r="ST800" s="5"/>
      <c r="SU800" s="5"/>
      <c r="SV800" s="5"/>
      <c r="SW800" s="5"/>
      <c r="SX800" s="5"/>
      <c r="SY800" s="5"/>
      <c r="SZ800" s="5"/>
      <c r="TA800" s="5"/>
      <c r="TB800" s="5"/>
      <c r="TC800" s="5"/>
      <c r="TD800" s="5"/>
      <c r="TE800" s="5"/>
      <c r="TF800" s="5"/>
      <c r="TG800" s="5"/>
      <c r="TH800" s="5"/>
      <c r="TI800" s="5"/>
      <c r="TJ800" s="5"/>
      <c r="TK800" s="5"/>
      <c r="TL800" s="5"/>
      <c r="TM800" s="5"/>
      <c r="TN800" s="5"/>
      <c r="TO800" s="5"/>
      <c r="TP800" s="5"/>
      <c r="TQ800" s="5"/>
      <c r="TR800" s="5"/>
      <c r="TS800" s="5"/>
      <c r="TT800" s="5"/>
      <c r="TU800" s="5"/>
      <c r="TV800" s="5"/>
      <c r="TW800" s="5"/>
      <c r="TX800" s="5"/>
      <c r="TY800" s="5"/>
      <c r="TZ800" s="5"/>
      <c r="UA800" s="5"/>
      <c r="UB800" s="5"/>
      <c r="UC800" s="5"/>
      <c r="UD800" s="5"/>
      <c r="UE800" s="5"/>
      <c r="UF800" s="5"/>
      <c r="UG800" s="5"/>
      <c r="UH800" s="5"/>
      <c r="UI800" s="5"/>
      <c r="UJ800" s="5"/>
      <c r="UK800" s="5"/>
      <c r="UL800" s="5"/>
      <c r="UM800" s="5"/>
      <c r="UN800" s="5"/>
      <c r="UO800" s="5"/>
      <c r="UP800" s="5"/>
      <c r="UQ800" s="5"/>
      <c r="UR800" s="5"/>
      <c r="US800" s="5"/>
      <c r="UT800" s="5"/>
      <c r="UU800" s="5"/>
      <c r="UV800" s="5"/>
      <c r="UW800" s="5"/>
      <c r="UX800" s="5"/>
      <c r="UY800" s="5"/>
      <c r="UZ800" s="5"/>
      <c r="VA800" s="5"/>
      <c r="VB800" s="5"/>
      <c r="VC800" s="5"/>
      <c r="VD800" s="5"/>
      <c r="VE800" s="5"/>
      <c r="VF800" s="5"/>
      <c r="VG800" s="5"/>
      <c r="VH800" s="5"/>
      <c r="VI800" s="5"/>
      <c r="VJ800" s="5"/>
      <c r="VK800" s="5"/>
      <c r="VL800" s="5"/>
      <c r="VM800" s="5"/>
      <c r="VN800" s="5"/>
      <c r="VO800" s="5"/>
      <c r="VP800" s="5"/>
      <c r="VQ800" s="5"/>
      <c r="VR800" s="5"/>
      <c r="VS800" s="5"/>
      <c r="VT800" s="5"/>
      <c r="VU800" s="5"/>
      <c r="VV800" s="5"/>
      <c r="VW800" s="5"/>
      <c r="VX800" s="5"/>
      <c r="VY800" s="5"/>
      <c r="VZ800" s="5"/>
      <c r="WA800" s="5"/>
      <c r="WB800" s="5"/>
      <c r="WC800" s="5"/>
      <c r="WD800" s="5"/>
      <c r="WE800" s="5"/>
      <c r="WF800" s="5"/>
      <c r="WG800" s="5"/>
      <c r="WH800" s="5"/>
      <c r="WI800" s="5"/>
      <c r="WJ800" s="5"/>
      <c r="WK800" s="5"/>
      <c r="WL800" s="5"/>
      <c r="WM800" s="5"/>
      <c r="WN800" s="5"/>
      <c r="WO800" s="5"/>
      <c r="WP800" s="5"/>
      <c r="WQ800" s="5"/>
      <c r="WR800" s="5"/>
      <c r="WS800" s="5"/>
      <c r="WT800" s="5"/>
      <c r="WU800" s="5"/>
      <c r="WV800" s="5"/>
      <c r="WW800" s="5"/>
      <c r="WX800" s="5"/>
      <c r="WY800" s="5"/>
      <c r="WZ800" s="5"/>
      <c r="XA800" s="5"/>
      <c r="XB800" s="5"/>
      <c r="XC800" s="5"/>
      <c r="XD800" s="5"/>
      <c r="XE800" s="5"/>
      <c r="XF800" s="5"/>
      <c r="XG800" s="5"/>
      <c r="XH800" s="5"/>
      <c r="XI800" s="5"/>
      <c r="XJ800" s="5"/>
      <c r="XK800" s="5"/>
      <c r="XL800" s="5"/>
      <c r="XM800" s="5"/>
      <c r="XN800" s="5"/>
      <c r="XO800" s="5"/>
      <c r="XP800" s="5"/>
      <c r="XQ800" s="5"/>
      <c r="XR800" s="5"/>
      <c r="XS800" s="5"/>
      <c r="XT800" s="5"/>
      <c r="XU800" s="5"/>
      <c r="XV800" s="5"/>
      <c r="XW800" s="5"/>
    </row>
    <row r="801" spans="39:647" x14ac:dyDescent="0.2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c r="PI801" s="5"/>
      <c r="PJ801" s="5"/>
      <c r="PK801" s="5"/>
      <c r="PL801" s="5"/>
      <c r="PM801" s="5"/>
      <c r="PN801" s="5"/>
      <c r="PO801" s="5"/>
      <c r="PP801" s="5"/>
      <c r="PQ801" s="5"/>
      <c r="PR801" s="5"/>
      <c r="PS801" s="5"/>
      <c r="PT801" s="5"/>
      <c r="PU801" s="5"/>
      <c r="PV801" s="5"/>
      <c r="PW801" s="5"/>
      <c r="PX801" s="5"/>
      <c r="PY801" s="5"/>
      <c r="PZ801" s="5"/>
      <c r="QA801" s="5"/>
      <c r="QB801" s="5"/>
      <c r="QC801" s="5"/>
      <c r="QD801" s="5"/>
      <c r="QE801" s="5"/>
      <c r="QF801" s="5"/>
      <c r="QG801" s="5"/>
      <c r="QH801" s="5"/>
      <c r="QI801" s="5"/>
      <c r="QJ801" s="5"/>
      <c r="QK801" s="5"/>
      <c r="QL801" s="5"/>
      <c r="QM801" s="5"/>
      <c r="QN801" s="5"/>
      <c r="QO801" s="5"/>
      <c r="QP801" s="5"/>
      <c r="QQ801" s="5"/>
      <c r="QR801" s="5"/>
      <c r="QS801" s="5"/>
      <c r="QT801" s="5"/>
      <c r="QU801" s="5"/>
      <c r="QV801" s="5"/>
      <c r="QW801" s="5"/>
      <c r="QX801" s="5"/>
      <c r="QY801" s="5"/>
      <c r="QZ801" s="5"/>
      <c r="RA801" s="5"/>
      <c r="RB801" s="5"/>
      <c r="RC801" s="5"/>
      <c r="RD801" s="5"/>
      <c r="RE801" s="5"/>
      <c r="RF801" s="5"/>
      <c r="RG801" s="5"/>
      <c r="RH801" s="5"/>
      <c r="RI801" s="5"/>
      <c r="RJ801" s="5"/>
      <c r="RK801" s="5"/>
      <c r="RL801" s="5"/>
      <c r="RM801" s="5"/>
      <c r="RN801" s="5"/>
      <c r="RO801" s="5"/>
      <c r="RP801" s="5"/>
      <c r="RQ801" s="5"/>
      <c r="RR801" s="5"/>
      <c r="RS801" s="5"/>
      <c r="RT801" s="5"/>
      <c r="RU801" s="5"/>
      <c r="RV801" s="5"/>
      <c r="RW801" s="5"/>
      <c r="RX801" s="5"/>
      <c r="RY801" s="5"/>
      <c r="RZ801" s="5"/>
      <c r="SA801" s="5"/>
      <c r="SB801" s="5"/>
      <c r="SC801" s="5"/>
      <c r="SD801" s="5"/>
      <c r="SE801" s="5"/>
      <c r="SF801" s="5"/>
      <c r="SG801" s="5"/>
      <c r="SH801" s="5"/>
      <c r="SI801" s="5"/>
      <c r="SJ801" s="5"/>
      <c r="SK801" s="5"/>
      <c r="SL801" s="5"/>
      <c r="SM801" s="5"/>
      <c r="SN801" s="5"/>
      <c r="SO801" s="5"/>
      <c r="SP801" s="5"/>
      <c r="SQ801" s="5"/>
      <c r="SR801" s="5"/>
      <c r="SS801" s="5"/>
      <c r="ST801" s="5"/>
      <c r="SU801" s="5"/>
      <c r="SV801" s="5"/>
      <c r="SW801" s="5"/>
      <c r="SX801" s="5"/>
      <c r="SY801" s="5"/>
      <c r="SZ801" s="5"/>
      <c r="TA801" s="5"/>
      <c r="TB801" s="5"/>
      <c r="TC801" s="5"/>
      <c r="TD801" s="5"/>
      <c r="TE801" s="5"/>
      <c r="TF801" s="5"/>
      <c r="TG801" s="5"/>
      <c r="TH801" s="5"/>
      <c r="TI801" s="5"/>
      <c r="TJ801" s="5"/>
      <c r="TK801" s="5"/>
      <c r="TL801" s="5"/>
      <c r="TM801" s="5"/>
      <c r="TN801" s="5"/>
      <c r="TO801" s="5"/>
      <c r="TP801" s="5"/>
      <c r="TQ801" s="5"/>
      <c r="TR801" s="5"/>
      <c r="TS801" s="5"/>
      <c r="TT801" s="5"/>
      <c r="TU801" s="5"/>
      <c r="TV801" s="5"/>
      <c r="TW801" s="5"/>
      <c r="TX801" s="5"/>
      <c r="TY801" s="5"/>
      <c r="TZ801" s="5"/>
      <c r="UA801" s="5"/>
      <c r="UB801" s="5"/>
      <c r="UC801" s="5"/>
      <c r="UD801" s="5"/>
      <c r="UE801" s="5"/>
      <c r="UF801" s="5"/>
      <c r="UG801" s="5"/>
      <c r="UH801" s="5"/>
      <c r="UI801" s="5"/>
      <c r="UJ801" s="5"/>
      <c r="UK801" s="5"/>
      <c r="UL801" s="5"/>
      <c r="UM801" s="5"/>
      <c r="UN801" s="5"/>
      <c r="UO801" s="5"/>
      <c r="UP801" s="5"/>
      <c r="UQ801" s="5"/>
      <c r="UR801" s="5"/>
      <c r="US801" s="5"/>
      <c r="UT801" s="5"/>
      <c r="UU801" s="5"/>
      <c r="UV801" s="5"/>
      <c r="UW801" s="5"/>
      <c r="UX801" s="5"/>
      <c r="UY801" s="5"/>
      <c r="UZ801" s="5"/>
      <c r="VA801" s="5"/>
      <c r="VB801" s="5"/>
      <c r="VC801" s="5"/>
      <c r="VD801" s="5"/>
      <c r="VE801" s="5"/>
      <c r="VF801" s="5"/>
      <c r="VG801" s="5"/>
      <c r="VH801" s="5"/>
      <c r="VI801" s="5"/>
      <c r="VJ801" s="5"/>
      <c r="VK801" s="5"/>
      <c r="VL801" s="5"/>
      <c r="VM801" s="5"/>
      <c r="VN801" s="5"/>
      <c r="VO801" s="5"/>
      <c r="VP801" s="5"/>
      <c r="VQ801" s="5"/>
      <c r="VR801" s="5"/>
      <c r="VS801" s="5"/>
      <c r="VT801" s="5"/>
      <c r="VU801" s="5"/>
      <c r="VV801" s="5"/>
      <c r="VW801" s="5"/>
      <c r="VX801" s="5"/>
      <c r="VY801" s="5"/>
      <c r="VZ801" s="5"/>
      <c r="WA801" s="5"/>
      <c r="WB801" s="5"/>
      <c r="WC801" s="5"/>
      <c r="WD801" s="5"/>
      <c r="WE801" s="5"/>
      <c r="WF801" s="5"/>
      <c r="WG801" s="5"/>
      <c r="WH801" s="5"/>
      <c r="WI801" s="5"/>
      <c r="WJ801" s="5"/>
      <c r="WK801" s="5"/>
      <c r="WL801" s="5"/>
      <c r="WM801" s="5"/>
      <c r="WN801" s="5"/>
      <c r="WO801" s="5"/>
      <c r="WP801" s="5"/>
      <c r="WQ801" s="5"/>
      <c r="WR801" s="5"/>
      <c r="WS801" s="5"/>
      <c r="WT801" s="5"/>
      <c r="WU801" s="5"/>
      <c r="WV801" s="5"/>
      <c r="WW801" s="5"/>
      <c r="WX801" s="5"/>
      <c r="WY801" s="5"/>
      <c r="WZ801" s="5"/>
      <c r="XA801" s="5"/>
      <c r="XB801" s="5"/>
      <c r="XC801" s="5"/>
      <c r="XD801" s="5"/>
      <c r="XE801" s="5"/>
      <c r="XF801" s="5"/>
      <c r="XG801" s="5"/>
      <c r="XH801" s="5"/>
      <c r="XI801" s="5"/>
      <c r="XJ801" s="5"/>
      <c r="XK801" s="5"/>
      <c r="XL801" s="5"/>
      <c r="XM801" s="5"/>
      <c r="XN801" s="5"/>
      <c r="XO801" s="5"/>
      <c r="XP801" s="5"/>
      <c r="XQ801" s="5"/>
      <c r="XR801" s="5"/>
      <c r="XS801" s="5"/>
      <c r="XT801" s="5"/>
      <c r="XU801" s="5"/>
      <c r="XV801" s="5"/>
      <c r="XW801" s="5"/>
    </row>
    <row r="802" spans="39:647" x14ac:dyDescent="0.2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c r="PI802" s="5"/>
      <c r="PJ802" s="5"/>
      <c r="PK802" s="5"/>
      <c r="PL802" s="5"/>
      <c r="PM802" s="5"/>
      <c r="PN802" s="5"/>
      <c r="PO802" s="5"/>
      <c r="PP802" s="5"/>
      <c r="PQ802" s="5"/>
      <c r="PR802" s="5"/>
      <c r="PS802" s="5"/>
      <c r="PT802" s="5"/>
      <c r="PU802" s="5"/>
      <c r="PV802" s="5"/>
      <c r="PW802" s="5"/>
      <c r="PX802" s="5"/>
      <c r="PY802" s="5"/>
      <c r="PZ802" s="5"/>
      <c r="QA802" s="5"/>
      <c r="QB802" s="5"/>
      <c r="QC802" s="5"/>
      <c r="QD802" s="5"/>
      <c r="QE802" s="5"/>
      <c r="QF802" s="5"/>
      <c r="QG802" s="5"/>
      <c r="QH802" s="5"/>
      <c r="QI802" s="5"/>
      <c r="QJ802" s="5"/>
      <c r="QK802" s="5"/>
      <c r="QL802" s="5"/>
      <c r="QM802" s="5"/>
      <c r="QN802" s="5"/>
      <c r="QO802" s="5"/>
      <c r="QP802" s="5"/>
      <c r="QQ802" s="5"/>
      <c r="QR802" s="5"/>
      <c r="QS802" s="5"/>
      <c r="QT802" s="5"/>
      <c r="QU802" s="5"/>
      <c r="QV802" s="5"/>
      <c r="QW802" s="5"/>
      <c r="QX802" s="5"/>
      <c r="QY802" s="5"/>
      <c r="QZ802" s="5"/>
      <c r="RA802" s="5"/>
      <c r="RB802" s="5"/>
      <c r="RC802" s="5"/>
      <c r="RD802" s="5"/>
      <c r="RE802" s="5"/>
      <c r="RF802" s="5"/>
      <c r="RG802" s="5"/>
      <c r="RH802" s="5"/>
      <c r="RI802" s="5"/>
      <c r="RJ802" s="5"/>
      <c r="RK802" s="5"/>
      <c r="RL802" s="5"/>
      <c r="RM802" s="5"/>
      <c r="RN802" s="5"/>
      <c r="RO802" s="5"/>
      <c r="RP802" s="5"/>
      <c r="RQ802" s="5"/>
      <c r="RR802" s="5"/>
      <c r="RS802" s="5"/>
      <c r="RT802" s="5"/>
      <c r="RU802" s="5"/>
      <c r="RV802" s="5"/>
      <c r="RW802" s="5"/>
      <c r="RX802" s="5"/>
      <c r="RY802" s="5"/>
      <c r="RZ802" s="5"/>
      <c r="SA802" s="5"/>
      <c r="SB802" s="5"/>
      <c r="SC802" s="5"/>
      <c r="SD802" s="5"/>
      <c r="SE802" s="5"/>
      <c r="SF802" s="5"/>
      <c r="SG802" s="5"/>
      <c r="SH802" s="5"/>
      <c r="SI802" s="5"/>
      <c r="SJ802" s="5"/>
      <c r="SK802" s="5"/>
      <c r="SL802" s="5"/>
      <c r="SM802" s="5"/>
      <c r="SN802" s="5"/>
      <c r="SO802" s="5"/>
      <c r="SP802" s="5"/>
      <c r="SQ802" s="5"/>
      <c r="SR802" s="5"/>
      <c r="SS802" s="5"/>
      <c r="ST802" s="5"/>
      <c r="SU802" s="5"/>
      <c r="SV802" s="5"/>
      <c r="SW802" s="5"/>
      <c r="SX802" s="5"/>
      <c r="SY802" s="5"/>
      <c r="SZ802" s="5"/>
      <c r="TA802" s="5"/>
      <c r="TB802" s="5"/>
      <c r="TC802" s="5"/>
      <c r="TD802" s="5"/>
      <c r="TE802" s="5"/>
      <c r="TF802" s="5"/>
      <c r="TG802" s="5"/>
      <c r="TH802" s="5"/>
      <c r="TI802" s="5"/>
      <c r="TJ802" s="5"/>
      <c r="TK802" s="5"/>
      <c r="TL802" s="5"/>
      <c r="TM802" s="5"/>
      <c r="TN802" s="5"/>
      <c r="TO802" s="5"/>
      <c r="TP802" s="5"/>
      <c r="TQ802" s="5"/>
      <c r="TR802" s="5"/>
      <c r="TS802" s="5"/>
      <c r="TT802" s="5"/>
      <c r="TU802" s="5"/>
      <c r="TV802" s="5"/>
      <c r="TW802" s="5"/>
      <c r="TX802" s="5"/>
      <c r="TY802" s="5"/>
      <c r="TZ802" s="5"/>
      <c r="UA802" s="5"/>
      <c r="UB802" s="5"/>
      <c r="UC802" s="5"/>
      <c r="UD802" s="5"/>
      <c r="UE802" s="5"/>
      <c r="UF802" s="5"/>
      <c r="UG802" s="5"/>
      <c r="UH802" s="5"/>
      <c r="UI802" s="5"/>
      <c r="UJ802" s="5"/>
      <c r="UK802" s="5"/>
      <c r="UL802" s="5"/>
      <c r="UM802" s="5"/>
      <c r="UN802" s="5"/>
      <c r="UO802" s="5"/>
      <c r="UP802" s="5"/>
      <c r="UQ802" s="5"/>
      <c r="UR802" s="5"/>
      <c r="US802" s="5"/>
      <c r="UT802" s="5"/>
      <c r="UU802" s="5"/>
      <c r="UV802" s="5"/>
      <c r="UW802" s="5"/>
      <c r="UX802" s="5"/>
      <c r="UY802" s="5"/>
      <c r="UZ802" s="5"/>
      <c r="VA802" s="5"/>
      <c r="VB802" s="5"/>
      <c r="VC802" s="5"/>
      <c r="VD802" s="5"/>
      <c r="VE802" s="5"/>
      <c r="VF802" s="5"/>
      <c r="VG802" s="5"/>
      <c r="VH802" s="5"/>
      <c r="VI802" s="5"/>
      <c r="VJ802" s="5"/>
      <c r="VK802" s="5"/>
      <c r="VL802" s="5"/>
      <c r="VM802" s="5"/>
      <c r="VN802" s="5"/>
      <c r="VO802" s="5"/>
      <c r="VP802" s="5"/>
      <c r="VQ802" s="5"/>
      <c r="VR802" s="5"/>
      <c r="VS802" s="5"/>
      <c r="VT802" s="5"/>
      <c r="VU802" s="5"/>
      <c r="VV802" s="5"/>
      <c r="VW802" s="5"/>
      <c r="VX802" s="5"/>
      <c r="VY802" s="5"/>
      <c r="VZ802" s="5"/>
      <c r="WA802" s="5"/>
      <c r="WB802" s="5"/>
      <c r="WC802" s="5"/>
      <c r="WD802" s="5"/>
      <c r="WE802" s="5"/>
      <c r="WF802" s="5"/>
      <c r="WG802" s="5"/>
      <c r="WH802" s="5"/>
      <c r="WI802" s="5"/>
      <c r="WJ802" s="5"/>
      <c r="WK802" s="5"/>
      <c r="WL802" s="5"/>
      <c r="WM802" s="5"/>
      <c r="WN802" s="5"/>
      <c r="WO802" s="5"/>
      <c r="WP802" s="5"/>
      <c r="WQ802" s="5"/>
      <c r="WR802" s="5"/>
      <c r="WS802" s="5"/>
      <c r="WT802" s="5"/>
      <c r="WU802" s="5"/>
      <c r="WV802" s="5"/>
      <c r="WW802" s="5"/>
      <c r="WX802" s="5"/>
      <c r="WY802" s="5"/>
      <c r="WZ802" s="5"/>
      <c r="XA802" s="5"/>
      <c r="XB802" s="5"/>
      <c r="XC802" s="5"/>
      <c r="XD802" s="5"/>
      <c r="XE802" s="5"/>
      <c r="XF802" s="5"/>
      <c r="XG802" s="5"/>
      <c r="XH802" s="5"/>
      <c r="XI802" s="5"/>
      <c r="XJ802" s="5"/>
      <c r="XK802" s="5"/>
      <c r="XL802" s="5"/>
      <c r="XM802" s="5"/>
      <c r="XN802" s="5"/>
      <c r="XO802" s="5"/>
      <c r="XP802" s="5"/>
      <c r="XQ802" s="5"/>
      <c r="XR802" s="5"/>
      <c r="XS802" s="5"/>
      <c r="XT802" s="5"/>
      <c r="XU802" s="5"/>
      <c r="XV802" s="5"/>
      <c r="XW802" s="5"/>
    </row>
    <row r="803" spans="39:647" x14ac:dyDescent="0.2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c r="PI803" s="5"/>
      <c r="PJ803" s="5"/>
      <c r="PK803" s="5"/>
      <c r="PL803" s="5"/>
      <c r="PM803" s="5"/>
      <c r="PN803" s="5"/>
      <c r="PO803" s="5"/>
      <c r="PP803" s="5"/>
      <c r="PQ803" s="5"/>
      <c r="PR803" s="5"/>
      <c r="PS803" s="5"/>
      <c r="PT803" s="5"/>
      <c r="PU803" s="5"/>
      <c r="PV803" s="5"/>
      <c r="PW803" s="5"/>
      <c r="PX803" s="5"/>
      <c r="PY803" s="5"/>
      <c r="PZ803" s="5"/>
      <c r="QA803" s="5"/>
      <c r="QB803" s="5"/>
      <c r="QC803" s="5"/>
      <c r="QD803" s="5"/>
      <c r="QE803" s="5"/>
      <c r="QF803" s="5"/>
      <c r="QG803" s="5"/>
      <c r="QH803" s="5"/>
      <c r="QI803" s="5"/>
      <c r="QJ803" s="5"/>
      <c r="QK803" s="5"/>
      <c r="QL803" s="5"/>
      <c r="QM803" s="5"/>
      <c r="QN803" s="5"/>
      <c r="QO803" s="5"/>
      <c r="QP803" s="5"/>
      <c r="QQ803" s="5"/>
      <c r="QR803" s="5"/>
      <c r="QS803" s="5"/>
      <c r="QT803" s="5"/>
      <c r="QU803" s="5"/>
      <c r="QV803" s="5"/>
      <c r="QW803" s="5"/>
      <c r="QX803" s="5"/>
      <c r="QY803" s="5"/>
      <c r="QZ803" s="5"/>
      <c r="RA803" s="5"/>
      <c r="RB803" s="5"/>
      <c r="RC803" s="5"/>
      <c r="RD803" s="5"/>
      <c r="RE803" s="5"/>
      <c r="RF803" s="5"/>
      <c r="RG803" s="5"/>
      <c r="RH803" s="5"/>
      <c r="RI803" s="5"/>
      <c r="RJ803" s="5"/>
      <c r="RK803" s="5"/>
      <c r="RL803" s="5"/>
      <c r="RM803" s="5"/>
      <c r="RN803" s="5"/>
      <c r="RO803" s="5"/>
      <c r="RP803" s="5"/>
      <c r="RQ803" s="5"/>
      <c r="RR803" s="5"/>
      <c r="RS803" s="5"/>
      <c r="RT803" s="5"/>
      <c r="RU803" s="5"/>
      <c r="RV803" s="5"/>
      <c r="RW803" s="5"/>
      <c r="RX803" s="5"/>
      <c r="RY803" s="5"/>
      <c r="RZ803" s="5"/>
      <c r="SA803" s="5"/>
      <c r="SB803" s="5"/>
      <c r="SC803" s="5"/>
      <c r="SD803" s="5"/>
      <c r="SE803" s="5"/>
      <c r="SF803" s="5"/>
      <c r="SG803" s="5"/>
      <c r="SH803" s="5"/>
      <c r="SI803" s="5"/>
      <c r="SJ803" s="5"/>
      <c r="SK803" s="5"/>
      <c r="SL803" s="5"/>
      <c r="SM803" s="5"/>
      <c r="SN803" s="5"/>
      <c r="SO803" s="5"/>
      <c r="SP803" s="5"/>
      <c r="SQ803" s="5"/>
      <c r="SR803" s="5"/>
      <c r="SS803" s="5"/>
      <c r="ST803" s="5"/>
      <c r="SU803" s="5"/>
      <c r="SV803" s="5"/>
      <c r="SW803" s="5"/>
      <c r="SX803" s="5"/>
      <c r="SY803" s="5"/>
      <c r="SZ803" s="5"/>
      <c r="TA803" s="5"/>
      <c r="TB803" s="5"/>
      <c r="TC803" s="5"/>
      <c r="TD803" s="5"/>
      <c r="TE803" s="5"/>
      <c r="TF803" s="5"/>
      <c r="TG803" s="5"/>
      <c r="TH803" s="5"/>
      <c r="TI803" s="5"/>
      <c r="TJ803" s="5"/>
      <c r="TK803" s="5"/>
      <c r="TL803" s="5"/>
      <c r="TM803" s="5"/>
      <c r="TN803" s="5"/>
      <c r="TO803" s="5"/>
      <c r="TP803" s="5"/>
      <c r="TQ803" s="5"/>
      <c r="TR803" s="5"/>
      <c r="TS803" s="5"/>
      <c r="TT803" s="5"/>
      <c r="TU803" s="5"/>
      <c r="TV803" s="5"/>
      <c r="TW803" s="5"/>
      <c r="TX803" s="5"/>
      <c r="TY803" s="5"/>
      <c r="TZ803" s="5"/>
      <c r="UA803" s="5"/>
      <c r="UB803" s="5"/>
      <c r="UC803" s="5"/>
      <c r="UD803" s="5"/>
      <c r="UE803" s="5"/>
      <c r="UF803" s="5"/>
      <c r="UG803" s="5"/>
      <c r="UH803" s="5"/>
      <c r="UI803" s="5"/>
      <c r="UJ803" s="5"/>
      <c r="UK803" s="5"/>
      <c r="UL803" s="5"/>
      <c r="UM803" s="5"/>
      <c r="UN803" s="5"/>
      <c r="UO803" s="5"/>
      <c r="UP803" s="5"/>
      <c r="UQ803" s="5"/>
      <c r="UR803" s="5"/>
      <c r="US803" s="5"/>
      <c r="UT803" s="5"/>
      <c r="UU803" s="5"/>
      <c r="UV803" s="5"/>
      <c r="UW803" s="5"/>
      <c r="UX803" s="5"/>
      <c r="UY803" s="5"/>
      <c r="UZ803" s="5"/>
      <c r="VA803" s="5"/>
      <c r="VB803" s="5"/>
      <c r="VC803" s="5"/>
      <c r="VD803" s="5"/>
      <c r="VE803" s="5"/>
      <c r="VF803" s="5"/>
      <c r="VG803" s="5"/>
      <c r="VH803" s="5"/>
      <c r="VI803" s="5"/>
      <c r="VJ803" s="5"/>
      <c r="VK803" s="5"/>
      <c r="VL803" s="5"/>
      <c r="VM803" s="5"/>
      <c r="VN803" s="5"/>
      <c r="VO803" s="5"/>
      <c r="VP803" s="5"/>
      <c r="VQ803" s="5"/>
      <c r="VR803" s="5"/>
      <c r="VS803" s="5"/>
      <c r="VT803" s="5"/>
      <c r="VU803" s="5"/>
      <c r="VV803" s="5"/>
      <c r="VW803" s="5"/>
      <c r="VX803" s="5"/>
      <c r="VY803" s="5"/>
      <c r="VZ803" s="5"/>
      <c r="WA803" s="5"/>
      <c r="WB803" s="5"/>
      <c r="WC803" s="5"/>
      <c r="WD803" s="5"/>
      <c r="WE803" s="5"/>
      <c r="WF803" s="5"/>
      <c r="WG803" s="5"/>
      <c r="WH803" s="5"/>
      <c r="WI803" s="5"/>
      <c r="WJ803" s="5"/>
      <c r="WK803" s="5"/>
      <c r="WL803" s="5"/>
      <c r="WM803" s="5"/>
      <c r="WN803" s="5"/>
      <c r="WO803" s="5"/>
      <c r="WP803" s="5"/>
      <c r="WQ803" s="5"/>
      <c r="WR803" s="5"/>
      <c r="WS803" s="5"/>
      <c r="WT803" s="5"/>
      <c r="WU803" s="5"/>
      <c r="WV803" s="5"/>
      <c r="WW803" s="5"/>
      <c r="WX803" s="5"/>
      <c r="WY803" s="5"/>
      <c r="WZ803" s="5"/>
      <c r="XA803" s="5"/>
      <c r="XB803" s="5"/>
      <c r="XC803" s="5"/>
      <c r="XD803" s="5"/>
      <c r="XE803" s="5"/>
      <c r="XF803" s="5"/>
      <c r="XG803" s="5"/>
      <c r="XH803" s="5"/>
      <c r="XI803" s="5"/>
      <c r="XJ803" s="5"/>
      <c r="XK803" s="5"/>
      <c r="XL803" s="5"/>
      <c r="XM803" s="5"/>
      <c r="XN803" s="5"/>
      <c r="XO803" s="5"/>
      <c r="XP803" s="5"/>
      <c r="XQ803" s="5"/>
      <c r="XR803" s="5"/>
      <c r="XS803" s="5"/>
      <c r="XT803" s="5"/>
      <c r="XU803" s="5"/>
      <c r="XV803" s="5"/>
      <c r="XW803" s="5"/>
    </row>
    <row r="804" spans="39:647" x14ac:dyDescent="0.2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c r="PI804" s="5"/>
      <c r="PJ804" s="5"/>
      <c r="PK804" s="5"/>
      <c r="PL804" s="5"/>
      <c r="PM804" s="5"/>
      <c r="PN804" s="5"/>
      <c r="PO804" s="5"/>
      <c r="PP804" s="5"/>
      <c r="PQ804" s="5"/>
      <c r="PR804" s="5"/>
      <c r="PS804" s="5"/>
      <c r="PT804" s="5"/>
      <c r="PU804" s="5"/>
      <c r="PV804" s="5"/>
      <c r="PW804" s="5"/>
      <c r="PX804" s="5"/>
      <c r="PY804" s="5"/>
      <c r="PZ804" s="5"/>
      <c r="QA804" s="5"/>
      <c r="QB804" s="5"/>
      <c r="QC804" s="5"/>
      <c r="QD804" s="5"/>
      <c r="QE804" s="5"/>
      <c r="QF804" s="5"/>
      <c r="QG804" s="5"/>
      <c r="QH804" s="5"/>
      <c r="QI804" s="5"/>
      <c r="QJ804" s="5"/>
      <c r="QK804" s="5"/>
      <c r="QL804" s="5"/>
      <c r="QM804" s="5"/>
      <c r="QN804" s="5"/>
      <c r="QO804" s="5"/>
      <c r="QP804" s="5"/>
      <c r="QQ804" s="5"/>
      <c r="QR804" s="5"/>
      <c r="QS804" s="5"/>
      <c r="QT804" s="5"/>
      <c r="QU804" s="5"/>
      <c r="QV804" s="5"/>
      <c r="QW804" s="5"/>
      <c r="QX804" s="5"/>
      <c r="QY804" s="5"/>
      <c r="QZ804" s="5"/>
      <c r="RA804" s="5"/>
      <c r="RB804" s="5"/>
      <c r="RC804" s="5"/>
      <c r="RD804" s="5"/>
      <c r="RE804" s="5"/>
      <c r="RF804" s="5"/>
      <c r="RG804" s="5"/>
      <c r="RH804" s="5"/>
      <c r="RI804" s="5"/>
      <c r="RJ804" s="5"/>
      <c r="RK804" s="5"/>
      <c r="RL804" s="5"/>
      <c r="RM804" s="5"/>
      <c r="RN804" s="5"/>
      <c r="RO804" s="5"/>
      <c r="RP804" s="5"/>
      <c r="RQ804" s="5"/>
      <c r="RR804" s="5"/>
      <c r="RS804" s="5"/>
      <c r="RT804" s="5"/>
      <c r="RU804" s="5"/>
      <c r="RV804" s="5"/>
      <c r="RW804" s="5"/>
      <c r="RX804" s="5"/>
      <c r="RY804" s="5"/>
      <c r="RZ804" s="5"/>
      <c r="SA804" s="5"/>
      <c r="SB804" s="5"/>
      <c r="SC804" s="5"/>
      <c r="SD804" s="5"/>
      <c r="SE804" s="5"/>
      <c r="SF804" s="5"/>
      <c r="SG804" s="5"/>
      <c r="SH804" s="5"/>
      <c r="SI804" s="5"/>
      <c r="SJ804" s="5"/>
      <c r="SK804" s="5"/>
      <c r="SL804" s="5"/>
      <c r="SM804" s="5"/>
      <c r="SN804" s="5"/>
      <c r="SO804" s="5"/>
      <c r="SP804" s="5"/>
      <c r="SQ804" s="5"/>
      <c r="SR804" s="5"/>
      <c r="SS804" s="5"/>
      <c r="ST804" s="5"/>
      <c r="SU804" s="5"/>
      <c r="SV804" s="5"/>
      <c r="SW804" s="5"/>
      <c r="SX804" s="5"/>
      <c r="SY804" s="5"/>
      <c r="SZ804" s="5"/>
      <c r="TA804" s="5"/>
      <c r="TB804" s="5"/>
      <c r="TC804" s="5"/>
      <c r="TD804" s="5"/>
      <c r="TE804" s="5"/>
      <c r="TF804" s="5"/>
      <c r="TG804" s="5"/>
      <c r="TH804" s="5"/>
      <c r="TI804" s="5"/>
      <c r="TJ804" s="5"/>
      <c r="TK804" s="5"/>
      <c r="TL804" s="5"/>
      <c r="TM804" s="5"/>
      <c r="TN804" s="5"/>
      <c r="TO804" s="5"/>
      <c r="TP804" s="5"/>
      <c r="TQ804" s="5"/>
      <c r="TR804" s="5"/>
      <c r="TS804" s="5"/>
      <c r="TT804" s="5"/>
      <c r="TU804" s="5"/>
      <c r="TV804" s="5"/>
      <c r="TW804" s="5"/>
      <c r="TX804" s="5"/>
      <c r="TY804" s="5"/>
      <c r="TZ804" s="5"/>
      <c r="UA804" s="5"/>
      <c r="UB804" s="5"/>
      <c r="UC804" s="5"/>
      <c r="UD804" s="5"/>
      <c r="UE804" s="5"/>
      <c r="UF804" s="5"/>
      <c r="UG804" s="5"/>
      <c r="UH804" s="5"/>
      <c r="UI804" s="5"/>
      <c r="UJ804" s="5"/>
      <c r="UK804" s="5"/>
      <c r="UL804" s="5"/>
      <c r="UM804" s="5"/>
      <c r="UN804" s="5"/>
      <c r="UO804" s="5"/>
      <c r="UP804" s="5"/>
      <c r="UQ804" s="5"/>
      <c r="UR804" s="5"/>
      <c r="US804" s="5"/>
      <c r="UT804" s="5"/>
      <c r="UU804" s="5"/>
      <c r="UV804" s="5"/>
      <c r="UW804" s="5"/>
      <c r="UX804" s="5"/>
      <c r="UY804" s="5"/>
      <c r="UZ804" s="5"/>
      <c r="VA804" s="5"/>
      <c r="VB804" s="5"/>
      <c r="VC804" s="5"/>
      <c r="VD804" s="5"/>
      <c r="VE804" s="5"/>
      <c r="VF804" s="5"/>
      <c r="VG804" s="5"/>
      <c r="VH804" s="5"/>
      <c r="VI804" s="5"/>
      <c r="VJ804" s="5"/>
      <c r="VK804" s="5"/>
      <c r="VL804" s="5"/>
      <c r="VM804" s="5"/>
      <c r="VN804" s="5"/>
      <c r="VO804" s="5"/>
      <c r="VP804" s="5"/>
      <c r="VQ804" s="5"/>
      <c r="VR804" s="5"/>
      <c r="VS804" s="5"/>
      <c r="VT804" s="5"/>
      <c r="VU804" s="5"/>
      <c r="VV804" s="5"/>
      <c r="VW804" s="5"/>
      <c r="VX804" s="5"/>
      <c r="VY804" s="5"/>
      <c r="VZ804" s="5"/>
      <c r="WA804" s="5"/>
      <c r="WB804" s="5"/>
      <c r="WC804" s="5"/>
      <c r="WD804" s="5"/>
      <c r="WE804" s="5"/>
      <c r="WF804" s="5"/>
      <c r="WG804" s="5"/>
      <c r="WH804" s="5"/>
      <c r="WI804" s="5"/>
      <c r="WJ804" s="5"/>
      <c r="WK804" s="5"/>
      <c r="WL804" s="5"/>
      <c r="WM804" s="5"/>
      <c r="WN804" s="5"/>
      <c r="WO804" s="5"/>
      <c r="WP804" s="5"/>
      <c r="WQ804" s="5"/>
      <c r="WR804" s="5"/>
      <c r="WS804" s="5"/>
      <c r="WT804" s="5"/>
      <c r="WU804" s="5"/>
      <c r="WV804" s="5"/>
      <c r="WW804" s="5"/>
      <c r="WX804" s="5"/>
      <c r="WY804" s="5"/>
      <c r="WZ804" s="5"/>
      <c r="XA804" s="5"/>
      <c r="XB804" s="5"/>
      <c r="XC804" s="5"/>
      <c r="XD804" s="5"/>
      <c r="XE804" s="5"/>
      <c r="XF804" s="5"/>
      <c r="XG804" s="5"/>
      <c r="XH804" s="5"/>
      <c r="XI804" s="5"/>
      <c r="XJ804" s="5"/>
      <c r="XK804" s="5"/>
      <c r="XL804" s="5"/>
      <c r="XM804" s="5"/>
      <c r="XN804" s="5"/>
      <c r="XO804" s="5"/>
      <c r="XP804" s="5"/>
      <c r="XQ804" s="5"/>
      <c r="XR804" s="5"/>
      <c r="XS804" s="5"/>
      <c r="XT804" s="5"/>
      <c r="XU804" s="5"/>
      <c r="XV804" s="5"/>
      <c r="XW804" s="5"/>
    </row>
    <row r="805" spans="39:647" x14ac:dyDescent="0.2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c r="PI805" s="5"/>
      <c r="PJ805" s="5"/>
      <c r="PK805" s="5"/>
      <c r="PL805" s="5"/>
      <c r="PM805" s="5"/>
      <c r="PN805" s="5"/>
      <c r="PO805" s="5"/>
      <c r="PP805" s="5"/>
      <c r="PQ805" s="5"/>
      <c r="PR805" s="5"/>
      <c r="PS805" s="5"/>
      <c r="PT805" s="5"/>
      <c r="PU805" s="5"/>
      <c r="PV805" s="5"/>
      <c r="PW805" s="5"/>
      <c r="PX805" s="5"/>
      <c r="PY805" s="5"/>
      <c r="PZ805" s="5"/>
      <c r="QA805" s="5"/>
      <c r="QB805" s="5"/>
      <c r="QC805" s="5"/>
      <c r="QD805" s="5"/>
      <c r="QE805" s="5"/>
      <c r="QF805" s="5"/>
      <c r="QG805" s="5"/>
      <c r="QH805" s="5"/>
      <c r="QI805" s="5"/>
      <c r="QJ805" s="5"/>
      <c r="QK805" s="5"/>
      <c r="QL805" s="5"/>
      <c r="QM805" s="5"/>
      <c r="QN805" s="5"/>
      <c r="QO805" s="5"/>
      <c r="QP805" s="5"/>
      <c r="QQ805" s="5"/>
      <c r="QR805" s="5"/>
      <c r="QS805" s="5"/>
      <c r="QT805" s="5"/>
      <c r="QU805" s="5"/>
      <c r="QV805" s="5"/>
      <c r="QW805" s="5"/>
      <c r="QX805" s="5"/>
      <c r="QY805" s="5"/>
      <c r="QZ805" s="5"/>
      <c r="RA805" s="5"/>
      <c r="RB805" s="5"/>
      <c r="RC805" s="5"/>
      <c r="RD805" s="5"/>
      <c r="RE805" s="5"/>
      <c r="RF805" s="5"/>
      <c r="RG805" s="5"/>
      <c r="RH805" s="5"/>
      <c r="RI805" s="5"/>
      <c r="RJ805" s="5"/>
      <c r="RK805" s="5"/>
      <c r="RL805" s="5"/>
      <c r="RM805" s="5"/>
      <c r="RN805" s="5"/>
      <c r="RO805" s="5"/>
      <c r="RP805" s="5"/>
      <c r="RQ805" s="5"/>
      <c r="RR805" s="5"/>
      <c r="RS805" s="5"/>
      <c r="RT805" s="5"/>
      <c r="RU805" s="5"/>
      <c r="RV805" s="5"/>
      <c r="RW805" s="5"/>
      <c r="RX805" s="5"/>
      <c r="RY805" s="5"/>
      <c r="RZ805" s="5"/>
      <c r="SA805" s="5"/>
      <c r="SB805" s="5"/>
      <c r="SC805" s="5"/>
      <c r="SD805" s="5"/>
      <c r="SE805" s="5"/>
      <c r="SF805" s="5"/>
      <c r="SG805" s="5"/>
      <c r="SH805" s="5"/>
      <c r="SI805" s="5"/>
      <c r="SJ805" s="5"/>
      <c r="SK805" s="5"/>
      <c r="SL805" s="5"/>
      <c r="SM805" s="5"/>
      <c r="SN805" s="5"/>
      <c r="SO805" s="5"/>
      <c r="SP805" s="5"/>
      <c r="SQ805" s="5"/>
      <c r="SR805" s="5"/>
      <c r="SS805" s="5"/>
      <c r="ST805" s="5"/>
      <c r="SU805" s="5"/>
      <c r="SV805" s="5"/>
      <c r="SW805" s="5"/>
      <c r="SX805" s="5"/>
      <c r="SY805" s="5"/>
      <c r="SZ805" s="5"/>
      <c r="TA805" s="5"/>
      <c r="TB805" s="5"/>
      <c r="TC805" s="5"/>
      <c r="TD805" s="5"/>
      <c r="TE805" s="5"/>
      <c r="TF805" s="5"/>
      <c r="TG805" s="5"/>
      <c r="TH805" s="5"/>
      <c r="TI805" s="5"/>
      <c r="TJ805" s="5"/>
      <c r="TK805" s="5"/>
      <c r="TL805" s="5"/>
      <c r="TM805" s="5"/>
      <c r="TN805" s="5"/>
      <c r="TO805" s="5"/>
      <c r="TP805" s="5"/>
      <c r="TQ805" s="5"/>
      <c r="TR805" s="5"/>
      <c r="TS805" s="5"/>
      <c r="TT805" s="5"/>
      <c r="TU805" s="5"/>
      <c r="TV805" s="5"/>
      <c r="TW805" s="5"/>
      <c r="TX805" s="5"/>
      <c r="TY805" s="5"/>
      <c r="TZ805" s="5"/>
      <c r="UA805" s="5"/>
      <c r="UB805" s="5"/>
      <c r="UC805" s="5"/>
      <c r="UD805" s="5"/>
      <c r="UE805" s="5"/>
      <c r="UF805" s="5"/>
      <c r="UG805" s="5"/>
      <c r="UH805" s="5"/>
      <c r="UI805" s="5"/>
      <c r="UJ805" s="5"/>
      <c r="UK805" s="5"/>
      <c r="UL805" s="5"/>
      <c r="UM805" s="5"/>
      <c r="UN805" s="5"/>
      <c r="UO805" s="5"/>
      <c r="UP805" s="5"/>
      <c r="UQ805" s="5"/>
      <c r="UR805" s="5"/>
      <c r="US805" s="5"/>
      <c r="UT805" s="5"/>
      <c r="UU805" s="5"/>
      <c r="UV805" s="5"/>
      <c r="UW805" s="5"/>
      <c r="UX805" s="5"/>
      <c r="UY805" s="5"/>
      <c r="UZ805" s="5"/>
      <c r="VA805" s="5"/>
      <c r="VB805" s="5"/>
      <c r="VC805" s="5"/>
      <c r="VD805" s="5"/>
      <c r="VE805" s="5"/>
      <c r="VF805" s="5"/>
      <c r="VG805" s="5"/>
      <c r="VH805" s="5"/>
      <c r="VI805" s="5"/>
      <c r="VJ805" s="5"/>
      <c r="VK805" s="5"/>
      <c r="VL805" s="5"/>
      <c r="VM805" s="5"/>
      <c r="VN805" s="5"/>
      <c r="VO805" s="5"/>
      <c r="VP805" s="5"/>
      <c r="VQ805" s="5"/>
      <c r="VR805" s="5"/>
      <c r="VS805" s="5"/>
      <c r="VT805" s="5"/>
      <c r="VU805" s="5"/>
      <c r="VV805" s="5"/>
      <c r="VW805" s="5"/>
      <c r="VX805" s="5"/>
      <c r="VY805" s="5"/>
      <c r="VZ805" s="5"/>
      <c r="WA805" s="5"/>
      <c r="WB805" s="5"/>
      <c r="WC805" s="5"/>
      <c r="WD805" s="5"/>
      <c r="WE805" s="5"/>
      <c r="WF805" s="5"/>
      <c r="WG805" s="5"/>
      <c r="WH805" s="5"/>
      <c r="WI805" s="5"/>
      <c r="WJ805" s="5"/>
      <c r="WK805" s="5"/>
      <c r="WL805" s="5"/>
      <c r="WM805" s="5"/>
      <c r="WN805" s="5"/>
      <c r="WO805" s="5"/>
      <c r="WP805" s="5"/>
      <c r="WQ805" s="5"/>
      <c r="WR805" s="5"/>
      <c r="WS805" s="5"/>
      <c r="WT805" s="5"/>
      <c r="WU805" s="5"/>
      <c r="WV805" s="5"/>
      <c r="WW805" s="5"/>
      <c r="WX805" s="5"/>
      <c r="WY805" s="5"/>
      <c r="WZ805" s="5"/>
      <c r="XA805" s="5"/>
      <c r="XB805" s="5"/>
      <c r="XC805" s="5"/>
      <c r="XD805" s="5"/>
      <c r="XE805" s="5"/>
      <c r="XF805" s="5"/>
      <c r="XG805" s="5"/>
      <c r="XH805" s="5"/>
      <c r="XI805" s="5"/>
      <c r="XJ805" s="5"/>
      <c r="XK805" s="5"/>
      <c r="XL805" s="5"/>
      <c r="XM805" s="5"/>
      <c r="XN805" s="5"/>
      <c r="XO805" s="5"/>
      <c r="XP805" s="5"/>
      <c r="XQ805" s="5"/>
      <c r="XR805" s="5"/>
      <c r="XS805" s="5"/>
      <c r="XT805" s="5"/>
      <c r="XU805" s="5"/>
      <c r="XV805" s="5"/>
      <c r="XW805" s="5"/>
    </row>
    <row r="806" spans="39:647" x14ac:dyDescent="0.2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c r="PI806" s="5"/>
      <c r="PJ806" s="5"/>
      <c r="PK806" s="5"/>
      <c r="PL806" s="5"/>
      <c r="PM806" s="5"/>
      <c r="PN806" s="5"/>
      <c r="PO806" s="5"/>
      <c r="PP806" s="5"/>
      <c r="PQ806" s="5"/>
      <c r="PR806" s="5"/>
      <c r="PS806" s="5"/>
      <c r="PT806" s="5"/>
      <c r="PU806" s="5"/>
      <c r="PV806" s="5"/>
      <c r="PW806" s="5"/>
      <c r="PX806" s="5"/>
      <c r="PY806" s="5"/>
      <c r="PZ806" s="5"/>
      <c r="QA806" s="5"/>
      <c r="QB806" s="5"/>
      <c r="QC806" s="5"/>
      <c r="QD806" s="5"/>
      <c r="QE806" s="5"/>
      <c r="QF806" s="5"/>
      <c r="QG806" s="5"/>
      <c r="QH806" s="5"/>
      <c r="QI806" s="5"/>
      <c r="QJ806" s="5"/>
      <c r="QK806" s="5"/>
      <c r="QL806" s="5"/>
      <c r="QM806" s="5"/>
      <c r="QN806" s="5"/>
      <c r="QO806" s="5"/>
      <c r="QP806" s="5"/>
      <c r="QQ806" s="5"/>
      <c r="QR806" s="5"/>
      <c r="QS806" s="5"/>
      <c r="QT806" s="5"/>
      <c r="QU806" s="5"/>
      <c r="QV806" s="5"/>
      <c r="QW806" s="5"/>
      <c r="QX806" s="5"/>
      <c r="QY806" s="5"/>
      <c r="QZ806" s="5"/>
      <c r="RA806" s="5"/>
      <c r="RB806" s="5"/>
      <c r="RC806" s="5"/>
      <c r="RD806" s="5"/>
      <c r="RE806" s="5"/>
      <c r="RF806" s="5"/>
      <c r="RG806" s="5"/>
      <c r="RH806" s="5"/>
      <c r="RI806" s="5"/>
      <c r="RJ806" s="5"/>
      <c r="RK806" s="5"/>
      <c r="RL806" s="5"/>
      <c r="RM806" s="5"/>
      <c r="RN806" s="5"/>
      <c r="RO806" s="5"/>
      <c r="RP806" s="5"/>
      <c r="RQ806" s="5"/>
      <c r="RR806" s="5"/>
      <c r="RS806" s="5"/>
      <c r="RT806" s="5"/>
      <c r="RU806" s="5"/>
      <c r="RV806" s="5"/>
      <c r="RW806" s="5"/>
      <c r="RX806" s="5"/>
      <c r="RY806" s="5"/>
      <c r="RZ806" s="5"/>
      <c r="SA806" s="5"/>
      <c r="SB806" s="5"/>
      <c r="SC806" s="5"/>
      <c r="SD806" s="5"/>
      <c r="SE806" s="5"/>
      <c r="SF806" s="5"/>
      <c r="SG806" s="5"/>
      <c r="SH806" s="5"/>
      <c r="SI806" s="5"/>
      <c r="SJ806" s="5"/>
      <c r="SK806" s="5"/>
      <c r="SL806" s="5"/>
      <c r="SM806" s="5"/>
      <c r="SN806" s="5"/>
      <c r="SO806" s="5"/>
      <c r="SP806" s="5"/>
      <c r="SQ806" s="5"/>
      <c r="SR806" s="5"/>
      <c r="SS806" s="5"/>
      <c r="ST806" s="5"/>
      <c r="SU806" s="5"/>
      <c r="SV806" s="5"/>
      <c r="SW806" s="5"/>
      <c r="SX806" s="5"/>
      <c r="SY806" s="5"/>
      <c r="SZ806" s="5"/>
      <c r="TA806" s="5"/>
      <c r="TB806" s="5"/>
      <c r="TC806" s="5"/>
      <c r="TD806" s="5"/>
      <c r="TE806" s="5"/>
      <c r="TF806" s="5"/>
      <c r="TG806" s="5"/>
      <c r="TH806" s="5"/>
      <c r="TI806" s="5"/>
      <c r="TJ806" s="5"/>
      <c r="TK806" s="5"/>
      <c r="TL806" s="5"/>
      <c r="TM806" s="5"/>
      <c r="TN806" s="5"/>
      <c r="TO806" s="5"/>
      <c r="TP806" s="5"/>
      <c r="TQ806" s="5"/>
      <c r="TR806" s="5"/>
      <c r="TS806" s="5"/>
      <c r="TT806" s="5"/>
      <c r="TU806" s="5"/>
      <c r="TV806" s="5"/>
      <c r="TW806" s="5"/>
      <c r="TX806" s="5"/>
      <c r="TY806" s="5"/>
      <c r="TZ806" s="5"/>
      <c r="UA806" s="5"/>
      <c r="UB806" s="5"/>
      <c r="UC806" s="5"/>
      <c r="UD806" s="5"/>
      <c r="UE806" s="5"/>
      <c r="UF806" s="5"/>
      <c r="UG806" s="5"/>
      <c r="UH806" s="5"/>
      <c r="UI806" s="5"/>
      <c r="UJ806" s="5"/>
      <c r="UK806" s="5"/>
      <c r="UL806" s="5"/>
      <c r="UM806" s="5"/>
      <c r="UN806" s="5"/>
      <c r="UO806" s="5"/>
      <c r="UP806" s="5"/>
      <c r="UQ806" s="5"/>
      <c r="UR806" s="5"/>
      <c r="US806" s="5"/>
      <c r="UT806" s="5"/>
      <c r="UU806" s="5"/>
      <c r="UV806" s="5"/>
      <c r="UW806" s="5"/>
      <c r="UX806" s="5"/>
      <c r="UY806" s="5"/>
      <c r="UZ806" s="5"/>
      <c r="VA806" s="5"/>
      <c r="VB806" s="5"/>
      <c r="VC806" s="5"/>
      <c r="VD806" s="5"/>
      <c r="VE806" s="5"/>
      <c r="VF806" s="5"/>
      <c r="VG806" s="5"/>
      <c r="VH806" s="5"/>
      <c r="VI806" s="5"/>
      <c r="VJ806" s="5"/>
      <c r="VK806" s="5"/>
      <c r="VL806" s="5"/>
      <c r="VM806" s="5"/>
      <c r="VN806" s="5"/>
      <c r="VO806" s="5"/>
      <c r="VP806" s="5"/>
      <c r="VQ806" s="5"/>
      <c r="VR806" s="5"/>
      <c r="VS806" s="5"/>
      <c r="VT806" s="5"/>
      <c r="VU806" s="5"/>
      <c r="VV806" s="5"/>
      <c r="VW806" s="5"/>
      <c r="VX806" s="5"/>
      <c r="VY806" s="5"/>
      <c r="VZ806" s="5"/>
      <c r="WA806" s="5"/>
      <c r="WB806" s="5"/>
      <c r="WC806" s="5"/>
      <c r="WD806" s="5"/>
      <c r="WE806" s="5"/>
      <c r="WF806" s="5"/>
      <c r="WG806" s="5"/>
      <c r="WH806" s="5"/>
      <c r="WI806" s="5"/>
      <c r="WJ806" s="5"/>
      <c r="WK806" s="5"/>
      <c r="WL806" s="5"/>
      <c r="WM806" s="5"/>
      <c r="WN806" s="5"/>
      <c r="WO806" s="5"/>
      <c r="WP806" s="5"/>
      <c r="WQ806" s="5"/>
      <c r="WR806" s="5"/>
      <c r="WS806" s="5"/>
      <c r="WT806" s="5"/>
      <c r="WU806" s="5"/>
      <c r="WV806" s="5"/>
      <c r="WW806" s="5"/>
      <c r="WX806" s="5"/>
      <c r="WY806" s="5"/>
      <c r="WZ806" s="5"/>
      <c r="XA806" s="5"/>
      <c r="XB806" s="5"/>
      <c r="XC806" s="5"/>
      <c r="XD806" s="5"/>
      <c r="XE806" s="5"/>
      <c r="XF806" s="5"/>
      <c r="XG806" s="5"/>
      <c r="XH806" s="5"/>
      <c r="XI806" s="5"/>
      <c r="XJ806" s="5"/>
      <c r="XK806" s="5"/>
      <c r="XL806" s="5"/>
      <c r="XM806" s="5"/>
      <c r="XN806" s="5"/>
      <c r="XO806" s="5"/>
      <c r="XP806" s="5"/>
      <c r="XQ806" s="5"/>
      <c r="XR806" s="5"/>
      <c r="XS806" s="5"/>
      <c r="XT806" s="5"/>
      <c r="XU806" s="5"/>
      <c r="XV806" s="5"/>
      <c r="XW806" s="5"/>
    </row>
    <row r="807" spans="39:647" x14ac:dyDescent="0.2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c r="PI807" s="5"/>
      <c r="PJ807" s="5"/>
      <c r="PK807" s="5"/>
      <c r="PL807" s="5"/>
      <c r="PM807" s="5"/>
      <c r="PN807" s="5"/>
      <c r="PO807" s="5"/>
      <c r="PP807" s="5"/>
      <c r="PQ807" s="5"/>
      <c r="PR807" s="5"/>
      <c r="PS807" s="5"/>
      <c r="PT807" s="5"/>
      <c r="PU807" s="5"/>
      <c r="PV807" s="5"/>
      <c r="PW807" s="5"/>
      <c r="PX807" s="5"/>
      <c r="PY807" s="5"/>
      <c r="PZ807" s="5"/>
      <c r="QA807" s="5"/>
      <c r="QB807" s="5"/>
      <c r="QC807" s="5"/>
      <c r="QD807" s="5"/>
      <c r="QE807" s="5"/>
      <c r="QF807" s="5"/>
      <c r="QG807" s="5"/>
      <c r="QH807" s="5"/>
      <c r="QI807" s="5"/>
      <c r="QJ807" s="5"/>
      <c r="QK807" s="5"/>
      <c r="QL807" s="5"/>
      <c r="QM807" s="5"/>
      <c r="QN807" s="5"/>
      <c r="QO807" s="5"/>
      <c r="QP807" s="5"/>
      <c r="QQ807" s="5"/>
      <c r="QR807" s="5"/>
      <c r="QS807" s="5"/>
      <c r="QT807" s="5"/>
      <c r="QU807" s="5"/>
      <c r="QV807" s="5"/>
      <c r="QW807" s="5"/>
      <c r="QX807" s="5"/>
      <c r="QY807" s="5"/>
      <c r="QZ807" s="5"/>
      <c r="RA807" s="5"/>
      <c r="RB807" s="5"/>
      <c r="RC807" s="5"/>
      <c r="RD807" s="5"/>
      <c r="RE807" s="5"/>
      <c r="RF807" s="5"/>
      <c r="RG807" s="5"/>
      <c r="RH807" s="5"/>
      <c r="RI807" s="5"/>
      <c r="RJ807" s="5"/>
      <c r="RK807" s="5"/>
      <c r="RL807" s="5"/>
      <c r="RM807" s="5"/>
      <c r="RN807" s="5"/>
      <c r="RO807" s="5"/>
      <c r="RP807" s="5"/>
      <c r="RQ807" s="5"/>
      <c r="RR807" s="5"/>
      <c r="RS807" s="5"/>
      <c r="RT807" s="5"/>
      <c r="RU807" s="5"/>
      <c r="RV807" s="5"/>
      <c r="RW807" s="5"/>
      <c r="RX807" s="5"/>
      <c r="RY807" s="5"/>
      <c r="RZ807" s="5"/>
      <c r="SA807" s="5"/>
      <c r="SB807" s="5"/>
      <c r="SC807" s="5"/>
      <c r="SD807" s="5"/>
      <c r="SE807" s="5"/>
      <c r="SF807" s="5"/>
      <c r="SG807" s="5"/>
      <c r="SH807" s="5"/>
      <c r="SI807" s="5"/>
      <c r="SJ807" s="5"/>
      <c r="SK807" s="5"/>
      <c r="SL807" s="5"/>
      <c r="SM807" s="5"/>
      <c r="SN807" s="5"/>
      <c r="SO807" s="5"/>
      <c r="SP807" s="5"/>
      <c r="SQ807" s="5"/>
      <c r="SR807" s="5"/>
      <c r="SS807" s="5"/>
      <c r="ST807" s="5"/>
      <c r="SU807" s="5"/>
      <c r="SV807" s="5"/>
      <c r="SW807" s="5"/>
      <c r="SX807" s="5"/>
      <c r="SY807" s="5"/>
      <c r="SZ807" s="5"/>
      <c r="TA807" s="5"/>
      <c r="TB807" s="5"/>
      <c r="TC807" s="5"/>
      <c r="TD807" s="5"/>
      <c r="TE807" s="5"/>
      <c r="TF807" s="5"/>
      <c r="TG807" s="5"/>
      <c r="TH807" s="5"/>
      <c r="TI807" s="5"/>
      <c r="TJ807" s="5"/>
      <c r="TK807" s="5"/>
      <c r="TL807" s="5"/>
      <c r="TM807" s="5"/>
      <c r="TN807" s="5"/>
      <c r="TO807" s="5"/>
      <c r="TP807" s="5"/>
      <c r="TQ807" s="5"/>
      <c r="TR807" s="5"/>
      <c r="TS807" s="5"/>
      <c r="TT807" s="5"/>
      <c r="TU807" s="5"/>
      <c r="TV807" s="5"/>
      <c r="TW807" s="5"/>
      <c r="TX807" s="5"/>
      <c r="TY807" s="5"/>
      <c r="TZ807" s="5"/>
      <c r="UA807" s="5"/>
      <c r="UB807" s="5"/>
      <c r="UC807" s="5"/>
      <c r="UD807" s="5"/>
      <c r="UE807" s="5"/>
      <c r="UF807" s="5"/>
      <c r="UG807" s="5"/>
      <c r="UH807" s="5"/>
      <c r="UI807" s="5"/>
      <c r="UJ807" s="5"/>
      <c r="UK807" s="5"/>
      <c r="UL807" s="5"/>
      <c r="UM807" s="5"/>
      <c r="UN807" s="5"/>
      <c r="UO807" s="5"/>
      <c r="UP807" s="5"/>
      <c r="UQ807" s="5"/>
      <c r="UR807" s="5"/>
      <c r="US807" s="5"/>
      <c r="UT807" s="5"/>
      <c r="UU807" s="5"/>
      <c r="UV807" s="5"/>
      <c r="UW807" s="5"/>
      <c r="UX807" s="5"/>
      <c r="UY807" s="5"/>
      <c r="UZ807" s="5"/>
      <c r="VA807" s="5"/>
      <c r="VB807" s="5"/>
      <c r="VC807" s="5"/>
      <c r="VD807" s="5"/>
      <c r="VE807" s="5"/>
      <c r="VF807" s="5"/>
      <c r="VG807" s="5"/>
      <c r="VH807" s="5"/>
      <c r="VI807" s="5"/>
      <c r="VJ807" s="5"/>
      <c r="VK807" s="5"/>
      <c r="VL807" s="5"/>
      <c r="VM807" s="5"/>
      <c r="VN807" s="5"/>
      <c r="VO807" s="5"/>
      <c r="VP807" s="5"/>
      <c r="VQ807" s="5"/>
      <c r="VR807" s="5"/>
      <c r="VS807" s="5"/>
      <c r="VT807" s="5"/>
      <c r="VU807" s="5"/>
      <c r="VV807" s="5"/>
      <c r="VW807" s="5"/>
      <c r="VX807" s="5"/>
      <c r="VY807" s="5"/>
      <c r="VZ807" s="5"/>
      <c r="WA807" s="5"/>
      <c r="WB807" s="5"/>
      <c r="WC807" s="5"/>
      <c r="WD807" s="5"/>
      <c r="WE807" s="5"/>
      <c r="WF807" s="5"/>
      <c r="WG807" s="5"/>
      <c r="WH807" s="5"/>
      <c r="WI807" s="5"/>
      <c r="WJ807" s="5"/>
      <c r="WK807" s="5"/>
      <c r="WL807" s="5"/>
      <c r="WM807" s="5"/>
      <c r="WN807" s="5"/>
      <c r="WO807" s="5"/>
      <c r="WP807" s="5"/>
      <c r="WQ807" s="5"/>
      <c r="WR807" s="5"/>
      <c r="WS807" s="5"/>
      <c r="WT807" s="5"/>
      <c r="WU807" s="5"/>
      <c r="WV807" s="5"/>
      <c r="WW807" s="5"/>
      <c r="WX807" s="5"/>
      <c r="WY807" s="5"/>
      <c r="WZ807" s="5"/>
      <c r="XA807" s="5"/>
      <c r="XB807" s="5"/>
      <c r="XC807" s="5"/>
      <c r="XD807" s="5"/>
      <c r="XE807" s="5"/>
      <c r="XF807" s="5"/>
      <c r="XG807" s="5"/>
      <c r="XH807" s="5"/>
      <c r="XI807" s="5"/>
      <c r="XJ807" s="5"/>
      <c r="XK807" s="5"/>
      <c r="XL807" s="5"/>
      <c r="XM807" s="5"/>
      <c r="XN807" s="5"/>
      <c r="XO807" s="5"/>
      <c r="XP807" s="5"/>
      <c r="XQ807" s="5"/>
      <c r="XR807" s="5"/>
      <c r="XS807" s="5"/>
      <c r="XT807" s="5"/>
      <c r="XU807" s="5"/>
      <c r="XV807" s="5"/>
      <c r="XW807" s="5"/>
    </row>
    <row r="808" spans="39:647" x14ac:dyDescent="0.2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c r="PI808" s="5"/>
      <c r="PJ808" s="5"/>
      <c r="PK808" s="5"/>
      <c r="PL808" s="5"/>
      <c r="PM808" s="5"/>
      <c r="PN808" s="5"/>
      <c r="PO808" s="5"/>
      <c r="PP808" s="5"/>
      <c r="PQ808" s="5"/>
      <c r="PR808" s="5"/>
      <c r="PS808" s="5"/>
      <c r="PT808" s="5"/>
      <c r="PU808" s="5"/>
      <c r="PV808" s="5"/>
      <c r="PW808" s="5"/>
      <c r="PX808" s="5"/>
      <c r="PY808" s="5"/>
      <c r="PZ808" s="5"/>
      <c r="QA808" s="5"/>
      <c r="QB808" s="5"/>
      <c r="QC808" s="5"/>
      <c r="QD808" s="5"/>
      <c r="QE808" s="5"/>
      <c r="QF808" s="5"/>
      <c r="QG808" s="5"/>
      <c r="QH808" s="5"/>
      <c r="QI808" s="5"/>
      <c r="QJ808" s="5"/>
      <c r="QK808" s="5"/>
      <c r="QL808" s="5"/>
      <c r="QM808" s="5"/>
      <c r="QN808" s="5"/>
      <c r="QO808" s="5"/>
      <c r="QP808" s="5"/>
      <c r="QQ808" s="5"/>
      <c r="QR808" s="5"/>
      <c r="QS808" s="5"/>
      <c r="QT808" s="5"/>
      <c r="QU808" s="5"/>
      <c r="QV808" s="5"/>
      <c r="QW808" s="5"/>
      <c r="QX808" s="5"/>
      <c r="QY808" s="5"/>
      <c r="QZ808" s="5"/>
      <c r="RA808" s="5"/>
      <c r="RB808" s="5"/>
      <c r="RC808" s="5"/>
      <c r="RD808" s="5"/>
      <c r="RE808" s="5"/>
      <c r="RF808" s="5"/>
      <c r="RG808" s="5"/>
      <c r="RH808" s="5"/>
      <c r="RI808" s="5"/>
      <c r="RJ808" s="5"/>
      <c r="RK808" s="5"/>
      <c r="RL808" s="5"/>
      <c r="RM808" s="5"/>
      <c r="RN808" s="5"/>
      <c r="RO808" s="5"/>
      <c r="RP808" s="5"/>
      <c r="RQ808" s="5"/>
      <c r="RR808" s="5"/>
      <c r="RS808" s="5"/>
      <c r="RT808" s="5"/>
      <c r="RU808" s="5"/>
      <c r="RV808" s="5"/>
      <c r="RW808" s="5"/>
      <c r="RX808" s="5"/>
      <c r="RY808" s="5"/>
      <c r="RZ808" s="5"/>
      <c r="SA808" s="5"/>
      <c r="SB808" s="5"/>
      <c r="SC808" s="5"/>
      <c r="SD808" s="5"/>
      <c r="SE808" s="5"/>
      <c r="SF808" s="5"/>
      <c r="SG808" s="5"/>
      <c r="SH808" s="5"/>
      <c r="SI808" s="5"/>
      <c r="SJ808" s="5"/>
      <c r="SK808" s="5"/>
      <c r="SL808" s="5"/>
      <c r="SM808" s="5"/>
      <c r="SN808" s="5"/>
      <c r="SO808" s="5"/>
      <c r="SP808" s="5"/>
      <c r="SQ808" s="5"/>
      <c r="SR808" s="5"/>
      <c r="SS808" s="5"/>
      <c r="ST808" s="5"/>
      <c r="SU808" s="5"/>
      <c r="SV808" s="5"/>
      <c r="SW808" s="5"/>
      <c r="SX808" s="5"/>
      <c r="SY808" s="5"/>
      <c r="SZ808" s="5"/>
      <c r="TA808" s="5"/>
      <c r="TB808" s="5"/>
      <c r="TC808" s="5"/>
      <c r="TD808" s="5"/>
      <c r="TE808" s="5"/>
      <c r="TF808" s="5"/>
      <c r="TG808" s="5"/>
      <c r="TH808" s="5"/>
      <c r="TI808" s="5"/>
      <c r="TJ808" s="5"/>
      <c r="TK808" s="5"/>
      <c r="TL808" s="5"/>
      <c r="TM808" s="5"/>
      <c r="TN808" s="5"/>
      <c r="TO808" s="5"/>
      <c r="TP808" s="5"/>
      <c r="TQ808" s="5"/>
      <c r="TR808" s="5"/>
      <c r="TS808" s="5"/>
      <c r="TT808" s="5"/>
      <c r="TU808" s="5"/>
      <c r="TV808" s="5"/>
      <c r="TW808" s="5"/>
      <c r="TX808" s="5"/>
      <c r="TY808" s="5"/>
      <c r="TZ808" s="5"/>
      <c r="UA808" s="5"/>
      <c r="UB808" s="5"/>
      <c r="UC808" s="5"/>
      <c r="UD808" s="5"/>
      <c r="UE808" s="5"/>
      <c r="UF808" s="5"/>
      <c r="UG808" s="5"/>
      <c r="UH808" s="5"/>
      <c r="UI808" s="5"/>
      <c r="UJ808" s="5"/>
      <c r="UK808" s="5"/>
      <c r="UL808" s="5"/>
      <c r="UM808" s="5"/>
      <c r="UN808" s="5"/>
      <c r="UO808" s="5"/>
      <c r="UP808" s="5"/>
      <c r="UQ808" s="5"/>
      <c r="UR808" s="5"/>
      <c r="US808" s="5"/>
      <c r="UT808" s="5"/>
      <c r="UU808" s="5"/>
      <c r="UV808" s="5"/>
      <c r="UW808" s="5"/>
      <c r="UX808" s="5"/>
      <c r="UY808" s="5"/>
      <c r="UZ808" s="5"/>
      <c r="VA808" s="5"/>
      <c r="VB808" s="5"/>
      <c r="VC808" s="5"/>
      <c r="VD808" s="5"/>
      <c r="VE808" s="5"/>
      <c r="VF808" s="5"/>
      <c r="VG808" s="5"/>
      <c r="VH808" s="5"/>
      <c r="VI808" s="5"/>
      <c r="VJ808" s="5"/>
      <c r="VK808" s="5"/>
      <c r="VL808" s="5"/>
      <c r="VM808" s="5"/>
      <c r="VN808" s="5"/>
      <c r="VO808" s="5"/>
      <c r="VP808" s="5"/>
      <c r="VQ808" s="5"/>
      <c r="VR808" s="5"/>
      <c r="VS808" s="5"/>
      <c r="VT808" s="5"/>
      <c r="VU808" s="5"/>
      <c r="VV808" s="5"/>
      <c r="VW808" s="5"/>
      <c r="VX808" s="5"/>
      <c r="VY808" s="5"/>
      <c r="VZ808" s="5"/>
      <c r="WA808" s="5"/>
      <c r="WB808" s="5"/>
      <c r="WC808" s="5"/>
      <c r="WD808" s="5"/>
      <c r="WE808" s="5"/>
      <c r="WF808" s="5"/>
      <c r="WG808" s="5"/>
      <c r="WH808" s="5"/>
      <c r="WI808" s="5"/>
      <c r="WJ808" s="5"/>
      <c r="WK808" s="5"/>
      <c r="WL808" s="5"/>
      <c r="WM808" s="5"/>
      <c r="WN808" s="5"/>
      <c r="WO808" s="5"/>
      <c r="WP808" s="5"/>
      <c r="WQ808" s="5"/>
      <c r="WR808" s="5"/>
      <c r="WS808" s="5"/>
      <c r="WT808" s="5"/>
      <c r="WU808" s="5"/>
      <c r="WV808" s="5"/>
      <c r="WW808" s="5"/>
      <c r="WX808" s="5"/>
      <c r="WY808" s="5"/>
      <c r="WZ808" s="5"/>
      <c r="XA808" s="5"/>
      <c r="XB808" s="5"/>
      <c r="XC808" s="5"/>
      <c r="XD808" s="5"/>
      <c r="XE808" s="5"/>
      <c r="XF808" s="5"/>
      <c r="XG808" s="5"/>
      <c r="XH808" s="5"/>
      <c r="XI808" s="5"/>
      <c r="XJ808" s="5"/>
      <c r="XK808" s="5"/>
      <c r="XL808" s="5"/>
      <c r="XM808" s="5"/>
      <c r="XN808" s="5"/>
      <c r="XO808" s="5"/>
      <c r="XP808" s="5"/>
      <c r="XQ808" s="5"/>
      <c r="XR808" s="5"/>
      <c r="XS808" s="5"/>
      <c r="XT808" s="5"/>
      <c r="XU808" s="5"/>
      <c r="XV808" s="5"/>
      <c r="XW808" s="5"/>
    </row>
    <row r="809" spans="39:647" x14ac:dyDescent="0.2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c r="PI809" s="5"/>
      <c r="PJ809" s="5"/>
      <c r="PK809" s="5"/>
      <c r="PL809" s="5"/>
      <c r="PM809" s="5"/>
      <c r="PN809" s="5"/>
      <c r="PO809" s="5"/>
      <c r="PP809" s="5"/>
      <c r="PQ809" s="5"/>
      <c r="PR809" s="5"/>
      <c r="PS809" s="5"/>
      <c r="PT809" s="5"/>
      <c r="PU809" s="5"/>
      <c r="PV809" s="5"/>
      <c r="PW809" s="5"/>
      <c r="PX809" s="5"/>
      <c r="PY809" s="5"/>
      <c r="PZ809" s="5"/>
      <c r="QA809" s="5"/>
      <c r="QB809" s="5"/>
      <c r="QC809" s="5"/>
      <c r="QD809" s="5"/>
      <c r="QE809" s="5"/>
      <c r="QF809" s="5"/>
      <c r="QG809" s="5"/>
      <c r="QH809" s="5"/>
      <c r="QI809" s="5"/>
      <c r="QJ809" s="5"/>
      <c r="QK809" s="5"/>
      <c r="QL809" s="5"/>
      <c r="QM809" s="5"/>
      <c r="QN809" s="5"/>
      <c r="QO809" s="5"/>
      <c r="QP809" s="5"/>
      <c r="QQ809" s="5"/>
      <c r="QR809" s="5"/>
      <c r="QS809" s="5"/>
      <c r="QT809" s="5"/>
      <c r="QU809" s="5"/>
      <c r="QV809" s="5"/>
      <c r="QW809" s="5"/>
      <c r="QX809" s="5"/>
      <c r="QY809" s="5"/>
      <c r="QZ809" s="5"/>
      <c r="RA809" s="5"/>
      <c r="RB809" s="5"/>
      <c r="RC809" s="5"/>
      <c r="RD809" s="5"/>
      <c r="RE809" s="5"/>
      <c r="RF809" s="5"/>
      <c r="RG809" s="5"/>
      <c r="RH809" s="5"/>
      <c r="RI809" s="5"/>
      <c r="RJ809" s="5"/>
      <c r="RK809" s="5"/>
      <c r="RL809" s="5"/>
      <c r="RM809" s="5"/>
      <c r="RN809" s="5"/>
      <c r="RO809" s="5"/>
      <c r="RP809" s="5"/>
      <c r="RQ809" s="5"/>
      <c r="RR809" s="5"/>
      <c r="RS809" s="5"/>
      <c r="RT809" s="5"/>
      <c r="RU809" s="5"/>
      <c r="RV809" s="5"/>
      <c r="RW809" s="5"/>
      <c r="RX809" s="5"/>
      <c r="RY809" s="5"/>
      <c r="RZ809" s="5"/>
      <c r="SA809" s="5"/>
      <c r="SB809" s="5"/>
      <c r="SC809" s="5"/>
      <c r="SD809" s="5"/>
      <c r="SE809" s="5"/>
      <c r="SF809" s="5"/>
      <c r="SG809" s="5"/>
      <c r="SH809" s="5"/>
      <c r="SI809" s="5"/>
      <c r="SJ809" s="5"/>
      <c r="SK809" s="5"/>
      <c r="SL809" s="5"/>
      <c r="SM809" s="5"/>
      <c r="SN809" s="5"/>
      <c r="SO809" s="5"/>
      <c r="SP809" s="5"/>
      <c r="SQ809" s="5"/>
      <c r="SR809" s="5"/>
      <c r="SS809" s="5"/>
      <c r="ST809" s="5"/>
      <c r="SU809" s="5"/>
      <c r="SV809" s="5"/>
      <c r="SW809" s="5"/>
      <c r="SX809" s="5"/>
      <c r="SY809" s="5"/>
      <c r="SZ809" s="5"/>
      <c r="TA809" s="5"/>
      <c r="TB809" s="5"/>
      <c r="TC809" s="5"/>
      <c r="TD809" s="5"/>
      <c r="TE809" s="5"/>
      <c r="TF809" s="5"/>
      <c r="TG809" s="5"/>
      <c r="TH809" s="5"/>
      <c r="TI809" s="5"/>
      <c r="TJ809" s="5"/>
      <c r="TK809" s="5"/>
      <c r="TL809" s="5"/>
      <c r="TM809" s="5"/>
      <c r="TN809" s="5"/>
      <c r="TO809" s="5"/>
      <c r="TP809" s="5"/>
      <c r="TQ809" s="5"/>
      <c r="TR809" s="5"/>
      <c r="TS809" s="5"/>
      <c r="TT809" s="5"/>
      <c r="TU809" s="5"/>
      <c r="TV809" s="5"/>
      <c r="TW809" s="5"/>
      <c r="TX809" s="5"/>
      <c r="TY809" s="5"/>
      <c r="TZ809" s="5"/>
      <c r="UA809" s="5"/>
      <c r="UB809" s="5"/>
      <c r="UC809" s="5"/>
      <c r="UD809" s="5"/>
      <c r="UE809" s="5"/>
      <c r="UF809" s="5"/>
      <c r="UG809" s="5"/>
      <c r="UH809" s="5"/>
      <c r="UI809" s="5"/>
      <c r="UJ809" s="5"/>
      <c r="UK809" s="5"/>
      <c r="UL809" s="5"/>
      <c r="UM809" s="5"/>
      <c r="UN809" s="5"/>
      <c r="UO809" s="5"/>
      <c r="UP809" s="5"/>
      <c r="UQ809" s="5"/>
      <c r="UR809" s="5"/>
      <c r="US809" s="5"/>
      <c r="UT809" s="5"/>
      <c r="UU809" s="5"/>
      <c r="UV809" s="5"/>
      <c r="UW809" s="5"/>
      <c r="UX809" s="5"/>
      <c r="UY809" s="5"/>
      <c r="UZ809" s="5"/>
      <c r="VA809" s="5"/>
      <c r="VB809" s="5"/>
      <c r="VC809" s="5"/>
      <c r="VD809" s="5"/>
      <c r="VE809" s="5"/>
      <c r="VF809" s="5"/>
      <c r="VG809" s="5"/>
      <c r="VH809" s="5"/>
      <c r="VI809" s="5"/>
      <c r="VJ809" s="5"/>
      <c r="VK809" s="5"/>
      <c r="VL809" s="5"/>
      <c r="VM809" s="5"/>
      <c r="VN809" s="5"/>
      <c r="VO809" s="5"/>
      <c r="VP809" s="5"/>
      <c r="VQ809" s="5"/>
      <c r="VR809" s="5"/>
      <c r="VS809" s="5"/>
      <c r="VT809" s="5"/>
      <c r="VU809" s="5"/>
      <c r="VV809" s="5"/>
      <c r="VW809" s="5"/>
      <c r="VX809" s="5"/>
      <c r="VY809" s="5"/>
      <c r="VZ809" s="5"/>
      <c r="WA809" s="5"/>
      <c r="WB809" s="5"/>
      <c r="WC809" s="5"/>
      <c r="WD809" s="5"/>
      <c r="WE809" s="5"/>
      <c r="WF809" s="5"/>
      <c r="WG809" s="5"/>
      <c r="WH809" s="5"/>
      <c r="WI809" s="5"/>
      <c r="WJ809" s="5"/>
      <c r="WK809" s="5"/>
      <c r="WL809" s="5"/>
      <c r="WM809" s="5"/>
      <c r="WN809" s="5"/>
      <c r="WO809" s="5"/>
      <c r="WP809" s="5"/>
      <c r="WQ809" s="5"/>
      <c r="WR809" s="5"/>
      <c r="WS809" s="5"/>
      <c r="WT809" s="5"/>
      <c r="WU809" s="5"/>
      <c r="WV809" s="5"/>
      <c r="WW809" s="5"/>
      <c r="WX809" s="5"/>
      <c r="WY809" s="5"/>
      <c r="WZ809" s="5"/>
      <c r="XA809" s="5"/>
      <c r="XB809" s="5"/>
      <c r="XC809" s="5"/>
      <c r="XD809" s="5"/>
      <c r="XE809" s="5"/>
      <c r="XF809" s="5"/>
      <c r="XG809" s="5"/>
      <c r="XH809" s="5"/>
      <c r="XI809" s="5"/>
      <c r="XJ809" s="5"/>
      <c r="XK809" s="5"/>
      <c r="XL809" s="5"/>
      <c r="XM809" s="5"/>
      <c r="XN809" s="5"/>
      <c r="XO809" s="5"/>
      <c r="XP809" s="5"/>
      <c r="XQ809" s="5"/>
      <c r="XR809" s="5"/>
      <c r="XS809" s="5"/>
      <c r="XT809" s="5"/>
      <c r="XU809" s="5"/>
      <c r="XV809" s="5"/>
      <c r="XW809" s="5"/>
    </row>
    <row r="810" spans="39:647" x14ac:dyDescent="0.2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c r="PI810" s="5"/>
      <c r="PJ810" s="5"/>
      <c r="PK810" s="5"/>
      <c r="PL810" s="5"/>
      <c r="PM810" s="5"/>
      <c r="PN810" s="5"/>
      <c r="PO810" s="5"/>
      <c r="PP810" s="5"/>
      <c r="PQ810" s="5"/>
      <c r="PR810" s="5"/>
      <c r="PS810" s="5"/>
      <c r="PT810" s="5"/>
      <c r="PU810" s="5"/>
      <c r="PV810" s="5"/>
      <c r="PW810" s="5"/>
      <c r="PX810" s="5"/>
      <c r="PY810" s="5"/>
      <c r="PZ810" s="5"/>
      <c r="QA810" s="5"/>
      <c r="QB810" s="5"/>
      <c r="QC810" s="5"/>
      <c r="QD810" s="5"/>
      <c r="QE810" s="5"/>
      <c r="QF810" s="5"/>
      <c r="QG810" s="5"/>
      <c r="QH810" s="5"/>
      <c r="QI810" s="5"/>
      <c r="QJ810" s="5"/>
      <c r="QK810" s="5"/>
      <c r="QL810" s="5"/>
      <c r="QM810" s="5"/>
      <c r="QN810" s="5"/>
      <c r="QO810" s="5"/>
      <c r="QP810" s="5"/>
      <c r="QQ810" s="5"/>
      <c r="QR810" s="5"/>
      <c r="QS810" s="5"/>
      <c r="QT810" s="5"/>
      <c r="QU810" s="5"/>
      <c r="QV810" s="5"/>
      <c r="QW810" s="5"/>
      <c r="QX810" s="5"/>
      <c r="QY810" s="5"/>
      <c r="QZ810" s="5"/>
      <c r="RA810" s="5"/>
      <c r="RB810" s="5"/>
      <c r="RC810" s="5"/>
      <c r="RD810" s="5"/>
      <c r="RE810" s="5"/>
      <c r="RF810" s="5"/>
      <c r="RG810" s="5"/>
      <c r="RH810" s="5"/>
      <c r="RI810" s="5"/>
      <c r="RJ810" s="5"/>
      <c r="RK810" s="5"/>
      <c r="RL810" s="5"/>
      <c r="RM810" s="5"/>
      <c r="RN810" s="5"/>
      <c r="RO810" s="5"/>
      <c r="RP810" s="5"/>
      <c r="RQ810" s="5"/>
      <c r="RR810" s="5"/>
      <c r="RS810" s="5"/>
      <c r="RT810" s="5"/>
      <c r="RU810" s="5"/>
      <c r="RV810" s="5"/>
      <c r="RW810" s="5"/>
      <c r="RX810" s="5"/>
      <c r="RY810" s="5"/>
      <c r="RZ810" s="5"/>
      <c r="SA810" s="5"/>
      <c r="SB810" s="5"/>
      <c r="SC810" s="5"/>
      <c r="SD810" s="5"/>
      <c r="SE810" s="5"/>
      <c r="SF810" s="5"/>
      <c r="SG810" s="5"/>
      <c r="SH810" s="5"/>
      <c r="SI810" s="5"/>
      <c r="SJ810" s="5"/>
      <c r="SK810" s="5"/>
      <c r="SL810" s="5"/>
      <c r="SM810" s="5"/>
      <c r="SN810" s="5"/>
      <c r="SO810" s="5"/>
      <c r="SP810" s="5"/>
      <c r="SQ810" s="5"/>
      <c r="SR810" s="5"/>
      <c r="SS810" s="5"/>
      <c r="ST810" s="5"/>
      <c r="SU810" s="5"/>
      <c r="SV810" s="5"/>
      <c r="SW810" s="5"/>
      <c r="SX810" s="5"/>
      <c r="SY810" s="5"/>
      <c r="SZ810" s="5"/>
      <c r="TA810" s="5"/>
      <c r="TB810" s="5"/>
      <c r="TC810" s="5"/>
      <c r="TD810" s="5"/>
      <c r="TE810" s="5"/>
      <c r="TF810" s="5"/>
      <c r="TG810" s="5"/>
      <c r="TH810" s="5"/>
      <c r="TI810" s="5"/>
      <c r="TJ810" s="5"/>
      <c r="TK810" s="5"/>
      <c r="TL810" s="5"/>
      <c r="TM810" s="5"/>
      <c r="TN810" s="5"/>
      <c r="TO810" s="5"/>
      <c r="TP810" s="5"/>
      <c r="TQ810" s="5"/>
      <c r="TR810" s="5"/>
      <c r="TS810" s="5"/>
      <c r="TT810" s="5"/>
      <c r="TU810" s="5"/>
      <c r="TV810" s="5"/>
      <c r="TW810" s="5"/>
      <c r="TX810" s="5"/>
      <c r="TY810" s="5"/>
      <c r="TZ810" s="5"/>
      <c r="UA810" s="5"/>
      <c r="UB810" s="5"/>
      <c r="UC810" s="5"/>
      <c r="UD810" s="5"/>
      <c r="UE810" s="5"/>
      <c r="UF810" s="5"/>
      <c r="UG810" s="5"/>
      <c r="UH810" s="5"/>
      <c r="UI810" s="5"/>
      <c r="UJ810" s="5"/>
      <c r="UK810" s="5"/>
      <c r="UL810" s="5"/>
      <c r="UM810" s="5"/>
      <c r="UN810" s="5"/>
      <c r="UO810" s="5"/>
      <c r="UP810" s="5"/>
      <c r="UQ810" s="5"/>
      <c r="UR810" s="5"/>
      <c r="US810" s="5"/>
      <c r="UT810" s="5"/>
      <c r="UU810" s="5"/>
      <c r="UV810" s="5"/>
      <c r="UW810" s="5"/>
      <c r="UX810" s="5"/>
      <c r="UY810" s="5"/>
      <c r="UZ810" s="5"/>
      <c r="VA810" s="5"/>
      <c r="VB810" s="5"/>
      <c r="VC810" s="5"/>
      <c r="VD810" s="5"/>
      <c r="VE810" s="5"/>
      <c r="VF810" s="5"/>
      <c r="VG810" s="5"/>
      <c r="VH810" s="5"/>
      <c r="VI810" s="5"/>
      <c r="VJ810" s="5"/>
      <c r="VK810" s="5"/>
      <c r="VL810" s="5"/>
      <c r="VM810" s="5"/>
      <c r="VN810" s="5"/>
      <c r="VO810" s="5"/>
      <c r="VP810" s="5"/>
      <c r="VQ810" s="5"/>
      <c r="VR810" s="5"/>
      <c r="VS810" s="5"/>
      <c r="VT810" s="5"/>
      <c r="VU810" s="5"/>
      <c r="VV810" s="5"/>
      <c r="VW810" s="5"/>
      <c r="VX810" s="5"/>
      <c r="VY810" s="5"/>
      <c r="VZ810" s="5"/>
      <c r="WA810" s="5"/>
      <c r="WB810" s="5"/>
      <c r="WC810" s="5"/>
      <c r="WD810" s="5"/>
      <c r="WE810" s="5"/>
      <c r="WF810" s="5"/>
      <c r="WG810" s="5"/>
      <c r="WH810" s="5"/>
      <c r="WI810" s="5"/>
      <c r="WJ810" s="5"/>
      <c r="WK810" s="5"/>
      <c r="WL810" s="5"/>
      <c r="WM810" s="5"/>
      <c r="WN810" s="5"/>
      <c r="WO810" s="5"/>
      <c r="WP810" s="5"/>
      <c r="WQ810" s="5"/>
      <c r="WR810" s="5"/>
      <c r="WS810" s="5"/>
      <c r="WT810" s="5"/>
      <c r="WU810" s="5"/>
      <c r="WV810" s="5"/>
      <c r="WW810" s="5"/>
      <c r="WX810" s="5"/>
      <c r="WY810" s="5"/>
      <c r="WZ810" s="5"/>
      <c r="XA810" s="5"/>
      <c r="XB810" s="5"/>
      <c r="XC810" s="5"/>
      <c r="XD810" s="5"/>
      <c r="XE810" s="5"/>
      <c r="XF810" s="5"/>
      <c r="XG810" s="5"/>
      <c r="XH810" s="5"/>
      <c r="XI810" s="5"/>
      <c r="XJ810" s="5"/>
      <c r="XK810" s="5"/>
      <c r="XL810" s="5"/>
      <c r="XM810" s="5"/>
      <c r="XN810" s="5"/>
      <c r="XO810" s="5"/>
      <c r="XP810" s="5"/>
      <c r="XQ810" s="5"/>
      <c r="XR810" s="5"/>
      <c r="XS810" s="5"/>
      <c r="XT810" s="5"/>
      <c r="XU810" s="5"/>
      <c r="XV810" s="5"/>
      <c r="XW810" s="5"/>
    </row>
    <row r="811" spans="39:647" x14ac:dyDescent="0.2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c r="PI811" s="5"/>
      <c r="PJ811" s="5"/>
      <c r="PK811" s="5"/>
      <c r="PL811" s="5"/>
      <c r="PM811" s="5"/>
      <c r="PN811" s="5"/>
      <c r="PO811" s="5"/>
      <c r="PP811" s="5"/>
      <c r="PQ811" s="5"/>
      <c r="PR811" s="5"/>
      <c r="PS811" s="5"/>
      <c r="PT811" s="5"/>
      <c r="PU811" s="5"/>
      <c r="PV811" s="5"/>
      <c r="PW811" s="5"/>
      <c r="PX811" s="5"/>
      <c r="PY811" s="5"/>
      <c r="PZ811" s="5"/>
      <c r="QA811" s="5"/>
      <c r="QB811" s="5"/>
      <c r="QC811" s="5"/>
      <c r="QD811" s="5"/>
      <c r="QE811" s="5"/>
      <c r="QF811" s="5"/>
      <c r="QG811" s="5"/>
      <c r="QH811" s="5"/>
      <c r="QI811" s="5"/>
      <c r="QJ811" s="5"/>
      <c r="QK811" s="5"/>
      <c r="QL811" s="5"/>
      <c r="QM811" s="5"/>
      <c r="QN811" s="5"/>
      <c r="QO811" s="5"/>
      <c r="QP811" s="5"/>
      <c r="QQ811" s="5"/>
      <c r="QR811" s="5"/>
      <c r="QS811" s="5"/>
      <c r="QT811" s="5"/>
      <c r="QU811" s="5"/>
      <c r="QV811" s="5"/>
      <c r="QW811" s="5"/>
      <c r="QX811" s="5"/>
      <c r="QY811" s="5"/>
      <c r="QZ811" s="5"/>
      <c r="RA811" s="5"/>
      <c r="RB811" s="5"/>
      <c r="RC811" s="5"/>
      <c r="RD811" s="5"/>
      <c r="RE811" s="5"/>
      <c r="RF811" s="5"/>
      <c r="RG811" s="5"/>
      <c r="RH811" s="5"/>
      <c r="RI811" s="5"/>
      <c r="RJ811" s="5"/>
      <c r="RK811" s="5"/>
      <c r="RL811" s="5"/>
      <c r="RM811" s="5"/>
      <c r="RN811" s="5"/>
      <c r="RO811" s="5"/>
      <c r="RP811" s="5"/>
      <c r="RQ811" s="5"/>
      <c r="RR811" s="5"/>
      <c r="RS811" s="5"/>
      <c r="RT811" s="5"/>
      <c r="RU811" s="5"/>
      <c r="RV811" s="5"/>
      <c r="RW811" s="5"/>
      <c r="RX811" s="5"/>
      <c r="RY811" s="5"/>
      <c r="RZ811" s="5"/>
      <c r="SA811" s="5"/>
      <c r="SB811" s="5"/>
      <c r="SC811" s="5"/>
      <c r="SD811" s="5"/>
      <c r="SE811" s="5"/>
      <c r="SF811" s="5"/>
      <c r="SG811" s="5"/>
      <c r="SH811" s="5"/>
      <c r="SI811" s="5"/>
      <c r="SJ811" s="5"/>
      <c r="SK811" s="5"/>
      <c r="SL811" s="5"/>
      <c r="SM811" s="5"/>
      <c r="SN811" s="5"/>
      <c r="SO811" s="5"/>
      <c r="SP811" s="5"/>
      <c r="SQ811" s="5"/>
      <c r="SR811" s="5"/>
      <c r="SS811" s="5"/>
      <c r="ST811" s="5"/>
      <c r="SU811" s="5"/>
      <c r="SV811" s="5"/>
      <c r="SW811" s="5"/>
      <c r="SX811" s="5"/>
      <c r="SY811" s="5"/>
      <c r="SZ811" s="5"/>
      <c r="TA811" s="5"/>
      <c r="TB811" s="5"/>
      <c r="TC811" s="5"/>
      <c r="TD811" s="5"/>
      <c r="TE811" s="5"/>
      <c r="TF811" s="5"/>
      <c r="TG811" s="5"/>
      <c r="TH811" s="5"/>
      <c r="TI811" s="5"/>
      <c r="TJ811" s="5"/>
      <c r="TK811" s="5"/>
      <c r="TL811" s="5"/>
      <c r="TM811" s="5"/>
      <c r="TN811" s="5"/>
      <c r="TO811" s="5"/>
      <c r="TP811" s="5"/>
      <c r="TQ811" s="5"/>
      <c r="TR811" s="5"/>
      <c r="TS811" s="5"/>
      <c r="TT811" s="5"/>
      <c r="TU811" s="5"/>
      <c r="TV811" s="5"/>
      <c r="TW811" s="5"/>
      <c r="TX811" s="5"/>
      <c r="TY811" s="5"/>
      <c r="TZ811" s="5"/>
      <c r="UA811" s="5"/>
      <c r="UB811" s="5"/>
      <c r="UC811" s="5"/>
      <c r="UD811" s="5"/>
      <c r="UE811" s="5"/>
      <c r="UF811" s="5"/>
      <c r="UG811" s="5"/>
      <c r="UH811" s="5"/>
      <c r="UI811" s="5"/>
      <c r="UJ811" s="5"/>
      <c r="UK811" s="5"/>
      <c r="UL811" s="5"/>
      <c r="UM811" s="5"/>
      <c r="UN811" s="5"/>
      <c r="UO811" s="5"/>
      <c r="UP811" s="5"/>
      <c r="UQ811" s="5"/>
      <c r="UR811" s="5"/>
      <c r="US811" s="5"/>
      <c r="UT811" s="5"/>
      <c r="UU811" s="5"/>
      <c r="UV811" s="5"/>
      <c r="UW811" s="5"/>
      <c r="UX811" s="5"/>
      <c r="UY811" s="5"/>
      <c r="UZ811" s="5"/>
      <c r="VA811" s="5"/>
      <c r="VB811" s="5"/>
      <c r="VC811" s="5"/>
      <c r="VD811" s="5"/>
      <c r="VE811" s="5"/>
      <c r="VF811" s="5"/>
      <c r="VG811" s="5"/>
      <c r="VH811" s="5"/>
      <c r="VI811" s="5"/>
      <c r="VJ811" s="5"/>
      <c r="VK811" s="5"/>
      <c r="VL811" s="5"/>
      <c r="VM811" s="5"/>
      <c r="VN811" s="5"/>
      <c r="VO811" s="5"/>
      <c r="VP811" s="5"/>
      <c r="VQ811" s="5"/>
      <c r="VR811" s="5"/>
      <c r="VS811" s="5"/>
      <c r="VT811" s="5"/>
      <c r="VU811" s="5"/>
      <c r="VV811" s="5"/>
      <c r="VW811" s="5"/>
      <c r="VX811" s="5"/>
      <c r="VY811" s="5"/>
      <c r="VZ811" s="5"/>
      <c r="WA811" s="5"/>
      <c r="WB811" s="5"/>
      <c r="WC811" s="5"/>
      <c r="WD811" s="5"/>
      <c r="WE811" s="5"/>
      <c r="WF811" s="5"/>
      <c r="WG811" s="5"/>
      <c r="WH811" s="5"/>
      <c r="WI811" s="5"/>
      <c r="WJ811" s="5"/>
      <c r="WK811" s="5"/>
      <c r="WL811" s="5"/>
      <c r="WM811" s="5"/>
      <c r="WN811" s="5"/>
      <c r="WO811" s="5"/>
      <c r="WP811" s="5"/>
      <c r="WQ811" s="5"/>
      <c r="WR811" s="5"/>
      <c r="WS811" s="5"/>
      <c r="WT811" s="5"/>
      <c r="WU811" s="5"/>
      <c r="WV811" s="5"/>
      <c r="WW811" s="5"/>
      <c r="WX811" s="5"/>
      <c r="WY811" s="5"/>
      <c r="WZ811" s="5"/>
      <c r="XA811" s="5"/>
      <c r="XB811" s="5"/>
      <c r="XC811" s="5"/>
      <c r="XD811" s="5"/>
      <c r="XE811" s="5"/>
      <c r="XF811" s="5"/>
      <c r="XG811" s="5"/>
      <c r="XH811" s="5"/>
      <c r="XI811" s="5"/>
      <c r="XJ811" s="5"/>
      <c r="XK811" s="5"/>
      <c r="XL811" s="5"/>
      <c r="XM811" s="5"/>
      <c r="XN811" s="5"/>
      <c r="XO811" s="5"/>
      <c r="XP811" s="5"/>
      <c r="XQ811" s="5"/>
      <c r="XR811" s="5"/>
      <c r="XS811" s="5"/>
      <c r="XT811" s="5"/>
      <c r="XU811" s="5"/>
      <c r="XV811" s="5"/>
      <c r="XW811" s="5"/>
    </row>
    <row r="812" spans="39:647" x14ac:dyDescent="0.2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c r="PI812" s="5"/>
      <c r="PJ812" s="5"/>
      <c r="PK812" s="5"/>
      <c r="PL812" s="5"/>
      <c r="PM812" s="5"/>
      <c r="PN812" s="5"/>
      <c r="PO812" s="5"/>
      <c r="PP812" s="5"/>
      <c r="PQ812" s="5"/>
      <c r="PR812" s="5"/>
      <c r="PS812" s="5"/>
      <c r="PT812" s="5"/>
      <c r="PU812" s="5"/>
      <c r="PV812" s="5"/>
      <c r="PW812" s="5"/>
      <c r="PX812" s="5"/>
      <c r="PY812" s="5"/>
      <c r="PZ812" s="5"/>
      <c r="QA812" s="5"/>
      <c r="QB812" s="5"/>
      <c r="QC812" s="5"/>
      <c r="QD812" s="5"/>
      <c r="QE812" s="5"/>
      <c r="QF812" s="5"/>
      <c r="QG812" s="5"/>
      <c r="QH812" s="5"/>
      <c r="QI812" s="5"/>
      <c r="QJ812" s="5"/>
      <c r="QK812" s="5"/>
      <c r="QL812" s="5"/>
      <c r="QM812" s="5"/>
      <c r="QN812" s="5"/>
      <c r="QO812" s="5"/>
      <c r="QP812" s="5"/>
      <c r="QQ812" s="5"/>
      <c r="QR812" s="5"/>
      <c r="QS812" s="5"/>
      <c r="QT812" s="5"/>
      <c r="QU812" s="5"/>
      <c r="QV812" s="5"/>
      <c r="QW812" s="5"/>
      <c r="QX812" s="5"/>
      <c r="QY812" s="5"/>
      <c r="QZ812" s="5"/>
      <c r="RA812" s="5"/>
      <c r="RB812" s="5"/>
      <c r="RC812" s="5"/>
      <c r="RD812" s="5"/>
      <c r="RE812" s="5"/>
      <c r="RF812" s="5"/>
      <c r="RG812" s="5"/>
      <c r="RH812" s="5"/>
      <c r="RI812" s="5"/>
      <c r="RJ812" s="5"/>
      <c r="RK812" s="5"/>
      <c r="RL812" s="5"/>
      <c r="RM812" s="5"/>
      <c r="RN812" s="5"/>
      <c r="RO812" s="5"/>
      <c r="RP812" s="5"/>
      <c r="RQ812" s="5"/>
      <c r="RR812" s="5"/>
      <c r="RS812" s="5"/>
      <c r="RT812" s="5"/>
      <c r="RU812" s="5"/>
      <c r="RV812" s="5"/>
      <c r="RW812" s="5"/>
      <c r="RX812" s="5"/>
      <c r="RY812" s="5"/>
      <c r="RZ812" s="5"/>
      <c r="SA812" s="5"/>
      <c r="SB812" s="5"/>
      <c r="SC812" s="5"/>
      <c r="SD812" s="5"/>
      <c r="SE812" s="5"/>
      <c r="SF812" s="5"/>
      <c r="SG812" s="5"/>
      <c r="SH812" s="5"/>
      <c r="SI812" s="5"/>
      <c r="SJ812" s="5"/>
      <c r="SK812" s="5"/>
      <c r="SL812" s="5"/>
      <c r="SM812" s="5"/>
      <c r="SN812" s="5"/>
      <c r="SO812" s="5"/>
      <c r="SP812" s="5"/>
      <c r="SQ812" s="5"/>
      <c r="SR812" s="5"/>
      <c r="SS812" s="5"/>
      <c r="ST812" s="5"/>
      <c r="SU812" s="5"/>
      <c r="SV812" s="5"/>
      <c r="SW812" s="5"/>
      <c r="SX812" s="5"/>
      <c r="SY812" s="5"/>
      <c r="SZ812" s="5"/>
      <c r="TA812" s="5"/>
      <c r="TB812" s="5"/>
      <c r="TC812" s="5"/>
      <c r="TD812" s="5"/>
      <c r="TE812" s="5"/>
      <c r="TF812" s="5"/>
      <c r="TG812" s="5"/>
      <c r="TH812" s="5"/>
      <c r="TI812" s="5"/>
      <c r="TJ812" s="5"/>
      <c r="TK812" s="5"/>
      <c r="TL812" s="5"/>
      <c r="TM812" s="5"/>
      <c r="TN812" s="5"/>
      <c r="TO812" s="5"/>
      <c r="TP812" s="5"/>
      <c r="TQ812" s="5"/>
      <c r="TR812" s="5"/>
      <c r="TS812" s="5"/>
      <c r="TT812" s="5"/>
      <c r="TU812" s="5"/>
      <c r="TV812" s="5"/>
      <c r="TW812" s="5"/>
      <c r="TX812" s="5"/>
      <c r="TY812" s="5"/>
      <c r="TZ812" s="5"/>
      <c r="UA812" s="5"/>
      <c r="UB812" s="5"/>
      <c r="UC812" s="5"/>
      <c r="UD812" s="5"/>
      <c r="UE812" s="5"/>
      <c r="UF812" s="5"/>
      <c r="UG812" s="5"/>
      <c r="UH812" s="5"/>
      <c r="UI812" s="5"/>
      <c r="UJ812" s="5"/>
      <c r="UK812" s="5"/>
      <c r="UL812" s="5"/>
      <c r="UM812" s="5"/>
      <c r="UN812" s="5"/>
      <c r="UO812" s="5"/>
      <c r="UP812" s="5"/>
      <c r="UQ812" s="5"/>
      <c r="UR812" s="5"/>
      <c r="US812" s="5"/>
      <c r="UT812" s="5"/>
      <c r="UU812" s="5"/>
      <c r="UV812" s="5"/>
      <c r="UW812" s="5"/>
      <c r="UX812" s="5"/>
      <c r="UY812" s="5"/>
      <c r="UZ812" s="5"/>
      <c r="VA812" s="5"/>
      <c r="VB812" s="5"/>
      <c r="VC812" s="5"/>
      <c r="VD812" s="5"/>
      <c r="VE812" s="5"/>
      <c r="VF812" s="5"/>
      <c r="VG812" s="5"/>
      <c r="VH812" s="5"/>
      <c r="VI812" s="5"/>
      <c r="VJ812" s="5"/>
      <c r="VK812" s="5"/>
      <c r="VL812" s="5"/>
      <c r="VM812" s="5"/>
      <c r="VN812" s="5"/>
      <c r="VO812" s="5"/>
      <c r="VP812" s="5"/>
      <c r="VQ812" s="5"/>
      <c r="VR812" s="5"/>
      <c r="VS812" s="5"/>
      <c r="VT812" s="5"/>
      <c r="VU812" s="5"/>
      <c r="VV812" s="5"/>
      <c r="VW812" s="5"/>
      <c r="VX812" s="5"/>
      <c r="VY812" s="5"/>
      <c r="VZ812" s="5"/>
      <c r="WA812" s="5"/>
      <c r="WB812" s="5"/>
      <c r="WC812" s="5"/>
      <c r="WD812" s="5"/>
      <c r="WE812" s="5"/>
      <c r="WF812" s="5"/>
      <c r="WG812" s="5"/>
      <c r="WH812" s="5"/>
      <c r="WI812" s="5"/>
      <c r="WJ812" s="5"/>
      <c r="WK812" s="5"/>
      <c r="WL812" s="5"/>
      <c r="WM812" s="5"/>
      <c r="WN812" s="5"/>
      <c r="WO812" s="5"/>
      <c r="WP812" s="5"/>
      <c r="WQ812" s="5"/>
      <c r="WR812" s="5"/>
      <c r="WS812" s="5"/>
      <c r="WT812" s="5"/>
      <c r="WU812" s="5"/>
      <c r="WV812" s="5"/>
      <c r="WW812" s="5"/>
      <c r="WX812" s="5"/>
      <c r="WY812" s="5"/>
      <c r="WZ812" s="5"/>
      <c r="XA812" s="5"/>
      <c r="XB812" s="5"/>
      <c r="XC812" s="5"/>
      <c r="XD812" s="5"/>
      <c r="XE812" s="5"/>
      <c r="XF812" s="5"/>
      <c r="XG812" s="5"/>
      <c r="XH812" s="5"/>
      <c r="XI812" s="5"/>
      <c r="XJ812" s="5"/>
      <c r="XK812" s="5"/>
      <c r="XL812" s="5"/>
      <c r="XM812" s="5"/>
      <c r="XN812" s="5"/>
      <c r="XO812" s="5"/>
      <c r="XP812" s="5"/>
      <c r="XQ812" s="5"/>
      <c r="XR812" s="5"/>
      <c r="XS812" s="5"/>
      <c r="XT812" s="5"/>
      <c r="XU812" s="5"/>
      <c r="XV812" s="5"/>
      <c r="XW812" s="5"/>
    </row>
    <row r="813" spans="39:647" x14ac:dyDescent="0.2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c r="PI813" s="5"/>
      <c r="PJ813" s="5"/>
      <c r="PK813" s="5"/>
      <c r="PL813" s="5"/>
      <c r="PM813" s="5"/>
      <c r="PN813" s="5"/>
      <c r="PO813" s="5"/>
      <c r="PP813" s="5"/>
      <c r="PQ813" s="5"/>
      <c r="PR813" s="5"/>
      <c r="PS813" s="5"/>
      <c r="PT813" s="5"/>
      <c r="PU813" s="5"/>
      <c r="PV813" s="5"/>
      <c r="PW813" s="5"/>
      <c r="PX813" s="5"/>
      <c r="PY813" s="5"/>
      <c r="PZ813" s="5"/>
      <c r="QA813" s="5"/>
      <c r="QB813" s="5"/>
      <c r="QC813" s="5"/>
      <c r="QD813" s="5"/>
      <c r="QE813" s="5"/>
      <c r="QF813" s="5"/>
      <c r="QG813" s="5"/>
      <c r="QH813" s="5"/>
      <c r="QI813" s="5"/>
      <c r="QJ813" s="5"/>
      <c r="QK813" s="5"/>
      <c r="QL813" s="5"/>
      <c r="QM813" s="5"/>
      <c r="QN813" s="5"/>
      <c r="QO813" s="5"/>
      <c r="QP813" s="5"/>
      <c r="QQ813" s="5"/>
      <c r="QR813" s="5"/>
      <c r="QS813" s="5"/>
      <c r="QT813" s="5"/>
      <c r="QU813" s="5"/>
      <c r="QV813" s="5"/>
      <c r="QW813" s="5"/>
      <c r="QX813" s="5"/>
      <c r="QY813" s="5"/>
      <c r="QZ813" s="5"/>
      <c r="RA813" s="5"/>
      <c r="RB813" s="5"/>
      <c r="RC813" s="5"/>
      <c r="RD813" s="5"/>
      <c r="RE813" s="5"/>
      <c r="RF813" s="5"/>
      <c r="RG813" s="5"/>
      <c r="RH813" s="5"/>
      <c r="RI813" s="5"/>
      <c r="RJ813" s="5"/>
      <c r="RK813" s="5"/>
      <c r="RL813" s="5"/>
      <c r="RM813" s="5"/>
      <c r="RN813" s="5"/>
      <c r="RO813" s="5"/>
      <c r="RP813" s="5"/>
      <c r="RQ813" s="5"/>
      <c r="RR813" s="5"/>
      <c r="RS813" s="5"/>
      <c r="RT813" s="5"/>
      <c r="RU813" s="5"/>
      <c r="RV813" s="5"/>
      <c r="RW813" s="5"/>
      <c r="RX813" s="5"/>
      <c r="RY813" s="5"/>
      <c r="RZ813" s="5"/>
      <c r="SA813" s="5"/>
      <c r="SB813" s="5"/>
      <c r="SC813" s="5"/>
      <c r="SD813" s="5"/>
      <c r="SE813" s="5"/>
      <c r="SF813" s="5"/>
      <c r="SG813" s="5"/>
      <c r="SH813" s="5"/>
      <c r="SI813" s="5"/>
      <c r="SJ813" s="5"/>
      <c r="SK813" s="5"/>
      <c r="SL813" s="5"/>
      <c r="SM813" s="5"/>
      <c r="SN813" s="5"/>
      <c r="SO813" s="5"/>
      <c r="SP813" s="5"/>
      <c r="SQ813" s="5"/>
      <c r="SR813" s="5"/>
      <c r="SS813" s="5"/>
      <c r="ST813" s="5"/>
      <c r="SU813" s="5"/>
      <c r="SV813" s="5"/>
      <c r="SW813" s="5"/>
      <c r="SX813" s="5"/>
      <c r="SY813" s="5"/>
      <c r="SZ813" s="5"/>
      <c r="TA813" s="5"/>
      <c r="TB813" s="5"/>
      <c r="TC813" s="5"/>
      <c r="TD813" s="5"/>
      <c r="TE813" s="5"/>
      <c r="TF813" s="5"/>
      <c r="TG813" s="5"/>
      <c r="TH813" s="5"/>
      <c r="TI813" s="5"/>
      <c r="TJ813" s="5"/>
      <c r="TK813" s="5"/>
      <c r="TL813" s="5"/>
      <c r="TM813" s="5"/>
      <c r="TN813" s="5"/>
      <c r="TO813" s="5"/>
      <c r="TP813" s="5"/>
      <c r="TQ813" s="5"/>
      <c r="TR813" s="5"/>
      <c r="TS813" s="5"/>
      <c r="TT813" s="5"/>
      <c r="TU813" s="5"/>
      <c r="TV813" s="5"/>
      <c r="TW813" s="5"/>
      <c r="TX813" s="5"/>
      <c r="TY813" s="5"/>
      <c r="TZ813" s="5"/>
      <c r="UA813" s="5"/>
      <c r="UB813" s="5"/>
      <c r="UC813" s="5"/>
      <c r="UD813" s="5"/>
      <c r="UE813" s="5"/>
      <c r="UF813" s="5"/>
      <c r="UG813" s="5"/>
      <c r="UH813" s="5"/>
      <c r="UI813" s="5"/>
      <c r="UJ813" s="5"/>
      <c r="UK813" s="5"/>
      <c r="UL813" s="5"/>
      <c r="UM813" s="5"/>
      <c r="UN813" s="5"/>
      <c r="UO813" s="5"/>
      <c r="UP813" s="5"/>
      <c r="UQ813" s="5"/>
      <c r="UR813" s="5"/>
      <c r="US813" s="5"/>
      <c r="UT813" s="5"/>
      <c r="UU813" s="5"/>
      <c r="UV813" s="5"/>
      <c r="UW813" s="5"/>
      <c r="UX813" s="5"/>
      <c r="UY813" s="5"/>
      <c r="UZ813" s="5"/>
      <c r="VA813" s="5"/>
      <c r="VB813" s="5"/>
      <c r="VC813" s="5"/>
      <c r="VD813" s="5"/>
      <c r="VE813" s="5"/>
      <c r="VF813" s="5"/>
      <c r="VG813" s="5"/>
      <c r="VH813" s="5"/>
      <c r="VI813" s="5"/>
      <c r="VJ813" s="5"/>
      <c r="VK813" s="5"/>
      <c r="VL813" s="5"/>
      <c r="VM813" s="5"/>
      <c r="VN813" s="5"/>
      <c r="VO813" s="5"/>
      <c r="VP813" s="5"/>
      <c r="VQ813" s="5"/>
      <c r="VR813" s="5"/>
      <c r="VS813" s="5"/>
      <c r="VT813" s="5"/>
      <c r="VU813" s="5"/>
      <c r="VV813" s="5"/>
      <c r="VW813" s="5"/>
      <c r="VX813" s="5"/>
      <c r="VY813" s="5"/>
      <c r="VZ813" s="5"/>
      <c r="WA813" s="5"/>
      <c r="WB813" s="5"/>
      <c r="WC813" s="5"/>
      <c r="WD813" s="5"/>
      <c r="WE813" s="5"/>
      <c r="WF813" s="5"/>
      <c r="WG813" s="5"/>
      <c r="WH813" s="5"/>
      <c r="WI813" s="5"/>
      <c r="WJ813" s="5"/>
      <c r="WK813" s="5"/>
      <c r="WL813" s="5"/>
      <c r="WM813" s="5"/>
      <c r="WN813" s="5"/>
      <c r="WO813" s="5"/>
      <c r="WP813" s="5"/>
      <c r="WQ813" s="5"/>
      <c r="WR813" s="5"/>
      <c r="WS813" s="5"/>
      <c r="WT813" s="5"/>
      <c r="WU813" s="5"/>
      <c r="WV813" s="5"/>
      <c r="WW813" s="5"/>
      <c r="WX813" s="5"/>
      <c r="WY813" s="5"/>
      <c r="WZ813" s="5"/>
      <c r="XA813" s="5"/>
      <c r="XB813" s="5"/>
      <c r="XC813" s="5"/>
      <c r="XD813" s="5"/>
      <c r="XE813" s="5"/>
      <c r="XF813" s="5"/>
      <c r="XG813" s="5"/>
      <c r="XH813" s="5"/>
      <c r="XI813" s="5"/>
      <c r="XJ813" s="5"/>
      <c r="XK813" s="5"/>
      <c r="XL813" s="5"/>
      <c r="XM813" s="5"/>
      <c r="XN813" s="5"/>
      <c r="XO813" s="5"/>
      <c r="XP813" s="5"/>
      <c r="XQ813" s="5"/>
      <c r="XR813" s="5"/>
      <c r="XS813" s="5"/>
      <c r="XT813" s="5"/>
      <c r="XU813" s="5"/>
      <c r="XV813" s="5"/>
      <c r="XW813" s="5"/>
    </row>
    <row r="814" spans="39:647" x14ac:dyDescent="0.2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c r="PI814" s="5"/>
      <c r="PJ814" s="5"/>
      <c r="PK814" s="5"/>
      <c r="PL814" s="5"/>
      <c r="PM814" s="5"/>
      <c r="PN814" s="5"/>
      <c r="PO814" s="5"/>
      <c r="PP814" s="5"/>
      <c r="PQ814" s="5"/>
      <c r="PR814" s="5"/>
      <c r="PS814" s="5"/>
      <c r="PT814" s="5"/>
      <c r="PU814" s="5"/>
      <c r="PV814" s="5"/>
      <c r="PW814" s="5"/>
      <c r="PX814" s="5"/>
      <c r="PY814" s="5"/>
      <c r="PZ814" s="5"/>
      <c r="QA814" s="5"/>
      <c r="QB814" s="5"/>
      <c r="QC814" s="5"/>
      <c r="QD814" s="5"/>
      <c r="QE814" s="5"/>
      <c r="QF814" s="5"/>
      <c r="QG814" s="5"/>
      <c r="QH814" s="5"/>
      <c r="QI814" s="5"/>
      <c r="QJ814" s="5"/>
      <c r="QK814" s="5"/>
      <c r="QL814" s="5"/>
      <c r="QM814" s="5"/>
      <c r="QN814" s="5"/>
      <c r="QO814" s="5"/>
      <c r="QP814" s="5"/>
      <c r="QQ814" s="5"/>
      <c r="QR814" s="5"/>
      <c r="QS814" s="5"/>
      <c r="QT814" s="5"/>
      <c r="QU814" s="5"/>
      <c r="QV814" s="5"/>
      <c r="QW814" s="5"/>
      <c r="QX814" s="5"/>
      <c r="QY814" s="5"/>
      <c r="QZ814" s="5"/>
      <c r="RA814" s="5"/>
      <c r="RB814" s="5"/>
      <c r="RC814" s="5"/>
      <c r="RD814" s="5"/>
      <c r="RE814" s="5"/>
      <c r="RF814" s="5"/>
      <c r="RG814" s="5"/>
      <c r="RH814" s="5"/>
      <c r="RI814" s="5"/>
      <c r="RJ814" s="5"/>
      <c r="RK814" s="5"/>
      <c r="RL814" s="5"/>
      <c r="RM814" s="5"/>
      <c r="RN814" s="5"/>
      <c r="RO814" s="5"/>
      <c r="RP814" s="5"/>
      <c r="RQ814" s="5"/>
      <c r="RR814" s="5"/>
      <c r="RS814" s="5"/>
      <c r="RT814" s="5"/>
      <c r="RU814" s="5"/>
      <c r="RV814" s="5"/>
      <c r="RW814" s="5"/>
      <c r="RX814" s="5"/>
      <c r="RY814" s="5"/>
      <c r="RZ814" s="5"/>
      <c r="SA814" s="5"/>
      <c r="SB814" s="5"/>
      <c r="SC814" s="5"/>
      <c r="SD814" s="5"/>
      <c r="SE814" s="5"/>
      <c r="SF814" s="5"/>
      <c r="SG814" s="5"/>
      <c r="SH814" s="5"/>
      <c r="SI814" s="5"/>
      <c r="SJ814" s="5"/>
      <c r="SK814" s="5"/>
      <c r="SL814" s="5"/>
      <c r="SM814" s="5"/>
      <c r="SN814" s="5"/>
      <c r="SO814" s="5"/>
      <c r="SP814" s="5"/>
      <c r="SQ814" s="5"/>
      <c r="SR814" s="5"/>
      <c r="SS814" s="5"/>
      <c r="ST814" s="5"/>
      <c r="SU814" s="5"/>
      <c r="SV814" s="5"/>
      <c r="SW814" s="5"/>
      <c r="SX814" s="5"/>
      <c r="SY814" s="5"/>
      <c r="SZ814" s="5"/>
      <c r="TA814" s="5"/>
      <c r="TB814" s="5"/>
      <c r="TC814" s="5"/>
      <c r="TD814" s="5"/>
      <c r="TE814" s="5"/>
      <c r="TF814" s="5"/>
      <c r="TG814" s="5"/>
      <c r="TH814" s="5"/>
      <c r="TI814" s="5"/>
      <c r="TJ814" s="5"/>
      <c r="TK814" s="5"/>
      <c r="TL814" s="5"/>
      <c r="TM814" s="5"/>
      <c r="TN814" s="5"/>
      <c r="TO814" s="5"/>
      <c r="TP814" s="5"/>
      <c r="TQ814" s="5"/>
      <c r="TR814" s="5"/>
      <c r="TS814" s="5"/>
      <c r="TT814" s="5"/>
      <c r="TU814" s="5"/>
      <c r="TV814" s="5"/>
      <c r="TW814" s="5"/>
      <c r="TX814" s="5"/>
      <c r="TY814" s="5"/>
      <c r="TZ814" s="5"/>
      <c r="UA814" s="5"/>
      <c r="UB814" s="5"/>
      <c r="UC814" s="5"/>
      <c r="UD814" s="5"/>
      <c r="UE814" s="5"/>
      <c r="UF814" s="5"/>
      <c r="UG814" s="5"/>
      <c r="UH814" s="5"/>
      <c r="UI814" s="5"/>
      <c r="UJ814" s="5"/>
      <c r="UK814" s="5"/>
      <c r="UL814" s="5"/>
      <c r="UM814" s="5"/>
      <c r="UN814" s="5"/>
      <c r="UO814" s="5"/>
      <c r="UP814" s="5"/>
      <c r="UQ814" s="5"/>
      <c r="UR814" s="5"/>
      <c r="US814" s="5"/>
      <c r="UT814" s="5"/>
      <c r="UU814" s="5"/>
      <c r="UV814" s="5"/>
      <c r="UW814" s="5"/>
      <c r="UX814" s="5"/>
      <c r="UY814" s="5"/>
      <c r="UZ814" s="5"/>
      <c r="VA814" s="5"/>
      <c r="VB814" s="5"/>
      <c r="VC814" s="5"/>
      <c r="VD814" s="5"/>
      <c r="VE814" s="5"/>
      <c r="VF814" s="5"/>
      <c r="VG814" s="5"/>
      <c r="VH814" s="5"/>
      <c r="VI814" s="5"/>
      <c r="VJ814" s="5"/>
      <c r="VK814" s="5"/>
      <c r="VL814" s="5"/>
      <c r="VM814" s="5"/>
      <c r="VN814" s="5"/>
      <c r="VO814" s="5"/>
      <c r="VP814" s="5"/>
      <c r="VQ814" s="5"/>
      <c r="VR814" s="5"/>
      <c r="VS814" s="5"/>
      <c r="VT814" s="5"/>
      <c r="VU814" s="5"/>
      <c r="VV814" s="5"/>
      <c r="VW814" s="5"/>
      <c r="VX814" s="5"/>
      <c r="VY814" s="5"/>
      <c r="VZ814" s="5"/>
      <c r="WA814" s="5"/>
      <c r="WB814" s="5"/>
      <c r="WC814" s="5"/>
      <c r="WD814" s="5"/>
      <c r="WE814" s="5"/>
      <c r="WF814" s="5"/>
      <c r="WG814" s="5"/>
      <c r="WH814" s="5"/>
      <c r="WI814" s="5"/>
      <c r="WJ814" s="5"/>
      <c r="WK814" s="5"/>
      <c r="WL814" s="5"/>
      <c r="WM814" s="5"/>
      <c r="WN814" s="5"/>
      <c r="WO814" s="5"/>
      <c r="WP814" s="5"/>
      <c r="WQ814" s="5"/>
      <c r="WR814" s="5"/>
      <c r="WS814" s="5"/>
      <c r="WT814" s="5"/>
      <c r="WU814" s="5"/>
      <c r="WV814" s="5"/>
      <c r="WW814" s="5"/>
      <c r="WX814" s="5"/>
      <c r="WY814" s="5"/>
      <c r="WZ814" s="5"/>
      <c r="XA814" s="5"/>
      <c r="XB814" s="5"/>
      <c r="XC814" s="5"/>
      <c r="XD814" s="5"/>
      <c r="XE814" s="5"/>
      <c r="XF814" s="5"/>
      <c r="XG814" s="5"/>
      <c r="XH814" s="5"/>
      <c r="XI814" s="5"/>
      <c r="XJ814" s="5"/>
      <c r="XK814" s="5"/>
      <c r="XL814" s="5"/>
      <c r="XM814" s="5"/>
      <c r="XN814" s="5"/>
      <c r="XO814" s="5"/>
      <c r="XP814" s="5"/>
      <c r="XQ814" s="5"/>
      <c r="XR814" s="5"/>
      <c r="XS814" s="5"/>
      <c r="XT814" s="5"/>
      <c r="XU814" s="5"/>
      <c r="XV814" s="5"/>
      <c r="XW814" s="5"/>
    </row>
    <row r="815" spans="39:647" x14ac:dyDescent="0.2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c r="PI815" s="5"/>
      <c r="PJ815" s="5"/>
      <c r="PK815" s="5"/>
      <c r="PL815" s="5"/>
      <c r="PM815" s="5"/>
      <c r="PN815" s="5"/>
      <c r="PO815" s="5"/>
      <c r="PP815" s="5"/>
      <c r="PQ815" s="5"/>
      <c r="PR815" s="5"/>
      <c r="PS815" s="5"/>
      <c r="PT815" s="5"/>
      <c r="PU815" s="5"/>
      <c r="PV815" s="5"/>
      <c r="PW815" s="5"/>
      <c r="PX815" s="5"/>
      <c r="PY815" s="5"/>
      <c r="PZ815" s="5"/>
      <c r="QA815" s="5"/>
      <c r="QB815" s="5"/>
      <c r="QC815" s="5"/>
      <c r="QD815" s="5"/>
      <c r="QE815" s="5"/>
      <c r="QF815" s="5"/>
      <c r="QG815" s="5"/>
      <c r="QH815" s="5"/>
      <c r="QI815" s="5"/>
      <c r="QJ815" s="5"/>
      <c r="QK815" s="5"/>
      <c r="QL815" s="5"/>
      <c r="QM815" s="5"/>
      <c r="QN815" s="5"/>
      <c r="QO815" s="5"/>
      <c r="QP815" s="5"/>
      <c r="QQ815" s="5"/>
      <c r="QR815" s="5"/>
      <c r="QS815" s="5"/>
      <c r="QT815" s="5"/>
      <c r="QU815" s="5"/>
      <c r="QV815" s="5"/>
      <c r="QW815" s="5"/>
      <c r="QX815" s="5"/>
      <c r="QY815" s="5"/>
      <c r="QZ815" s="5"/>
      <c r="RA815" s="5"/>
      <c r="RB815" s="5"/>
      <c r="RC815" s="5"/>
      <c r="RD815" s="5"/>
      <c r="RE815" s="5"/>
      <c r="RF815" s="5"/>
      <c r="RG815" s="5"/>
      <c r="RH815" s="5"/>
      <c r="RI815" s="5"/>
      <c r="RJ815" s="5"/>
      <c r="RK815" s="5"/>
      <c r="RL815" s="5"/>
      <c r="RM815" s="5"/>
      <c r="RN815" s="5"/>
      <c r="RO815" s="5"/>
      <c r="RP815" s="5"/>
      <c r="RQ815" s="5"/>
      <c r="RR815" s="5"/>
      <c r="RS815" s="5"/>
      <c r="RT815" s="5"/>
      <c r="RU815" s="5"/>
      <c r="RV815" s="5"/>
      <c r="RW815" s="5"/>
      <c r="RX815" s="5"/>
      <c r="RY815" s="5"/>
      <c r="RZ815" s="5"/>
      <c r="SA815" s="5"/>
      <c r="SB815" s="5"/>
      <c r="SC815" s="5"/>
      <c r="SD815" s="5"/>
      <c r="SE815" s="5"/>
      <c r="SF815" s="5"/>
      <c r="SG815" s="5"/>
      <c r="SH815" s="5"/>
      <c r="SI815" s="5"/>
      <c r="SJ815" s="5"/>
      <c r="SK815" s="5"/>
      <c r="SL815" s="5"/>
      <c r="SM815" s="5"/>
      <c r="SN815" s="5"/>
      <c r="SO815" s="5"/>
      <c r="SP815" s="5"/>
      <c r="SQ815" s="5"/>
      <c r="SR815" s="5"/>
      <c r="SS815" s="5"/>
      <c r="ST815" s="5"/>
      <c r="SU815" s="5"/>
      <c r="SV815" s="5"/>
      <c r="SW815" s="5"/>
      <c r="SX815" s="5"/>
      <c r="SY815" s="5"/>
      <c r="SZ815" s="5"/>
      <c r="TA815" s="5"/>
      <c r="TB815" s="5"/>
      <c r="TC815" s="5"/>
      <c r="TD815" s="5"/>
      <c r="TE815" s="5"/>
      <c r="TF815" s="5"/>
      <c r="TG815" s="5"/>
      <c r="TH815" s="5"/>
      <c r="TI815" s="5"/>
      <c r="TJ815" s="5"/>
      <c r="TK815" s="5"/>
      <c r="TL815" s="5"/>
      <c r="TM815" s="5"/>
      <c r="TN815" s="5"/>
      <c r="TO815" s="5"/>
      <c r="TP815" s="5"/>
      <c r="TQ815" s="5"/>
      <c r="TR815" s="5"/>
      <c r="TS815" s="5"/>
      <c r="TT815" s="5"/>
      <c r="TU815" s="5"/>
      <c r="TV815" s="5"/>
      <c r="TW815" s="5"/>
      <c r="TX815" s="5"/>
      <c r="TY815" s="5"/>
      <c r="TZ815" s="5"/>
      <c r="UA815" s="5"/>
      <c r="UB815" s="5"/>
      <c r="UC815" s="5"/>
      <c r="UD815" s="5"/>
      <c r="UE815" s="5"/>
      <c r="UF815" s="5"/>
      <c r="UG815" s="5"/>
      <c r="UH815" s="5"/>
      <c r="UI815" s="5"/>
      <c r="UJ815" s="5"/>
      <c r="UK815" s="5"/>
      <c r="UL815" s="5"/>
      <c r="UM815" s="5"/>
      <c r="UN815" s="5"/>
      <c r="UO815" s="5"/>
      <c r="UP815" s="5"/>
      <c r="UQ815" s="5"/>
      <c r="UR815" s="5"/>
      <c r="US815" s="5"/>
      <c r="UT815" s="5"/>
      <c r="UU815" s="5"/>
      <c r="UV815" s="5"/>
      <c r="UW815" s="5"/>
      <c r="UX815" s="5"/>
      <c r="UY815" s="5"/>
      <c r="UZ815" s="5"/>
      <c r="VA815" s="5"/>
      <c r="VB815" s="5"/>
      <c r="VC815" s="5"/>
      <c r="VD815" s="5"/>
      <c r="VE815" s="5"/>
      <c r="VF815" s="5"/>
      <c r="VG815" s="5"/>
      <c r="VH815" s="5"/>
      <c r="VI815" s="5"/>
      <c r="VJ815" s="5"/>
      <c r="VK815" s="5"/>
      <c r="VL815" s="5"/>
      <c r="VM815" s="5"/>
      <c r="VN815" s="5"/>
      <c r="VO815" s="5"/>
      <c r="VP815" s="5"/>
      <c r="VQ815" s="5"/>
      <c r="VR815" s="5"/>
      <c r="VS815" s="5"/>
      <c r="VT815" s="5"/>
      <c r="VU815" s="5"/>
      <c r="VV815" s="5"/>
      <c r="VW815" s="5"/>
      <c r="VX815" s="5"/>
      <c r="VY815" s="5"/>
      <c r="VZ815" s="5"/>
      <c r="WA815" s="5"/>
      <c r="WB815" s="5"/>
      <c r="WC815" s="5"/>
      <c r="WD815" s="5"/>
      <c r="WE815" s="5"/>
      <c r="WF815" s="5"/>
      <c r="WG815" s="5"/>
      <c r="WH815" s="5"/>
      <c r="WI815" s="5"/>
      <c r="WJ815" s="5"/>
      <c r="WK815" s="5"/>
      <c r="WL815" s="5"/>
      <c r="WM815" s="5"/>
      <c r="WN815" s="5"/>
      <c r="WO815" s="5"/>
      <c r="WP815" s="5"/>
      <c r="WQ815" s="5"/>
      <c r="WR815" s="5"/>
      <c r="WS815" s="5"/>
      <c r="WT815" s="5"/>
      <c r="WU815" s="5"/>
      <c r="WV815" s="5"/>
      <c r="WW815" s="5"/>
      <c r="WX815" s="5"/>
      <c r="WY815" s="5"/>
      <c r="WZ815" s="5"/>
      <c r="XA815" s="5"/>
      <c r="XB815" s="5"/>
      <c r="XC815" s="5"/>
      <c r="XD815" s="5"/>
      <c r="XE815" s="5"/>
      <c r="XF815" s="5"/>
      <c r="XG815" s="5"/>
      <c r="XH815" s="5"/>
      <c r="XI815" s="5"/>
      <c r="XJ815" s="5"/>
      <c r="XK815" s="5"/>
      <c r="XL815" s="5"/>
      <c r="XM815" s="5"/>
      <c r="XN815" s="5"/>
      <c r="XO815" s="5"/>
      <c r="XP815" s="5"/>
      <c r="XQ815" s="5"/>
      <c r="XR815" s="5"/>
      <c r="XS815" s="5"/>
      <c r="XT815" s="5"/>
      <c r="XU815" s="5"/>
      <c r="XV815" s="5"/>
      <c r="XW815" s="5"/>
    </row>
    <row r="816" spans="39:647" x14ac:dyDescent="0.2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c r="PI816" s="5"/>
      <c r="PJ816" s="5"/>
      <c r="PK816" s="5"/>
      <c r="PL816" s="5"/>
      <c r="PM816" s="5"/>
      <c r="PN816" s="5"/>
      <c r="PO816" s="5"/>
      <c r="PP816" s="5"/>
      <c r="PQ816" s="5"/>
      <c r="PR816" s="5"/>
      <c r="PS816" s="5"/>
      <c r="PT816" s="5"/>
      <c r="PU816" s="5"/>
      <c r="PV816" s="5"/>
      <c r="PW816" s="5"/>
      <c r="PX816" s="5"/>
      <c r="PY816" s="5"/>
      <c r="PZ816" s="5"/>
      <c r="QA816" s="5"/>
      <c r="QB816" s="5"/>
      <c r="QC816" s="5"/>
      <c r="QD816" s="5"/>
      <c r="QE816" s="5"/>
      <c r="QF816" s="5"/>
      <c r="QG816" s="5"/>
      <c r="QH816" s="5"/>
      <c r="QI816" s="5"/>
      <c r="QJ816" s="5"/>
      <c r="QK816" s="5"/>
      <c r="QL816" s="5"/>
      <c r="QM816" s="5"/>
      <c r="QN816" s="5"/>
      <c r="QO816" s="5"/>
      <c r="QP816" s="5"/>
      <c r="QQ816" s="5"/>
      <c r="QR816" s="5"/>
      <c r="QS816" s="5"/>
      <c r="QT816" s="5"/>
      <c r="QU816" s="5"/>
      <c r="QV816" s="5"/>
      <c r="QW816" s="5"/>
      <c r="QX816" s="5"/>
      <c r="QY816" s="5"/>
      <c r="QZ816" s="5"/>
      <c r="RA816" s="5"/>
      <c r="RB816" s="5"/>
      <c r="RC816" s="5"/>
      <c r="RD816" s="5"/>
      <c r="RE816" s="5"/>
      <c r="RF816" s="5"/>
      <c r="RG816" s="5"/>
      <c r="RH816" s="5"/>
      <c r="RI816" s="5"/>
      <c r="RJ816" s="5"/>
      <c r="RK816" s="5"/>
      <c r="RL816" s="5"/>
      <c r="RM816" s="5"/>
      <c r="RN816" s="5"/>
      <c r="RO816" s="5"/>
      <c r="RP816" s="5"/>
      <c r="RQ816" s="5"/>
      <c r="RR816" s="5"/>
      <c r="RS816" s="5"/>
      <c r="RT816" s="5"/>
      <c r="RU816" s="5"/>
      <c r="RV816" s="5"/>
      <c r="RW816" s="5"/>
      <c r="RX816" s="5"/>
      <c r="RY816" s="5"/>
      <c r="RZ816" s="5"/>
      <c r="SA816" s="5"/>
      <c r="SB816" s="5"/>
      <c r="SC816" s="5"/>
      <c r="SD816" s="5"/>
      <c r="SE816" s="5"/>
      <c r="SF816" s="5"/>
      <c r="SG816" s="5"/>
      <c r="SH816" s="5"/>
      <c r="SI816" s="5"/>
      <c r="SJ816" s="5"/>
      <c r="SK816" s="5"/>
      <c r="SL816" s="5"/>
      <c r="SM816" s="5"/>
      <c r="SN816" s="5"/>
      <c r="SO816" s="5"/>
      <c r="SP816" s="5"/>
      <c r="SQ816" s="5"/>
      <c r="SR816" s="5"/>
      <c r="SS816" s="5"/>
      <c r="ST816" s="5"/>
      <c r="SU816" s="5"/>
      <c r="SV816" s="5"/>
      <c r="SW816" s="5"/>
      <c r="SX816" s="5"/>
      <c r="SY816" s="5"/>
      <c r="SZ816" s="5"/>
      <c r="TA816" s="5"/>
      <c r="TB816" s="5"/>
      <c r="TC816" s="5"/>
      <c r="TD816" s="5"/>
      <c r="TE816" s="5"/>
      <c r="TF816" s="5"/>
      <c r="TG816" s="5"/>
      <c r="TH816" s="5"/>
      <c r="TI816" s="5"/>
      <c r="TJ816" s="5"/>
      <c r="TK816" s="5"/>
      <c r="TL816" s="5"/>
      <c r="TM816" s="5"/>
      <c r="TN816" s="5"/>
      <c r="TO816" s="5"/>
      <c r="TP816" s="5"/>
      <c r="TQ816" s="5"/>
      <c r="TR816" s="5"/>
      <c r="TS816" s="5"/>
      <c r="TT816" s="5"/>
      <c r="TU816" s="5"/>
      <c r="TV816" s="5"/>
      <c r="TW816" s="5"/>
      <c r="TX816" s="5"/>
      <c r="TY816" s="5"/>
      <c r="TZ816" s="5"/>
      <c r="UA816" s="5"/>
      <c r="UB816" s="5"/>
      <c r="UC816" s="5"/>
      <c r="UD816" s="5"/>
      <c r="UE816" s="5"/>
      <c r="UF816" s="5"/>
      <c r="UG816" s="5"/>
      <c r="UH816" s="5"/>
      <c r="UI816" s="5"/>
      <c r="UJ816" s="5"/>
      <c r="UK816" s="5"/>
      <c r="UL816" s="5"/>
      <c r="UM816" s="5"/>
      <c r="UN816" s="5"/>
      <c r="UO816" s="5"/>
      <c r="UP816" s="5"/>
      <c r="UQ816" s="5"/>
      <c r="UR816" s="5"/>
      <c r="US816" s="5"/>
      <c r="UT816" s="5"/>
      <c r="UU816" s="5"/>
      <c r="UV816" s="5"/>
      <c r="UW816" s="5"/>
      <c r="UX816" s="5"/>
      <c r="UY816" s="5"/>
      <c r="UZ816" s="5"/>
      <c r="VA816" s="5"/>
      <c r="VB816" s="5"/>
      <c r="VC816" s="5"/>
      <c r="VD816" s="5"/>
      <c r="VE816" s="5"/>
      <c r="VF816" s="5"/>
      <c r="VG816" s="5"/>
      <c r="VH816" s="5"/>
      <c r="VI816" s="5"/>
      <c r="VJ816" s="5"/>
      <c r="VK816" s="5"/>
      <c r="VL816" s="5"/>
      <c r="VM816" s="5"/>
      <c r="VN816" s="5"/>
      <c r="VO816" s="5"/>
      <c r="VP816" s="5"/>
      <c r="VQ816" s="5"/>
      <c r="VR816" s="5"/>
      <c r="VS816" s="5"/>
      <c r="VT816" s="5"/>
      <c r="VU816" s="5"/>
      <c r="VV816" s="5"/>
      <c r="VW816" s="5"/>
      <c r="VX816" s="5"/>
      <c r="VY816" s="5"/>
      <c r="VZ816" s="5"/>
      <c r="WA816" s="5"/>
      <c r="WB816" s="5"/>
      <c r="WC816" s="5"/>
      <c r="WD816" s="5"/>
      <c r="WE816" s="5"/>
      <c r="WF816" s="5"/>
      <c r="WG816" s="5"/>
      <c r="WH816" s="5"/>
      <c r="WI816" s="5"/>
      <c r="WJ816" s="5"/>
      <c r="WK816" s="5"/>
      <c r="WL816" s="5"/>
      <c r="WM816" s="5"/>
      <c r="WN816" s="5"/>
      <c r="WO816" s="5"/>
      <c r="WP816" s="5"/>
      <c r="WQ816" s="5"/>
      <c r="WR816" s="5"/>
      <c r="WS816" s="5"/>
      <c r="WT816" s="5"/>
      <c r="WU816" s="5"/>
      <c r="WV816" s="5"/>
      <c r="WW816" s="5"/>
      <c r="WX816" s="5"/>
      <c r="WY816" s="5"/>
      <c r="WZ816" s="5"/>
      <c r="XA816" s="5"/>
      <c r="XB816" s="5"/>
      <c r="XC816" s="5"/>
      <c r="XD816" s="5"/>
      <c r="XE816" s="5"/>
      <c r="XF816" s="5"/>
      <c r="XG816" s="5"/>
      <c r="XH816" s="5"/>
      <c r="XI816" s="5"/>
      <c r="XJ816" s="5"/>
      <c r="XK816" s="5"/>
      <c r="XL816" s="5"/>
      <c r="XM816" s="5"/>
      <c r="XN816" s="5"/>
      <c r="XO816" s="5"/>
      <c r="XP816" s="5"/>
      <c r="XQ816" s="5"/>
      <c r="XR816" s="5"/>
      <c r="XS816" s="5"/>
      <c r="XT816" s="5"/>
      <c r="XU816" s="5"/>
      <c r="XV816" s="5"/>
      <c r="XW816" s="5"/>
    </row>
    <row r="817" spans="39:647" x14ac:dyDescent="0.2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c r="PI817" s="5"/>
      <c r="PJ817" s="5"/>
      <c r="PK817" s="5"/>
      <c r="PL817" s="5"/>
      <c r="PM817" s="5"/>
      <c r="PN817" s="5"/>
      <c r="PO817" s="5"/>
      <c r="PP817" s="5"/>
      <c r="PQ817" s="5"/>
      <c r="PR817" s="5"/>
      <c r="PS817" s="5"/>
      <c r="PT817" s="5"/>
      <c r="PU817" s="5"/>
      <c r="PV817" s="5"/>
      <c r="PW817" s="5"/>
      <c r="PX817" s="5"/>
      <c r="PY817" s="5"/>
      <c r="PZ817" s="5"/>
      <c r="QA817" s="5"/>
      <c r="QB817" s="5"/>
      <c r="QC817" s="5"/>
      <c r="QD817" s="5"/>
      <c r="QE817" s="5"/>
      <c r="QF817" s="5"/>
      <c r="QG817" s="5"/>
      <c r="QH817" s="5"/>
      <c r="QI817" s="5"/>
      <c r="QJ817" s="5"/>
      <c r="QK817" s="5"/>
      <c r="QL817" s="5"/>
      <c r="QM817" s="5"/>
      <c r="QN817" s="5"/>
      <c r="QO817" s="5"/>
      <c r="QP817" s="5"/>
      <c r="QQ817" s="5"/>
      <c r="QR817" s="5"/>
      <c r="QS817" s="5"/>
      <c r="QT817" s="5"/>
      <c r="QU817" s="5"/>
      <c r="QV817" s="5"/>
      <c r="QW817" s="5"/>
      <c r="QX817" s="5"/>
      <c r="QY817" s="5"/>
      <c r="QZ817" s="5"/>
      <c r="RA817" s="5"/>
      <c r="RB817" s="5"/>
      <c r="RC817" s="5"/>
      <c r="RD817" s="5"/>
      <c r="RE817" s="5"/>
      <c r="RF817" s="5"/>
      <c r="RG817" s="5"/>
      <c r="RH817" s="5"/>
      <c r="RI817" s="5"/>
      <c r="RJ817" s="5"/>
      <c r="RK817" s="5"/>
      <c r="RL817" s="5"/>
      <c r="RM817" s="5"/>
      <c r="RN817" s="5"/>
      <c r="RO817" s="5"/>
      <c r="RP817" s="5"/>
      <c r="RQ817" s="5"/>
      <c r="RR817" s="5"/>
      <c r="RS817" s="5"/>
      <c r="RT817" s="5"/>
      <c r="RU817" s="5"/>
      <c r="RV817" s="5"/>
      <c r="RW817" s="5"/>
      <c r="RX817" s="5"/>
      <c r="RY817" s="5"/>
      <c r="RZ817" s="5"/>
      <c r="SA817" s="5"/>
      <c r="SB817" s="5"/>
      <c r="SC817" s="5"/>
      <c r="SD817" s="5"/>
      <c r="SE817" s="5"/>
      <c r="SF817" s="5"/>
      <c r="SG817" s="5"/>
      <c r="SH817" s="5"/>
      <c r="SI817" s="5"/>
      <c r="SJ817" s="5"/>
      <c r="SK817" s="5"/>
      <c r="SL817" s="5"/>
      <c r="SM817" s="5"/>
      <c r="SN817" s="5"/>
      <c r="SO817" s="5"/>
      <c r="SP817" s="5"/>
      <c r="SQ817" s="5"/>
      <c r="SR817" s="5"/>
      <c r="SS817" s="5"/>
      <c r="ST817" s="5"/>
      <c r="SU817" s="5"/>
      <c r="SV817" s="5"/>
      <c r="SW817" s="5"/>
      <c r="SX817" s="5"/>
      <c r="SY817" s="5"/>
      <c r="SZ817" s="5"/>
      <c r="TA817" s="5"/>
      <c r="TB817" s="5"/>
      <c r="TC817" s="5"/>
      <c r="TD817" s="5"/>
      <c r="TE817" s="5"/>
      <c r="TF817" s="5"/>
      <c r="TG817" s="5"/>
      <c r="TH817" s="5"/>
      <c r="TI817" s="5"/>
      <c r="TJ817" s="5"/>
      <c r="TK817" s="5"/>
      <c r="TL817" s="5"/>
      <c r="TM817" s="5"/>
      <c r="TN817" s="5"/>
      <c r="TO817" s="5"/>
      <c r="TP817" s="5"/>
      <c r="TQ817" s="5"/>
      <c r="TR817" s="5"/>
      <c r="TS817" s="5"/>
      <c r="TT817" s="5"/>
      <c r="TU817" s="5"/>
      <c r="TV817" s="5"/>
      <c r="TW817" s="5"/>
      <c r="TX817" s="5"/>
      <c r="TY817" s="5"/>
      <c r="TZ817" s="5"/>
      <c r="UA817" s="5"/>
      <c r="UB817" s="5"/>
      <c r="UC817" s="5"/>
      <c r="UD817" s="5"/>
      <c r="UE817" s="5"/>
      <c r="UF817" s="5"/>
      <c r="UG817" s="5"/>
      <c r="UH817" s="5"/>
      <c r="UI817" s="5"/>
      <c r="UJ817" s="5"/>
      <c r="UK817" s="5"/>
      <c r="UL817" s="5"/>
      <c r="UM817" s="5"/>
      <c r="UN817" s="5"/>
      <c r="UO817" s="5"/>
      <c r="UP817" s="5"/>
      <c r="UQ817" s="5"/>
      <c r="UR817" s="5"/>
      <c r="US817" s="5"/>
      <c r="UT817" s="5"/>
      <c r="UU817" s="5"/>
      <c r="UV817" s="5"/>
      <c r="UW817" s="5"/>
      <c r="UX817" s="5"/>
      <c r="UY817" s="5"/>
      <c r="UZ817" s="5"/>
      <c r="VA817" s="5"/>
      <c r="VB817" s="5"/>
      <c r="VC817" s="5"/>
      <c r="VD817" s="5"/>
      <c r="VE817" s="5"/>
      <c r="VF817" s="5"/>
      <c r="VG817" s="5"/>
      <c r="VH817" s="5"/>
      <c r="VI817" s="5"/>
      <c r="VJ817" s="5"/>
      <c r="VK817" s="5"/>
      <c r="VL817" s="5"/>
      <c r="VM817" s="5"/>
      <c r="VN817" s="5"/>
      <c r="VO817" s="5"/>
      <c r="VP817" s="5"/>
      <c r="VQ817" s="5"/>
      <c r="VR817" s="5"/>
      <c r="VS817" s="5"/>
      <c r="VT817" s="5"/>
      <c r="VU817" s="5"/>
      <c r="VV817" s="5"/>
      <c r="VW817" s="5"/>
      <c r="VX817" s="5"/>
      <c r="VY817" s="5"/>
      <c r="VZ817" s="5"/>
      <c r="WA817" s="5"/>
      <c r="WB817" s="5"/>
      <c r="WC817" s="5"/>
      <c r="WD817" s="5"/>
      <c r="WE817" s="5"/>
      <c r="WF817" s="5"/>
      <c r="WG817" s="5"/>
      <c r="WH817" s="5"/>
      <c r="WI817" s="5"/>
      <c r="WJ817" s="5"/>
      <c r="WK817" s="5"/>
      <c r="WL817" s="5"/>
      <c r="WM817" s="5"/>
      <c r="WN817" s="5"/>
      <c r="WO817" s="5"/>
      <c r="WP817" s="5"/>
      <c r="WQ817" s="5"/>
      <c r="WR817" s="5"/>
      <c r="WS817" s="5"/>
      <c r="WT817" s="5"/>
      <c r="WU817" s="5"/>
      <c r="WV817" s="5"/>
      <c r="WW817" s="5"/>
      <c r="WX817" s="5"/>
      <c r="WY817" s="5"/>
      <c r="WZ817" s="5"/>
      <c r="XA817" s="5"/>
      <c r="XB817" s="5"/>
      <c r="XC817" s="5"/>
      <c r="XD817" s="5"/>
      <c r="XE817" s="5"/>
      <c r="XF817" s="5"/>
      <c r="XG817" s="5"/>
      <c r="XH817" s="5"/>
      <c r="XI817" s="5"/>
      <c r="XJ817" s="5"/>
      <c r="XK817" s="5"/>
      <c r="XL817" s="5"/>
      <c r="XM817" s="5"/>
      <c r="XN817" s="5"/>
      <c r="XO817" s="5"/>
      <c r="XP817" s="5"/>
      <c r="XQ817" s="5"/>
      <c r="XR817" s="5"/>
      <c r="XS817" s="5"/>
      <c r="XT817" s="5"/>
      <c r="XU817" s="5"/>
      <c r="XV817" s="5"/>
      <c r="XW817" s="5"/>
    </row>
    <row r="818" spans="39:647" x14ac:dyDescent="0.2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c r="PI818" s="5"/>
      <c r="PJ818" s="5"/>
      <c r="PK818" s="5"/>
      <c r="PL818" s="5"/>
      <c r="PM818" s="5"/>
      <c r="PN818" s="5"/>
      <c r="PO818" s="5"/>
      <c r="PP818" s="5"/>
      <c r="PQ818" s="5"/>
      <c r="PR818" s="5"/>
      <c r="PS818" s="5"/>
      <c r="PT818" s="5"/>
      <c r="PU818" s="5"/>
      <c r="PV818" s="5"/>
      <c r="PW818" s="5"/>
      <c r="PX818" s="5"/>
      <c r="PY818" s="5"/>
      <c r="PZ818" s="5"/>
      <c r="QA818" s="5"/>
      <c r="QB818" s="5"/>
      <c r="QC818" s="5"/>
      <c r="QD818" s="5"/>
      <c r="QE818" s="5"/>
      <c r="QF818" s="5"/>
      <c r="QG818" s="5"/>
      <c r="QH818" s="5"/>
      <c r="QI818" s="5"/>
      <c r="QJ818" s="5"/>
      <c r="QK818" s="5"/>
      <c r="QL818" s="5"/>
      <c r="QM818" s="5"/>
      <c r="QN818" s="5"/>
      <c r="QO818" s="5"/>
      <c r="QP818" s="5"/>
      <c r="QQ818" s="5"/>
      <c r="QR818" s="5"/>
      <c r="QS818" s="5"/>
      <c r="QT818" s="5"/>
      <c r="QU818" s="5"/>
      <c r="QV818" s="5"/>
      <c r="QW818" s="5"/>
      <c r="QX818" s="5"/>
      <c r="QY818" s="5"/>
      <c r="QZ818" s="5"/>
      <c r="RA818" s="5"/>
      <c r="RB818" s="5"/>
      <c r="RC818" s="5"/>
      <c r="RD818" s="5"/>
      <c r="RE818" s="5"/>
      <c r="RF818" s="5"/>
      <c r="RG818" s="5"/>
      <c r="RH818" s="5"/>
      <c r="RI818" s="5"/>
      <c r="RJ818" s="5"/>
      <c r="RK818" s="5"/>
      <c r="RL818" s="5"/>
      <c r="RM818" s="5"/>
      <c r="RN818" s="5"/>
      <c r="RO818" s="5"/>
      <c r="RP818" s="5"/>
      <c r="RQ818" s="5"/>
      <c r="RR818" s="5"/>
      <c r="RS818" s="5"/>
      <c r="RT818" s="5"/>
      <c r="RU818" s="5"/>
      <c r="RV818" s="5"/>
      <c r="RW818" s="5"/>
      <c r="RX818" s="5"/>
      <c r="RY818" s="5"/>
      <c r="RZ818" s="5"/>
      <c r="SA818" s="5"/>
      <c r="SB818" s="5"/>
      <c r="SC818" s="5"/>
      <c r="SD818" s="5"/>
      <c r="SE818" s="5"/>
      <c r="SF818" s="5"/>
      <c r="SG818" s="5"/>
      <c r="SH818" s="5"/>
      <c r="SI818" s="5"/>
      <c r="SJ818" s="5"/>
      <c r="SK818" s="5"/>
      <c r="SL818" s="5"/>
      <c r="SM818" s="5"/>
      <c r="SN818" s="5"/>
      <c r="SO818" s="5"/>
      <c r="SP818" s="5"/>
      <c r="SQ818" s="5"/>
      <c r="SR818" s="5"/>
      <c r="SS818" s="5"/>
      <c r="ST818" s="5"/>
      <c r="SU818" s="5"/>
      <c r="SV818" s="5"/>
      <c r="SW818" s="5"/>
      <c r="SX818" s="5"/>
      <c r="SY818" s="5"/>
      <c r="SZ818" s="5"/>
      <c r="TA818" s="5"/>
      <c r="TB818" s="5"/>
      <c r="TC818" s="5"/>
      <c r="TD818" s="5"/>
      <c r="TE818" s="5"/>
      <c r="TF818" s="5"/>
      <c r="TG818" s="5"/>
      <c r="TH818" s="5"/>
      <c r="TI818" s="5"/>
      <c r="TJ818" s="5"/>
      <c r="TK818" s="5"/>
      <c r="TL818" s="5"/>
      <c r="TM818" s="5"/>
      <c r="TN818" s="5"/>
      <c r="TO818" s="5"/>
      <c r="TP818" s="5"/>
      <c r="TQ818" s="5"/>
      <c r="TR818" s="5"/>
      <c r="TS818" s="5"/>
      <c r="TT818" s="5"/>
      <c r="TU818" s="5"/>
      <c r="TV818" s="5"/>
      <c r="TW818" s="5"/>
      <c r="TX818" s="5"/>
      <c r="TY818" s="5"/>
      <c r="TZ818" s="5"/>
      <c r="UA818" s="5"/>
      <c r="UB818" s="5"/>
      <c r="UC818" s="5"/>
      <c r="UD818" s="5"/>
      <c r="UE818" s="5"/>
      <c r="UF818" s="5"/>
      <c r="UG818" s="5"/>
      <c r="UH818" s="5"/>
      <c r="UI818" s="5"/>
      <c r="UJ818" s="5"/>
      <c r="UK818" s="5"/>
      <c r="UL818" s="5"/>
      <c r="UM818" s="5"/>
      <c r="UN818" s="5"/>
      <c r="UO818" s="5"/>
      <c r="UP818" s="5"/>
      <c r="UQ818" s="5"/>
      <c r="UR818" s="5"/>
      <c r="US818" s="5"/>
      <c r="UT818" s="5"/>
      <c r="UU818" s="5"/>
      <c r="UV818" s="5"/>
      <c r="UW818" s="5"/>
      <c r="UX818" s="5"/>
      <c r="UY818" s="5"/>
      <c r="UZ818" s="5"/>
      <c r="VA818" s="5"/>
      <c r="VB818" s="5"/>
      <c r="VC818" s="5"/>
      <c r="VD818" s="5"/>
      <c r="VE818" s="5"/>
      <c r="VF818" s="5"/>
      <c r="VG818" s="5"/>
      <c r="VH818" s="5"/>
      <c r="VI818" s="5"/>
      <c r="VJ818" s="5"/>
      <c r="VK818" s="5"/>
      <c r="VL818" s="5"/>
      <c r="VM818" s="5"/>
      <c r="VN818" s="5"/>
      <c r="VO818" s="5"/>
      <c r="VP818" s="5"/>
      <c r="VQ818" s="5"/>
      <c r="VR818" s="5"/>
      <c r="VS818" s="5"/>
      <c r="VT818" s="5"/>
      <c r="VU818" s="5"/>
      <c r="VV818" s="5"/>
      <c r="VW818" s="5"/>
      <c r="VX818" s="5"/>
      <c r="VY818" s="5"/>
      <c r="VZ818" s="5"/>
      <c r="WA818" s="5"/>
      <c r="WB818" s="5"/>
      <c r="WC818" s="5"/>
      <c r="WD818" s="5"/>
      <c r="WE818" s="5"/>
      <c r="WF818" s="5"/>
      <c r="WG818" s="5"/>
      <c r="WH818" s="5"/>
      <c r="WI818" s="5"/>
      <c r="WJ818" s="5"/>
      <c r="WK818" s="5"/>
      <c r="WL818" s="5"/>
      <c r="WM818" s="5"/>
      <c r="WN818" s="5"/>
      <c r="WO818" s="5"/>
      <c r="WP818" s="5"/>
      <c r="WQ818" s="5"/>
      <c r="WR818" s="5"/>
      <c r="WS818" s="5"/>
      <c r="WT818" s="5"/>
      <c r="WU818" s="5"/>
      <c r="WV818" s="5"/>
      <c r="WW818" s="5"/>
      <c r="WX818" s="5"/>
      <c r="WY818" s="5"/>
      <c r="WZ818" s="5"/>
      <c r="XA818" s="5"/>
      <c r="XB818" s="5"/>
      <c r="XC818" s="5"/>
      <c r="XD818" s="5"/>
      <c r="XE818" s="5"/>
      <c r="XF818" s="5"/>
      <c r="XG818" s="5"/>
      <c r="XH818" s="5"/>
      <c r="XI818" s="5"/>
      <c r="XJ818" s="5"/>
      <c r="XK818" s="5"/>
      <c r="XL818" s="5"/>
      <c r="XM818" s="5"/>
      <c r="XN818" s="5"/>
      <c r="XO818" s="5"/>
      <c r="XP818" s="5"/>
      <c r="XQ818" s="5"/>
      <c r="XR818" s="5"/>
      <c r="XS818" s="5"/>
      <c r="XT818" s="5"/>
      <c r="XU818" s="5"/>
      <c r="XV818" s="5"/>
      <c r="XW818" s="5"/>
    </row>
    <row r="819" spans="39:647" x14ac:dyDescent="0.2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c r="PI819" s="5"/>
      <c r="PJ819" s="5"/>
      <c r="PK819" s="5"/>
      <c r="PL819" s="5"/>
      <c r="PM819" s="5"/>
      <c r="PN819" s="5"/>
      <c r="PO819" s="5"/>
      <c r="PP819" s="5"/>
      <c r="PQ819" s="5"/>
      <c r="PR819" s="5"/>
      <c r="PS819" s="5"/>
      <c r="PT819" s="5"/>
      <c r="PU819" s="5"/>
      <c r="PV819" s="5"/>
      <c r="PW819" s="5"/>
      <c r="PX819" s="5"/>
      <c r="PY819" s="5"/>
      <c r="PZ819" s="5"/>
      <c r="QA819" s="5"/>
      <c r="QB819" s="5"/>
      <c r="QC819" s="5"/>
      <c r="QD819" s="5"/>
      <c r="QE819" s="5"/>
      <c r="QF819" s="5"/>
      <c r="QG819" s="5"/>
      <c r="QH819" s="5"/>
      <c r="QI819" s="5"/>
      <c r="QJ819" s="5"/>
      <c r="QK819" s="5"/>
      <c r="QL819" s="5"/>
      <c r="QM819" s="5"/>
      <c r="QN819" s="5"/>
      <c r="QO819" s="5"/>
      <c r="QP819" s="5"/>
      <c r="QQ819" s="5"/>
      <c r="QR819" s="5"/>
      <c r="QS819" s="5"/>
      <c r="QT819" s="5"/>
      <c r="QU819" s="5"/>
      <c r="QV819" s="5"/>
      <c r="QW819" s="5"/>
      <c r="QX819" s="5"/>
      <c r="QY819" s="5"/>
      <c r="QZ819" s="5"/>
      <c r="RA819" s="5"/>
      <c r="RB819" s="5"/>
      <c r="RC819" s="5"/>
      <c r="RD819" s="5"/>
      <c r="RE819" s="5"/>
      <c r="RF819" s="5"/>
      <c r="RG819" s="5"/>
      <c r="RH819" s="5"/>
      <c r="RI819" s="5"/>
      <c r="RJ819" s="5"/>
      <c r="RK819" s="5"/>
      <c r="RL819" s="5"/>
      <c r="RM819" s="5"/>
      <c r="RN819" s="5"/>
      <c r="RO819" s="5"/>
      <c r="RP819" s="5"/>
      <c r="RQ819" s="5"/>
      <c r="RR819" s="5"/>
      <c r="RS819" s="5"/>
      <c r="RT819" s="5"/>
      <c r="RU819" s="5"/>
      <c r="RV819" s="5"/>
      <c r="RW819" s="5"/>
      <c r="RX819" s="5"/>
      <c r="RY819" s="5"/>
      <c r="RZ819" s="5"/>
      <c r="SA819" s="5"/>
      <c r="SB819" s="5"/>
      <c r="SC819" s="5"/>
      <c r="SD819" s="5"/>
      <c r="SE819" s="5"/>
      <c r="SF819" s="5"/>
      <c r="SG819" s="5"/>
      <c r="SH819" s="5"/>
      <c r="SI819" s="5"/>
      <c r="SJ819" s="5"/>
      <c r="SK819" s="5"/>
      <c r="SL819" s="5"/>
      <c r="SM819" s="5"/>
      <c r="SN819" s="5"/>
      <c r="SO819" s="5"/>
      <c r="SP819" s="5"/>
      <c r="SQ819" s="5"/>
      <c r="SR819" s="5"/>
      <c r="SS819" s="5"/>
      <c r="ST819" s="5"/>
      <c r="SU819" s="5"/>
      <c r="SV819" s="5"/>
      <c r="SW819" s="5"/>
      <c r="SX819" s="5"/>
      <c r="SY819" s="5"/>
      <c r="SZ819" s="5"/>
      <c r="TA819" s="5"/>
      <c r="TB819" s="5"/>
      <c r="TC819" s="5"/>
      <c r="TD819" s="5"/>
      <c r="TE819" s="5"/>
      <c r="TF819" s="5"/>
      <c r="TG819" s="5"/>
      <c r="TH819" s="5"/>
      <c r="TI819" s="5"/>
      <c r="TJ819" s="5"/>
      <c r="TK819" s="5"/>
      <c r="TL819" s="5"/>
      <c r="TM819" s="5"/>
      <c r="TN819" s="5"/>
      <c r="TO819" s="5"/>
      <c r="TP819" s="5"/>
      <c r="TQ819" s="5"/>
      <c r="TR819" s="5"/>
      <c r="TS819" s="5"/>
      <c r="TT819" s="5"/>
      <c r="TU819" s="5"/>
      <c r="TV819" s="5"/>
      <c r="TW819" s="5"/>
      <c r="TX819" s="5"/>
      <c r="TY819" s="5"/>
      <c r="TZ819" s="5"/>
      <c r="UA819" s="5"/>
      <c r="UB819" s="5"/>
      <c r="UC819" s="5"/>
      <c r="UD819" s="5"/>
      <c r="UE819" s="5"/>
      <c r="UF819" s="5"/>
      <c r="UG819" s="5"/>
      <c r="UH819" s="5"/>
      <c r="UI819" s="5"/>
      <c r="UJ819" s="5"/>
      <c r="UK819" s="5"/>
      <c r="UL819" s="5"/>
      <c r="UM819" s="5"/>
      <c r="UN819" s="5"/>
      <c r="UO819" s="5"/>
      <c r="UP819" s="5"/>
      <c r="UQ819" s="5"/>
      <c r="UR819" s="5"/>
      <c r="US819" s="5"/>
      <c r="UT819" s="5"/>
      <c r="UU819" s="5"/>
      <c r="UV819" s="5"/>
      <c r="UW819" s="5"/>
      <c r="UX819" s="5"/>
      <c r="UY819" s="5"/>
      <c r="UZ819" s="5"/>
      <c r="VA819" s="5"/>
      <c r="VB819" s="5"/>
      <c r="VC819" s="5"/>
      <c r="VD819" s="5"/>
      <c r="VE819" s="5"/>
      <c r="VF819" s="5"/>
      <c r="VG819" s="5"/>
      <c r="VH819" s="5"/>
      <c r="VI819" s="5"/>
      <c r="VJ819" s="5"/>
      <c r="VK819" s="5"/>
      <c r="VL819" s="5"/>
      <c r="VM819" s="5"/>
      <c r="VN819" s="5"/>
      <c r="VO819" s="5"/>
      <c r="VP819" s="5"/>
      <c r="VQ819" s="5"/>
      <c r="VR819" s="5"/>
      <c r="VS819" s="5"/>
      <c r="VT819" s="5"/>
      <c r="VU819" s="5"/>
      <c r="VV819" s="5"/>
      <c r="VW819" s="5"/>
      <c r="VX819" s="5"/>
      <c r="VY819" s="5"/>
      <c r="VZ819" s="5"/>
      <c r="WA819" s="5"/>
      <c r="WB819" s="5"/>
      <c r="WC819" s="5"/>
      <c r="WD819" s="5"/>
      <c r="WE819" s="5"/>
      <c r="WF819" s="5"/>
      <c r="WG819" s="5"/>
      <c r="WH819" s="5"/>
      <c r="WI819" s="5"/>
      <c r="WJ819" s="5"/>
      <c r="WK819" s="5"/>
      <c r="WL819" s="5"/>
      <c r="WM819" s="5"/>
      <c r="WN819" s="5"/>
      <c r="WO819" s="5"/>
      <c r="WP819" s="5"/>
      <c r="WQ819" s="5"/>
      <c r="WR819" s="5"/>
      <c r="WS819" s="5"/>
      <c r="WT819" s="5"/>
      <c r="WU819" s="5"/>
      <c r="WV819" s="5"/>
      <c r="WW819" s="5"/>
      <c r="WX819" s="5"/>
      <c r="WY819" s="5"/>
      <c r="WZ819" s="5"/>
      <c r="XA819" s="5"/>
      <c r="XB819" s="5"/>
      <c r="XC819" s="5"/>
      <c r="XD819" s="5"/>
      <c r="XE819" s="5"/>
      <c r="XF819" s="5"/>
      <c r="XG819" s="5"/>
      <c r="XH819" s="5"/>
      <c r="XI819" s="5"/>
      <c r="XJ819" s="5"/>
      <c r="XK819" s="5"/>
      <c r="XL819" s="5"/>
      <c r="XM819" s="5"/>
      <c r="XN819" s="5"/>
      <c r="XO819" s="5"/>
      <c r="XP819" s="5"/>
      <c r="XQ819" s="5"/>
      <c r="XR819" s="5"/>
      <c r="XS819" s="5"/>
      <c r="XT819" s="5"/>
      <c r="XU819" s="5"/>
      <c r="XV819" s="5"/>
      <c r="XW819" s="5"/>
    </row>
    <row r="820" spans="39:647" x14ac:dyDescent="0.2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c r="PI820" s="5"/>
      <c r="PJ820" s="5"/>
      <c r="PK820" s="5"/>
      <c r="PL820" s="5"/>
      <c r="PM820" s="5"/>
      <c r="PN820" s="5"/>
      <c r="PO820" s="5"/>
      <c r="PP820" s="5"/>
      <c r="PQ820" s="5"/>
      <c r="PR820" s="5"/>
      <c r="PS820" s="5"/>
      <c r="PT820" s="5"/>
      <c r="PU820" s="5"/>
      <c r="PV820" s="5"/>
      <c r="PW820" s="5"/>
      <c r="PX820" s="5"/>
      <c r="PY820" s="5"/>
      <c r="PZ820" s="5"/>
      <c r="QA820" s="5"/>
      <c r="QB820" s="5"/>
      <c r="QC820" s="5"/>
      <c r="QD820" s="5"/>
      <c r="QE820" s="5"/>
      <c r="QF820" s="5"/>
      <c r="QG820" s="5"/>
      <c r="QH820" s="5"/>
      <c r="QI820" s="5"/>
      <c r="QJ820" s="5"/>
      <c r="QK820" s="5"/>
      <c r="QL820" s="5"/>
      <c r="QM820" s="5"/>
      <c r="QN820" s="5"/>
      <c r="QO820" s="5"/>
      <c r="QP820" s="5"/>
      <c r="QQ820" s="5"/>
      <c r="QR820" s="5"/>
      <c r="QS820" s="5"/>
      <c r="QT820" s="5"/>
      <c r="QU820" s="5"/>
      <c r="QV820" s="5"/>
      <c r="QW820" s="5"/>
      <c r="QX820" s="5"/>
      <c r="QY820" s="5"/>
      <c r="QZ820" s="5"/>
      <c r="RA820" s="5"/>
      <c r="RB820" s="5"/>
      <c r="RC820" s="5"/>
      <c r="RD820" s="5"/>
      <c r="RE820" s="5"/>
      <c r="RF820" s="5"/>
      <c r="RG820" s="5"/>
      <c r="RH820" s="5"/>
      <c r="RI820" s="5"/>
      <c r="RJ820" s="5"/>
      <c r="RK820" s="5"/>
      <c r="RL820" s="5"/>
      <c r="RM820" s="5"/>
      <c r="RN820" s="5"/>
      <c r="RO820" s="5"/>
      <c r="RP820" s="5"/>
      <c r="RQ820" s="5"/>
      <c r="RR820" s="5"/>
      <c r="RS820" s="5"/>
      <c r="RT820" s="5"/>
      <c r="RU820" s="5"/>
      <c r="RV820" s="5"/>
      <c r="RW820" s="5"/>
      <c r="RX820" s="5"/>
      <c r="RY820" s="5"/>
      <c r="RZ820" s="5"/>
      <c r="SA820" s="5"/>
      <c r="SB820" s="5"/>
      <c r="SC820" s="5"/>
      <c r="SD820" s="5"/>
      <c r="SE820" s="5"/>
      <c r="SF820" s="5"/>
      <c r="SG820" s="5"/>
      <c r="SH820" s="5"/>
      <c r="SI820" s="5"/>
      <c r="SJ820" s="5"/>
      <c r="SK820" s="5"/>
      <c r="SL820" s="5"/>
      <c r="SM820" s="5"/>
      <c r="SN820" s="5"/>
      <c r="SO820" s="5"/>
      <c r="SP820" s="5"/>
      <c r="SQ820" s="5"/>
      <c r="SR820" s="5"/>
      <c r="SS820" s="5"/>
      <c r="ST820" s="5"/>
      <c r="SU820" s="5"/>
      <c r="SV820" s="5"/>
      <c r="SW820" s="5"/>
      <c r="SX820" s="5"/>
      <c r="SY820" s="5"/>
      <c r="SZ820" s="5"/>
      <c r="TA820" s="5"/>
      <c r="TB820" s="5"/>
      <c r="TC820" s="5"/>
      <c r="TD820" s="5"/>
      <c r="TE820" s="5"/>
      <c r="TF820" s="5"/>
      <c r="TG820" s="5"/>
      <c r="TH820" s="5"/>
      <c r="TI820" s="5"/>
      <c r="TJ820" s="5"/>
      <c r="TK820" s="5"/>
      <c r="TL820" s="5"/>
      <c r="TM820" s="5"/>
      <c r="TN820" s="5"/>
      <c r="TO820" s="5"/>
      <c r="TP820" s="5"/>
      <c r="TQ820" s="5"/>
      <c r="TR820" s="5"/>
      <c r="TS820" s="5"/>
      <c r="TT820" s="5"/>
      <c r="TU820" s="5"/>
      <c r="TV820" s="5"/>
      <c r="TW820" s="5"/>
      <c r="TX820" s="5"/>
      <c r="TY820" s="5"/>
      <c r="TZ820" s="5"/>
      <c r="UA820" s="5"/>
      <c r="UB820" s="5"/>
      <c r="UC820" s="5"/>
      <c r="UD820" s="5"/>
      <c r="UE820" s="5"/>
      <c r="UF820" s="5"/>
      <c r="UG820" s="5"/>
      <c r="UH820" s="5"/>
      <c r="UI820" s="5"/>
      <c r="UJ820" s="5"/>
      <c r="UK820" s="5"/>
      <c r="UL820" s="5"/>
      <c r="UM820" s="5"/>
      <c r="UN820" s="5"/>
      <c r="UO820" s="5"/>
      <c r="UP820" s="5"/>
      <c r="UQ820" s="5"/>
      <c r="UR820" s="5"/>
      <c r="US820" s="5"/>
      <c r="UT820" s="5"/>
      <c r="UU820" s="5"/>
      <c r="UV820" s="5"/>
      <c r="UW820" s="5"/>
      <c r="UX820" s="5"/>
      <c r="UY820" s="5"/>
      <c r="UZ820" s="5"/>
      <c r="VA820" s="5"/>
      <c r="VB820" s="5"/>
      <c r="VC820" s="5"/>
      <c r="VD820" s="5"/>
      <c r="VE820" s="5"/>
      <c r="VF820" s="5"/>
      <c r="VG820" s="5"/>
      <c r="VH820" s="5"/>
      <c r="VI820" s="5"/>
      <c r="VJ820" s="5"/>
      <c r="VK820" s="5"/>
      <c r="VL820" s="5"/>
      <c r="VM820" s="5"/>
      <c r="VN820" s="5"/>
      <c r="VO820" s="5"/>
      <c r="VP820" s="5"/>
      <c r="VQ820" s="5"/>
      <c r="VR820" s="5"/>
      <c r="VS820" s="5"/>
      <c r="VT820" s="5"/>
      <c r="VU820" s="5"/>
      <c r="VV820" s="5"/>
      <c r="VW820" s="5"/>
      <c r="VX820" s="5"/>
      <c r="VY820" s="5"/>
      <c r="VZ820" s="5"/>
      <c r="WA820" s="5"/>
      <c r="WB820" s="5"/>
      <c r="WC820" s="5"/>
      <c r="WD820" s="5"/>
      <c r="WE820" s="5"/>
      <c r="WF820" s="5"/>
      <c r="WG820" s="5"/>
      <c r="WH820" s="5"/>
      <c r="WI820" s="5"/>
      <c r="WJ820" s="5"/>
      <c r="WK820" s="5"/>
      <c r="WL820" s="5"/>
      <c r="WM820" s="5"/>
      <c r="WN820" s="5"/>
      <c r="WO820" s="5"/>
      <c r="WP820" s="5"/>
      <c r="WQ820" s="5"/>
      <c r="WR820" s="5"/>
      <c r="WS820" s="5"/>
      <c r="WT820" s="5"/>
      <c r="WU820" s="5"/>
      <c r="WV820" s="5"/>
      <c r="WW820" s="5"/>
      <c r="WX820" s="5"/>
      <c r="WY820" s="5"/>
      <c r="WZ820" s="5"/>
      <c r="XA820" s="5"/>
      <c r="XB820" s="5"/>
      <c r="XC820" s="5"/>
      <c r="XD820" s="5"/>
      <c r="XE820" s="5"/>
      <c r="XF820" s="5"/>
      <c r="XG820" s="5"/>
      <c r="XH820" s="5"/>
      <c r="XI820" s="5"/>
      <c r="XJ820" s="5"/>
      <c r="XK820" s="5"/>
      <c r="XL820" s="5"/>
      <c r="XM820" s="5"/>
      <c r="XN820" s="5"/>
      <c r="XO820" s="5"/>
      <c r="XP820" s="5"/>
      <c r="XQ820" s="5"/>
      <c r="XR820" s="5"/>
      <c r="XS820" s="5"/>
      <c r="XT820" s="5"/>
      <c r="XU820" s="5"/>
      <c r="XV820" s="5"/>
      <c r="XW820" s="5"/>
    </row>
    <row r="821" spans="39:647" x14ac:dyDescent="0.2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c r="PI821" s="5"/>
      <c r="PJ821" s="5"/>
      <c r="PK821" s="5"/>
      <c r="PL821" s="5"/>
      <c r="PM821" s="5"/>
      <c r="PN821" s="5"/>
      <c r="PO821" s="5"/>
      <c r="PP821" s="5"/>
      <c r="PQ821" s="5"/>
      <c r="PR821" s="5"/>
      <c r="PS821" s="5"/>
      <c r="PT821" s="5"/>
      <c r="PU821" s="5"/>
      <c r="PV821" s="5"/>
      <c r="PW821" s="5"/>
      <c r="PX821" s="5"/>
      <c r="PY821" s="5"/>
      <c r="PZ821" s="5"/>
      <c r="QA821" s="5"/>
      <c r="QB821" s="5"/>
      <c r="QC821" s="5"/>
      <c r="QD821" s="5"/>
      <c r="QE821" s="5"/>
      <c r="QF821" s="5"/>
      <c r="QG821" s="5"/>
      <c r="QH821" s="5"/>
      <c r="QI821" s="5"/>
      <c r="QJ821" s="5"/>
      <c r="QK821" s="5"/>
      <c r="QL821" s="5"/>
      <c r="QM821" s="5"/>
      <c r="QN821" s="5"/>
      <c r="QO821" s="5"/>
      <c r="QP821" s="5"/>
      <c r="QQ821" s="5"/>
      <c r="QR821" s="5"/>
      <c r="QS821" s="5"/>
      <c r="QT821" s="5"/>
      <c r="QU821" s="5"/>
      <c r="QV821" s="5"/>
      <c r="QW821" s="5"/>
      <c r="QX821" s="5"/>
      <c r="QY821" s="5"/>
      <c r="QZ821" s="5"/>
      <c r="RA821" s="5"/>
      <c r="RB821" s="5"/>
      <c r="RC821" s="5"/>
      <c r="RD821" s="5"/>
      <c r="RE821" s="5"/>
      <c r="RF821" s="5"/>
      <c r="RG821" s="5"/>
      <c r="RH821" s="5"/>
      <c r="RI821" s="5"/>
      <c r="RJ821" s="5"/>
      <c r="RK821" s="5"/>
      <c r="RL821" s="5"/>
      <c r="RM821" s="5"/>
      <c r="RN821" s="5"/>
      <c r="RO821" s="5"/>
      <c r="RP821" s="5"/>
      <c r="RQ821" s="5"/>
      <c r="RR821" s="5"/>
      <c r="RS821" s="5"/>
      <c r="RT821" s="5"/>
      <c r="RU821" s="5"/>
      <c r="RV821" s="5"/>
      <c r="RW821" s="5"/>
      <c r="RX821" s="5"/>
      <c r="RY821" s="5"/>
      <c r="RZ821" s="5"/>
      <c r="SA821" s="5"/>
      <c r="SB821" s="5"/>
      <c r="SC821" s="5"/>
      <c r="SD821" s="5"/>
      <c r="SE821" s="5"/>
      <c r="SF821" s="5"/>
      <c r="SG821" s="5"/>
      <c r="SH821" s="5"/>
      <c r="SI821" s="5"/>
      <c r="SJ821" s="5"/>
      <c r="SK821" s="5"/>
      <c r="SL821" s="5"/>
      <c r="SM821" s="5"/>
      <c r="SN821" s="5"/>
      <c r="SO821" s="5"/>
      <c r="SP821" s="5"/>
      <c r="SQ821" s="5"/>
      <c r="SR821" s="5"/>
      <c r="SS821" s="5"/>
      <c r="ST821" s="5"/>
      <c r="SU821" s="5"/>
      <c r="SV821" s="5"/>
      <c r="SW821" s="5"/>
      <c r="SX821" s="5"/>
      <c r="SY821" s="5"/>
      <c r="SZ821" s="5"/>
      <c r="TA821" s="5"/>
      <c r="TB821" s="5"/>
      <c r="TC821" s="5"/>
      <c r="TD821" s="5"/>
      <c r="TE821" s="5"/>
      <c r="TF821" s="5"/>
      <c r="TG821" s="5"/>
      <c r="TH821" s="5"/>
      <c r="TI821" s="5"/>
      <c r="TJ821" s="5"/>
      <c r="TK821" s="5"/>
      <c r="TL821" s="5"/>
      <c r="TM821" s="5"/>
      <c r="TN821" s="5"/>
      <c r="TO821" s="5"/>
      <c r="TP821" s="5"/>
      <c r="TQ821" s="5"/>
      <c r="TR821" s="5"/>
      <c r="TS821" s="5"/>
      <c r="TT821" s="5"/>
      <c r="TU821" s="5"/>
      <c r="TV821" s="5"/>
      <c r="TW821" s="5"/>
      <c r="TX821" s="5"/>
      <c r="TY821" s="5"/>
      <c r="TZ821" s="5"/>
      <c r="UA821" s="5"/>
      <c r="UB821" s="5"/>
      <c r="UC821" s="5"/>
      <c r="UD821" s="5"/>
      <c r="UE821" s="5"/>
      <c r="UF821" s="5"/>
      <c r="UG821" s="5"/>
      <c r="UH821" s="5"/>
      <c r="UI821" s="5"/>
      <c r="UJ821" s="5"/>
      <c r="UK821" s="5"/>
      <c r="UL821" s="5"/>
      <c r="UM821" s="5"/>
      <c r="UN821" s="5"/>
      <c r="UO821" s="5"/>
      <c r="UP821" s="5"/>
      <c r="UQ821" s="5"/>
      <c r="UR821" s="5"/>
      <c r="US821" s="5"/>
      <c r="UT821" s="5"/>
      <c r="UU821" s="5"/>
      <c r="UV821" s="5"/>
      <c r="UW821" s="5"/>
      <c r="UX821" s="5"/>
      <c r="UY821" s="5"/>
      <c r="UZ821" s="5"/>
      <c r="VA821" s="5"/>
      <c r="VB821" s="5"/>
      <c r="VC821" s="5"/>
      <c r="VD821" s="5"/>
      <c r="VE821" s="5"/>
      <c r="VF821" s="5"/>
      <c r="VG821" s="5"/>
      <c r="VH821" s="5"/>
      <c r="VI821" s="5"/>
      <c r="VJ821" s="5"/>
      <c r="VK821" s="5"/>
      <c r="VL821" s="5"/>
      <c r="VM821" s="5"/>
      <c r="VN821" s="5"/>
      <c r="VO821" s="5"/>
      <c r="VP821" s="5"/>
      <c r="VQ821" s="5"/>
      <c r="VR821" s="5"/>
      <c r="VS821" s="5"/>
      <c r="VT821" s="5"/>
      <c r="VU821" s="5"/>
      <c r="VV821" s="5"/>
      <c r="VW821" s="5"/>
      <c r="VX821" s="5"/>
      <c r="VY821" s="5"/>
      <c r="VZ821" s="5"/>
      <c r="WA821" s="5"/>
      <c r="WB821" s="5"/>
      <c r="WC821" s="5"/>
      <c r="WD821" s="5"/>
      <c r="WE821" s="5"/>
      <c r="WF821" s="5"/>
      <c r="WG821" s="5"/>
      <c r="WH821" s="5"/>
      <c r="WI821" s="5"/>
      <c r="WJ821" s="5"/>
      <c r="WK821" s="5"/>
      <c r="WL821" s="5"/>
      <c r="WM821" s="5"/>
      <c r="WN821" s="5"/>
      <c r="WO821" s="5"/>
      <c r="WP821" s="5"/>
      <c r="WQ821" s="5"/>
      <c r="WR821" s="5"/>
      <c r="WS821" s="5"/>
      <c r="WT821" s="5"/>
      <c r="WU821" s="5"/>
      <c r="WV821" s="5"/>
      <c r="WW821" s="5"/>
      <c r="WX821" s="5"/>
      <c r="WY821" s="5"/>
      <c r="WZ821" s="5"/>
      <c r="XA821" s="5"/>
      <c r="XB821" s="5"/>
      <c r="XC821" s="5"/>
      <c r="XD821" s="5"/>
      <c r="XE821" s="5"/>
      <c r="XF821" s="5"/>
      <c r="XG821" s="5"/>
      <c r="XH821" s="5"/>
      <c r="XI821" s="5"/>
      <c r="XJ821" s="5"/>
      <c r="XK821" s="5"/>
      <c r="XL821" s="5"/>
      <c r="XM821" s="5"/>
      <c r="XN821" s="5"/>
      <c r="XO821" s="5"/>
      <c r="XP821" s="5"/>
      <c r="XQ821" s="5"/>
      <c r="XR821" s="5"/>
      <c r="XS821" s="5"/>
      <c r="XT821" s="5"/>
      <c r="XU821" s="5"/>
      <c r="XV821" s="5"/>
      <c r="XW821" s="5"/>
    </row>
    <row r="822" spans="39:647" x14ac:dyDescent="0.2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c r="PI822" s="5"/>
      <c r="PJ822" s="5"/>
      <c r="PK822" s="5"/>
      <c r="PL822" s="5"/>
      <c r="PM822" s="5"/>
      <c r="PN822" s="5"/>
      <c r="PO822" s="5"/>
      <c r="PP822" s="5"/>
      <c r="PQ822" s="5"/>
      <c r="PR822" s="5"/>
      <c r="PS822" s="5"/>
      <c r="PT822" s="5"/>
      <c r="PU822" s="5"/>
      <c r="PV822" s="5"/>
      <c r="PW822" s="5"/>
      <c r="PX822" s="5"/>
      <c r="PY822" s="5"/>
      <c r="PZ822" s="5"/>
      <c r="QA822" s="5"/>
      <c r="QB822" s="5"/>
      <c r="QC822" s="5"/>
      <c r="QD822" s="5"/>
      <c r="QE822" s="5"/>
      <c r="QF822" s="5"/>
      <c r="QG822" s="5"/>
      <c r="QH822" s="5"/>
      <c r="QI822" s="5"/>
      <c r="QJ822" s="5"/>
      <c r="QK822" s="5"/>
      <c r="QL822" s="5"/>
      <c r="QM822" s="5"/>
      <c r="QN822" s="5"/>
      <c r="QO822" s="5"/>
      <c r="QP822" s="5"/>
      <c r="QQ822" s="5"/>
      <c r="QR822" s="5"/>
      <c r="QS822" s="5"/>
      <c r="QT822" s="5"/>
      <c r="QU822" s="5"/>
      <c r="QV822" s="5"/>
      <c r="QW822" s="5"/>
      <c r="QX822" s="5"/>
      <c r="QY822" s="5"/>
      <c r="QZ822" s="5"/>
      <c r="RA822" s="5"/>
      <c r="RB822" s="5"/>
      <c r="RC822" s="5"/>
      <c r="RD822" s="5"/>
      <c r="RE822" s="5"/>
      <c r="RF822" s="5"/>
      <c r="RG822" s="5"/>
      <c r="RH822" s="5"/>
      <c r="RI822" s="5"/>
      <c r="RJ822" s="5"/>
      <c r="RK822" s="5"/>
      <c r="RL822" s="5"/>
      <c r="RM822" s="5"/>
      <c r="RN822" s="5"/>
      <c r="RO822" s="5"/>
      <c r="RP822" s="5"/>
      <c r="RQ822" s="5"/>
      <c r="RR822" s="5"/>
      <c r="RS822" s="5"/>
      <c r="RT822" s="5"/>
      <c r="RU822" s="5"/>
      <c r="RV822" s="5"/>
      <c r="RW822" s="5"/>
      <c r="RX822" s="5"/>
      <c r="RY822" s="5"/>
      <c r="RZ822" s="5"/>
      <c r="SA822" s="5"/>
      <c r="SB822" s="5"/>
      <c r="SC822" s="5"/>
      <c r="SD822" s="5"/>
      <c r="SE822" s="5"/>
      <c r="SF822" s="5"/>
      <c r="SG822" s="5"/>
      <c r="SH822" s="5"/>
      <c r="SI822" s="5"/>
      <c r="SJ822" s="5"/>
      <c r="SK822" s="5"/>
      <c r="SL822" s="5"/>
      <c r="SM822" s="5"/>
      <c r="SN822" s="5"/>
      <c r="SO822" s="5"/>
      <c r="SP822" s="5"/>
      <c r="SQ822" s="5"/>
      <c r="SR822" s="5"/>
      <c r="SS822" s="5"/>
      <c r="ST822" s="5"/>
      <c r="SU822" s="5"/>
      <c r="SV822" s="5"/>
      <c r="SW822" s="5"/>
      <c r="SX822" s="5"/>
      <c r="SY822" s="5"/>
      <c r="SZ822" s="5"/>
      <c r="TA822" s="5"/>
      <c r="TB822" s="5"/>
      <c r="TC822" s="5"/>
      <c r="TD822" s="5"/>
      <c r="TE822" s="5"/>
      <c r="TF822" s="5"/>
      <c r="TG822" s="5"/>
      <c r="TH822" s="5"/>
      <c r="TI822" s="5"/>
      <c r="TJ822" s="5"/>
      <c r="TK822" s="5"/>
      <c r="TL822" s="5"/>
      <c r="TM822" s="5"/>
      <c r="TN822" s="5"/>
      <c r="TO822" s="5"/>
      <c r="TP822" s="5"/>
      <c r="TQ822" s="5"/>
      <c r="TR822" s="5"/>
      <c r="TS822" s="5"/>
      <c r="TT822" s="5"/>
      <c r="TU822" s="5"/>
      <c r="TV822" s="5"/>
      <c r="TW822" s="5"/>
      <c r="TX822" s="5"/>
      <c r="TY822" s="5"/>
      <c r="TZ822" s="5"/>
      <c r="UA822" s="5"/>
      <c r="UB822" s="5"/>
      <c r="UC822" s="5"/>
      <c r="UD822" s="5"/>
      <c r="UE822" s="5"/>
      <c r="UF822" s="5"/>
      <c r="UG822" s="5"/>
      <c r="UH822" s="5"/>
      <c r="UI822" s="5"/>
      <c r="UJ822" s="5"/>
      <c r="UK822" s="5"/>
      <c r="UL822" s="5"/>
      <c r="UM822" s="5"/>
      <c r="UN822" s="5"/>
      <c r="UO822" s="5"/>
      <c r="UP822" s="5"/>
      <c r="UQ822" s="5"/>
      <c r="UR822" s="5"/>
      <c r="US822" s="5"/>
      <c r="UT822" s="5"/>
      <c r="UU822" s="5"/>
      <c r="UV822" s="5"/>
      <c r="UW822" s="5"/>
      <c r="UX822" s="5"/>
      <c r="UY822" s="5"/>
      <c r="UZ822" s="5"/>
      <c r="VA822" s="5"/>
      <c r="VB822" s="5"/>
      <c r="VC822" s="5"/>
      <c r="VD822" s="5"/>
      <c r="VE822" s="5"/>
      <c r="VF822" s="5"/>
      <c r="VG822" s="5"/>
      <c r="VH822" s="5"/>
      <c r="VI822" s="5"/>
      <c r="VJ822" s="5"/>
      <c r="VK822" s="5"/>
      <c r="VL822" s="5"/>
      <c r="VM822" s="5"/>
      <c r="VN822" s="5"/>
      <c r="VO822" s="5"/>
      <c r="VP822" s="5"/>
      <c r="VQ822" s="5"/>
      <c r="VR822" s="5"/>
      <c r="VS822" s="5"/>
      <c r="VT822" s="5"/>
      <c r="VU822" s="5"/>
      <c r="VV822" s="5"/>
      <c r="VW822" s="5"/>
      <c r="VX822" s="5"/>
      <c r="VY822" s="5"/>
      <c r="VZ822" s="5"/>
      <c r="WA822" s="5"/>
      <c r="WB822" s="5"/>
      <c r="WC822" s="5"/>
      <c r="WD822" s="5"/>
      <c r="WE822" s="5"/>
      <c r="WF822" s="5"/>
      <c r="WG822" s="5"/>
      <c r="WH822" s="5"/>
      <c r="WI822" s="5"/>
      <c r="WJ822" s="5"/>
      <c r="WK822" s="5"/>
      <c r="WL822" s="5"/>
      <c r="WM822" s="5"/>
      <c r="WN822" s="5"/>
      <c r="WO822" s="5"/>
      <c r="WP822" s="5"/>
      <c r="WQ822" s="5"/>
      <c r="WR822" s="5"/>
      <c r="WS822" s="5"/>
      <c r="WT822" s="5"/>
      <c r="WU822" s="5"/>
      <c r="WV822" s="5"/>
      <c r="WW822" s="5"/>
      <c r="WX822" s="5"/>
      <c r="WY822" s="5"/>
      <c r="WZ822" s="5"/>
      <c r="XA822" s="5"/>
      <c r="XB822" s="5"/>
      <c r="XC822" s="5"/>
      <c r="XD822" s="5"/>
      <c r="XE822" s="5"/>
      <c r="XF822" s="5"/>
      <c r="XG822" s="5"/>
      <c r="XH822" s="5"/>
      <c r="XI822" s="5"/>
      <c r="XJ822" s="5"/>
      <c r="XK822" s="5"/>
      <c r="XL822" s="5"/>
      <c r="XM822" s="5"/>
      <c r="XN822" s="5"/>
      <c r="XO822" s="5"/>
      <c r="XP822" s="5"/>
      <c r="XQ822" s="5"/>
      <c r="XR822" s="5"/>
      <c r="XS822" s="5"/>
      <c r="XT822" s="5"/>
      <c r="XU822" s="5"/>
      <c r="XV822" s="5"/>
      <c r="XW822" s="5"/>
    </row>
    <row r="823" spans="39:647" x14ac:dyDescent="0.2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c r="PI823" s="5"/>
      <c r="PJ823" s="5"/>
      <c r="PK823" s="5"/>
      <c r="PL823" s="5"/>
      <c r="PM823" s="5"/>
      <c r="PN823" s="5"/>
      <c r="PO823" s="5"/>
      <c r="PP823" s="5"/>
      <c r="PQ823" s="5"/>
      <c r="PR823" s="5"/>
      <c r="PS823" s="5"/>
      <c r="PT823" s="5"/>
      <c r="PU823" s="5"/>
      <c r="PV823" s="5"/>
      <c r="PW823" s="5"/>
      <c r="PX823" s="5"/>
      <c r="PY823" s="5"/>
      <c r="PZ823" s="5"/>
      <c r="QA823" s="5"/>
      <c r="QB823" s="5"/>
      <c r="QC823" s="5"/>
      <c r="QD823" s="5"/>
      <c r="QE823" s="5"/>
      <c r="QF823" s="5"/>
      <c r="QG823" s="5"/>
      <c r="QH823" s="5"/>
      <c r="QI823" s="5"/>
      <c r="QJ823" s="5"/>
      <c r="QK823" s="5"/>
      <c r="QL823" s="5"/>
      <c r="QM823" s="5"/>
      <c r="QN823" s="5"/>
      <c r="QO823" s="5"/>
      <c r="QP823" s="5"/>
      <c r="QQ823" s="5"/>
      <c r="QR823" s="5"/>
      <c r="QS823" s="5"/>
      <c r="QT823" s="5"/>
      <c r="QU823" s="5"/>
      <c r="QV823" s="5"/>
      <c r="QW823" s="5"/>
      <c r="QX823" s="5"/>
      <c r="QY823" s="5"/>
      <c r="QZ823" s="5"/>
      <c r="RA823" s="5"/>
      <c r="RB823" s="5"/>
      <c r="RC823" s="5"/>
      <c r="RD823" s="5"/>
      <c r="RE823" s="5"/>
      <c r="RF823" s="5"/>
      <c r="RG823" s="5"/>
      <c r="RH823" s="5"/>
      <c r="RI823" s="5"/>
      <c r="RJ823" s="5"/>
      <c r="RK823" s="5"/>
      <c r="RL823" s="5"/>
      <c r="RM823" s="5"/>
      <c r="RN823" s="5"/>
      <c r="RO823" s="5"/>
      <c r="RP823" s="5"/>
      <c r="RQ823" s="5"/>
      <c r="RR823" s="5"/>
      <c r="RS823" s="5"/>
      <c r="RT823" s="5"/>
      <c r="RU823" s="5"/>
      <c r="RV823" s="5"/>
      <c r="RW823" s="5"/>
      <c r="RX823" s="5"/>
      <c r="RY823" s="5"/>
      <c r="RZ823" s="5"/>
      <c r="SA823" s="5"/>
      <c r="SB823" s="5"/>
      <c r="SC823" s="5"/>
      <c r="SD823" s="5"/>
      <c r="SE823" s="5"/>
      <c r="SF823" s="5"/>
      <c r="SG823" s="5"/>
      <c r="SH823" s="5"/>
      <c r="SI823" s="5"/>
      <c r="SJ823" s="5"/>
      <c r="SK823" s="5"/>
      <c r="SL823" s="5"/>
      <c r="SM823" s="5"/>
      <c r="SN823" s="5"/>
      <c r="SO823" s="5"/>
      <c r="SP823" s="5"/>
      <c r="SQ823" s="5"/>
      <c r="SR823" s="5"/>
      <c r="SS823" s="5"/>
      <c r="ST823" s="5"/>
      <c r="SU823" s="5"/>
      <c r="SV823" s="5"/>
      <c r="SW823" s="5"/>
      <c r="SX823" s="5"/>
      <c r="SY823" s="5"/>
      <c r="SZ823" s="5"/>
      <c r="TA823" s="5"/>
      <c r="TB823" s="5"/>
      <c r="TC823" s="5"/>
      <c r="TD823" s="5"/>
      <c r="TE823" s="5"/>
      <c r="TF823" s="5"/>
      <c r="TG823" s="5"/>
      <c r="TH823" s="5"/>
      <c r="TI823" s="5"/>
      <c r="TJ823" s="5"/>
      <c r="TK823" s="5"/>
      <c r="TL823" s="5"/>
      <c r="TM823" s="5"/>
      <c r="TN823" s="5"/>
      <c r="TO823" s="5"/>
      <c r="TP823" s="5"/>
      <c r="TQ823" s="5"/>
      <c r="TR823" s="5"/>
      <c r="TS823" s="5"/>
      <c r="TT823" s="5"/>
      <c r="TU823" s="5"/>
      <c r="TV823" s="5"/>
      <c r="TW823" s="5"/>
      <c r="TX823" s="5"/>
      <c r="TY823" s="5"/>
      <c r="TZ823" s="5"/>
      <c r="UA823" s="5"/>
      <c r="UB823" s="5"/>
      <c r="UC823" s="5"/>
      <c r="UD823" s="5"/>
      <c r="UE823" s="5"/>
      <c r="UF823" s="5"/>
      <c r="UG823" s="5"/>
      <c r="UH823" s="5"/>
      <c r="UI823" s="5"/>
      <c r="UJ823" s="5"/>
      <c r="UK823" s="5"/>
      <c r="UL823" s="5"/>
      <c r="UM823" s="5"/>
      <c r="UN823" s="5"/>
      <c r="UO823" s="5"/>
      <c r="UP823" s="5"/>
      <c r="UQ823" s="5"/>
      <c r="UR823" s="5"/>
      <c r="US823" s="5"/>
      <c r="UT823" s="5"/>
      <c r="UU823" s="5"/>
      <c r="UV823" s="5"/>
      <c r="UW823" s="5"/>
      <c r="UX823" s="5"/>
      <c r="UY823" s="5"/>
      <c r="UZ823" s="5"/>
      <c r="VA823" s="5"/>
      <c r="VB823" s="5"/>
      <c r="VC823" s="5"/>
      <c r="VD823" s="5"/>
      <c r="VE823" s="5"/>
      <c r="VF823" s="5"/>
      <c r="VG823" s="5"/>
      <c r="VH823" s="5"/>
      <c r="VI823" s="5"/>
      <c r="VJ823" s="5"/>
      <c r="VK823" s="5"/>
      <c r="VL823" s="5"/>
      <c r="VM823" s="5"/>
      <c r="VN823" s="5"/>
      <c r="VO823" s="5"/>
      <c r="VP823" s="5"/>
      <c r="VQ823" s="5"/>
      <c r="VR823" s="5"/>
      <c r="VS823" s="5"/>
      <c r="VT823" s="5"/>
      <c r="VU823" s="5"/>
      <c r="VV823" s="5"/>
      <c r="VW823" s="5"/>
      <c r="VX823" s="5"/>
      <c r="VY823" s="5"/>
      <c r="VZ823" s="5"/>
      <c r="WA823" s="5"/>
      <c r="WB823" s="5"/>
      <c r="WC823" s="5"/>
      <c r="WD823" s="5"/>
      <c r="WE823" s="5"/>
      <c r="WF823" s="5"/>
      <c r="WG823" s="5"/>
      <c r="WH823" s="5"/>
      <c r="WI823" s="5"/>
      <c r="WJ823" s="5"/>
      <c r="WK823" s="5"/>
      <c r="WL823" s="5"/>
      <c r="WM823" s="5"/>
      <c r="WN823" s="5"/>
      <c r="WO823" s="5"/>
      <c r="WP823" s="5"/>
      <c r="WQ823" s="5"/>
      <c r="WR823" s="5"/>
      <c r="WS823" s="5"/>
      <c r="WT823" s="5"/>
      <c r="WU823" s="5"/>
      <c r="WV823" s="5"/>
      <c r="WW823" s="5"/>
      <c r="WX823" s="5"/>
      <c r="WY823" s="5"/>
      <c r="WZ823" s="5"/>
      <c r="XA823" s="5"/>
      <c r="XB823" s="5"/>
      <c r="XC823" s="5"/>
      <c r="XD823" s="5"/>
      <c r="XE823" s="5"/>
      <c r="XF823" s="5"/>
      <c r="XG823" s="5"/>
      <c r="XH823" s="5"/>
      <c r="XI823" s="5"/>
      <c r="XJ823" s="5"/>
      <c r="XK823" s="5"/>
      <c r="XL823" s="5"/>
      <c r="XM823" s="5"/>
      <c r="XN823" s="5"/>
      <c r="XO823" s="5"/>
      <c r="XP823" s="5"/>
      <c r="XQ823" s="5"/>
      <c r="XR823" s="5"/>
      <c r="XS823" s="5"/>
      <c r="XT823" s="5"/>
      <c r="XU823" s="5"/>
      <c r="XV823" s="5"/>
      <c r="XW823" s="5"/>
    </row>
    <row r="824" spans="39:647" x14ac:dyDescent="0.2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c r="PI824" s="5"/>
      <c r="PJ824" s="5"/>
      <c r="PK824" s="5"/>
      <c r="PL824" s="5"/>
      <c r="PM824" s="5"/>
      <c r="PN824" s="5"/>
      <c r="PO824" s="5"/>
      <c r="PP824" s="5"/>
      <c r="PQ824" s="5"/>
      <c r="PR824" s="5"/>
      <c r="PS824" s="5"/>
      <c r="PT824" s="5"/>
      <c r="PU824" s="5"/>
      <c r="PV824" s="5"/>
      <c r="PW824" s="5"/>
      <c r="PX824" s="5"/>
      <c r="PY824" s="5"/>
      <c r="PZ824" s="5"/>
      <c r="QA824" s="5"/>
      <c r="QB824" s="5"/>
      <c r="QC824" s="5"/>
      <c r="QD824" s="5"/>
      <c r="QE824" s="5"/>
      <c r="QF824" s="5"/>
      <c r="QG824" s="5"/>
      <c r="QH824" s="5"/>
      <c r="QI824" s="5"/>
      <c r="QJ824" s="5"/>
      <c r="QK824" s="5"/>
      <c r="QL824" s="5"/>
      <c r="QM824" s="5"/>
      <c r="QN824" s="5"/>
      <c r="QO824" s="5"/>
      <c r="QP824" s="5"/>
      <c r="QQ824" s="5"/>
      <c r="QR824" s="5"/>
      <c r="QS824" s="5"/>
      <c r="QT824" s="5"/>
      <c r="QU824" s="5"/>
      <c r="QV824" s="5"/>
      <c r="QW824" s="5"/>
      <c r="QX824" s="5"/>
      <c r="QY824" s="5"/>
      <c r="QZ824" s="5"/>
      <c r="RA824" s="5"/>
      <c r="RB824" s="5"/>
      <c r="RC824" s="5"/>
      <c r="RD824" s="5"/>
      <c r="RE824" s="5"/>
      <c r="RF824" s="5"/>
      <c r="RG824" s="5"/>
      <c r="RH824" s="5"/>
      <c r="RI824" s="5"/>
      <c r="RJ824" s="5"/>
      <c r="RK824" s="5"/>
      <c r="RL824" s="5"/>
      <c r="RM824" s="5"/>
      <c r="RN824" s="5"/>
      <c r="RO824" s="5"/>
      <c r="RP824" s="5"/>
      <c r="RQ824" s="5"/>
      <c r="RR824" s="5"/>
      <c r="RS824" s="5"/>
      <c r="RT824" s="5"/>
      <c r="RU824" s="5"/>
      <c r="RV824" s="5"/>
      <c r="RW824" s="5"/>
      <c r="RX824" s="5"/>
      <c r="RY824" s="5"/>
      <c r="RZ824" s="5"/>
      <c r="SA824" s="5"/>
      <c r="SB824" s="5"/>
      <c r="SC824" s="5"/>
      <c r="SD824" s="5"/>
      <c r="SE824" s="5"/>
      <c r="SF824" s="5"/>
      <c r="SG824" s="5"/>
      <c r="SH824" s="5"/>
      <c r="SI824" s="5"/>
      <c r="SJ824" s="5"/>
      <c r="SK824" s="5"/>
      <c r="SL824" s="5"/>
      <c r="SM824" s="5"/>
      <c r="SN824" s="5"/>
      <c r="SO824" s="5"/>
      <c r="SP824" s="5"/>
      <c r="SQ824" s="5"/>
      <c r="SR824" s="5"/>
      <c r="SS824" s="5"/>
      <c r="ST824" s="5"/>
      <c r="SU824" s="5"/>
      <c r="SV824" s="5"/>
      <c r="SW824" s="5"/>
      <c r="SX824" s="5"/>
      <c r="SY824" s="5"/>
      <c r="SZ824" s="5"/>
      <c r="TA824" s="5"/>
      <c r="TB824" s="5"/>
      <c r="TC824" s="5"/>
      <c r="TD824" s="5"/>
      <c r="TE824" s="5"/>
      <c r="TF824" s="5"/>
      <c r="TG824" s="5"/>
      <c r="TH824" s="5"/>
      <c r="TI824" s="5"/>
      <c r="TJ824" s="5"/>
      <c r="TK824" s="5"/>
      <c r="TL824" s="5"/>
      <c r="TM824" s="5"/>
      <c r="TN824" s="5"/>
      <c r="TO824" s="5"/>
      <c r="TP824" s="5"/>
      <c r="TQ824" s="5"/>
      <c r="TR824" s="5"/>
      <c r="TS824" s="5"/>
      <c r="TT824" s="5"/>
      <c r="TU824" s="5"/>
      <c r="TV824" s="5"/>
      <c r="TW824" s="5"/>
      <c r="TX824" s="5"/>
      <c r="TY824" s="5"/>
      <c r="TZ824" s="5"/>
      <c r="UA824" s="5"/>
      <c r="UB824" s="5"/>
      <c r="UC824" s="5"/>
      <c r="UD824" s="5"/>
      <c r="UE824" s="5"/>
      <c r="UF824" s="5"/>
      <c r="UG824" s="5"/>
      <c r="UH824" s="5"/>
      <c r="UI824" s="5"/>
      <c r="UJ824" s="5"/>
      <c r="UK824" s="5"/>
      <c r="UL824" s="5"/>
      <c r="UM824" s="5"/>
      <c r="UN824" s="5"/>
      <c r="UO824" s="5"/>
      <c r="UP824" s="5"/>
      <c r="UQ824" s="5"/>
      <c r="UR824" s="5"/>
      <c r="US824" s="5"/>
      <c r="UT824" s="5"/>
      <c r="UU824" s="5"/>
      <c r="UV824" s="5"/>
      <c r="UW824" s="5"/>
      <c r="UX824" s="5"/>
      <c r="UY824" s="5"/>
      <c r="UZ824" s="5"/>
      <c r="VA824" s="5"/>
      <c r="VB824" s="5"/>
      <c r="VC824" s="5"/>
      <c r="VD824" s="5"/>
      <c r="VE824" s="5"/>
      <c r="VF824" s="5"/>
      <c r="VG824" s="5"/>
      <c r="VH824" s="5"/>
      <c r="VI824" s="5"/>
      <c r="VJ824" s="5"/>
      <c r="VK824" s="5"/>
      <c r="VL824" s="5"/>
      <c r="VM824" s="5"/>
      <c r="VN824" s="5"/>
      <c r="VO824" s="5"/>
      <c r="VP824" s="5"/>
      <c r="VQ824" s="5"/>
      <c r="VR824" s="5"/>
      <c r="VS824" s="5"/>
      <c r="VT824" s="5"/>
      <c r="VU824" s="5"/>
      <c r="VV824" s="5"/>
      <c r="VW824" s="5"/>
      <c r="VX824" s="5"/>
      <c r="VY824" s="5"/>
      <c r="VZ824" s="5"/>
      <c r="WA824" s="5"/>
      <c r="WB824" s="5"/>
      <c r="WC824" s="5"/>
      <c r="WD824" s="5"/>
      <c r="WE824" s="5"/>
      <c r="WF824" s="5"/>
      <c r="WG824" s="5"/>
      <c r="WH824" s="5"/>
      <c r="WI824" s="5"/>
      <c r="WJ824" s="5"/>
      <c r="WK824" s="5"/>
      <c r="WL824" s="5"/>
      <c r="WM824" s="5"/>
      <c r="WN824" s="5"/>
      <c r="WO824" s="5"/>
      <c r="WP824" s="5"/>
      <c r="WQ824" s="5"/>
      <c r="WR824" s="5"/>
      <c r="WS824" s="5"/>
      <c r="WT824" s="5"/>
      <c r="WU824" s="5"/>
      <c r="WV824" s="5"/>
      <c r="WW824" s="5"/>
      <c r="WX824" s="5"/>
      <c r="WY824" s="5"/>
      <c r="WZ824" s="5"/>
      <c r="XA824" s="5"/>
      <c r="XB824" s="5"/>
      <c r="XC824" s="5"/>
      <c r="XD824" s="5"/>
      <c r="XE824" s="5"/>
      <c r="XF824" s="5"/>
      <c r="XG824" s="5"/>
      <c r="XH824" s="5"/>
      <c r="XI824" s="5"/>
      <c r="XJ824" s="5"/>
      <c r="XK824" s="5"/>
      <c r="XL824" s="5"/>
      <c r="XM824" s="5"/>
      <c r="XN824" s="5"/>
      <c r="XO824" s="5"/>
      <c r="XP824" s="5"/>
      <c r="XQ824" s="5"/>
      <c r="XR824" s="5"/>
      <c r="XS824" s="5"/>
      <c r="XT824" s="5"/>
      <c r="XU824" s="5"/>
      <c r="XV824" s="5"/>
      <c r="XW824" s="5"/>
    </row>
    <row r="825" spans="39:647" x14ac:dyDescent="0.2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c r="PI825" s="5"/>
      <c r="PJ825" s="5"/>
      <c r="PK825" s="5"/>
      <c r="PL825" s="5"/>
      <c r="PM825" s="5"/>
      <c r="PN825" s="5"/>
      <c r="PO825" s="5"/>
      <c r="PP825" s="5"/>
      <c r="PQ825" s="5"/>
      <c r="PR825" s="5"/>
      <c r="PS825" s="5"/>
      <c r="PT825" s="5"/>
      <c r="PU825" s="5"/>
      <c r="PV825" s="5"/>
      <c r="PW825" s="5"/>
      <c r="PX825" s="5"/>
      <c r="PY825" s="5"/>
      <c r="PZ825" s="5"/>
      <c r="QA825" s="5"/>
      <c r="QB825" s="5"/>
      <c r="QC825" s="5"/>
      <c r="QD825" s="5"/>
      <c r="QE825" s="5"/>
      <c r="QF825" s="5"/>
      <c r="QG825" s="5"/>
      <c r="QH825" s="5"/>
      <c r="QI825" s="5"/>
      <c r="QJ825" s="5"/>
      <c r="QK825" s="5"/>
      <c r="QL825" s="5"/>
      <c r="QM825" s="5"/>
      <c r="QN825" s="5"/>
      <c r="QO825" s="5"/>
      <c r="QP825" s="5"/>
      <c r="QQ825" s="5"/>
      <c r="QR825" s="5"/>
      <c r="QS825" s="5"/>
      <c r="QT825" s="5"/>
      <c r="QU825" s="5"/>
      <c r="QV825" s="5"/>
      <c r="QW825" s="5"/>
      <c r="QX825" s="5"/>
      <c r="QY825" s="5"/>
      <c r="QZ825" s="5"/>
      <c r="RA825" s="5"/>
      <c r="RB825" s="5"/>
      <c r="RC825" s="5"/>
      <c r="RD825" s="5"/>
      <c r="RE825" s="5"/>
      <c r="RF825" s="5"/>
      <c r="RG825" s="5"/>
      <c r="RH825" s="5"/>
      <c r="RI825" s="5"/>
      <c r="RJ825" s="5"/>
      <c r="RK825" s="5"/>
      <c r="RL825" s="5"/>
      <c r="RM825" s="5"/>
      <c r="RN825" s="5"/>
      <c r="RO825" s="5"/>
      <c r="RP825" s="5"/>
      <c r="RQ825" s="5"/>
      <c r="RR825" s="5"/>
      <c r="RS825" s="5"/>
      <c r="RT825" s="5"/>
      <c r="RU825" s="5"/>
      <c r="RV825" s="5"/>
      <c r="RW825" s="5"/>
      <c r="RX825" s="5"/>
      <c r="RY825" s="5"/>
      <c r="RZ825" s="5"/>
      <c r="SA825" s="5"/>
      <c r="SB825" s="5"/>
      <c r="SC825" s="5"/>
      <c r="SD825" s="5"/>
      <c r="SE825" s="5"/>
      <c r="SF825" s="5"/>
      <c r="SG825" s="5"/>
      <c r="SH825" s="5"/>
      <c r="SI825" s="5"/>
      <c r="SJ825" s="5"/>
      <c r="SK825" s="5"/>
      <c r="SL825" s="5"/>
      <c r="SM825" s="5"/>
      <c r="SN825" s="5"/>
      <c r="SO825" s="5"/>
      <c r="SP825" s="5"/>
      <c r="SQ825" s="5"/>
      <c r="SR825" s="5"/>
      <c r="SS825" s="5"/>
      <c r="ST825" s="5"/>
      <c r="SU825" s="5"/>
      <c r="SV825" s="5"/>
      <c r="SW825" s="5"/>
      <c r="SX825" s="5"/>
      <c r="SY825" s="5"/>
      <c r="SZ825" s="5"/>
      <c r="TA825" s="5"/>
      <c r="TB825" s="5"/>
      <c r="TC825" s="5"/>
      <c r="TD825" s="5"/>
      <c r="TE825" s="5"/>
      <c r="TF825" s="5"/>
      <c r="TG825" s="5"/>
      <c r="TH825" s="5"/>
      <c r="TI825" s="5"/>
      <c r="TJ825" s="5"/>
      <c r="TK825" s="5"/>
      <c r="TL825" s="5"/>
      <c r="TM825" s="5"/>
      <c r="TN825" s="5"/>
      <c r="TO825" s="5"/>
      <c r="TP825" s="5"/>
      <c r="TQ825" s="5"/>
      <c r="TR825" s="5"/>
      <c r="TS825" s="5"/>
      <c r="TT825" s="5"/>
      <c r="TU825" s="5"/>
      <c r="TV825" s="5"/>
      <c r="TW825" s="5"/>
      <c r="TX825" s="5"/>
      <c r="TY825" s="5"/>
      <c r="TZ825" s="5"/>
      <c r="UA825" s="5"/>
      <c r="UB825" s="5"/>
      <c r="UC825" s="5"/>
      <c r="UD825" s="5"/>
      <c r="UE825" s="5"/>
      <c r="UF825" s="5"/>
      <c r="UG825" s="5"/>
      <c r="UH825" s="5"/>
      <c r="UI825" s="5"/>
      <c r="UJ825" s="5"/>
      <c r="UK825" s="5"/>
      <c r="UL825" s="5"/>
      <c r="UM825" s="5"/>
      <c r="UN825" s="5"/>
      <c r="UO825" s="5"/>
      <c r="UP825" s="5"/>
      <c r="UQ825" s="5"/>
      <c r="UR825" s="5"/>
      <c r="US825" s="5"/>
      <c r="UT825" s="5"/>
      <c r="UU825" s="5"/>
      <c r="UV825" s="5"/>
      <c r="UW825" s="5"/>
      <c r="UX825" s="5"/>
      <c r="UY825" s="5"/>
      <c r="UZ825" s="5"/>
      <c r="VA825" s="5"/>
      <c r="VB825" s="5"/>
      <c r="VC825" s="5"/>
      <c r="VD825" s="5"/>
      <c r="VE825" s="5"/>
      <c r="VF825" s="5"/>
      <c r="VG825" s="5"/>
      <c r="VH825" s="5"/>
      <c r="VI825" s="5"/>
      <c r="VJ825" s="5"/>
      <c r="VK825" s="5"/>
      <c r="VL825" s="5"/>
      <c r="VM825" s="5"/>
      <c r="VN825" s="5"/>
      <c r="VO825" s="5"/>
      <c r="VP825" s="5"/>
      <c r="VQ825" s="5"/>
      <c r="VR825" s="5"/>
      <c r="VS825" s="5"/>
      <c r="VT825" s="5"/>
      <c r="VU825" s="5"/>
      <c r="VV825" s="5"/>
      <c r="VW825" s="5"/>
      <c r="VX825" s="5"/>
      <c r="VY825" s="5"/>
      <c r="VZ825" s="5"/>
      <c r="WA825" s="5"/>
      <c r="WB825" s="5"/>
      <c r="WC825" s="5"/>
      <c r="WD825" s="5"/>
      <c r="WE825" s="5"/>
      <c r="WF825" s="5"/>
      <c r="WG825" s="5"/>
      <c r="WH825" s="5"/>
      <c r="WI825" s="5"/>
      <c r="WJ825" s="5"/>
      <c r="WK825" s="5"/>
      <c r="WL825" s="5"/>
      <c r="WM825" s="5"/>
      <c r="WN825" s="5"/>
      <c r="WO825" s="5"/>
      <c r="WP825" s="5"/>
      <c r="WQ825" s="5"/>
      <c r="WR825" s="5"/>
      <c r="WS825" s="5"/>
      <c r="WT825" s="5"/>
      <c r="WU825" s="5"/>
      <c r="WV825" s="5"/>
      <c r="WW825" s="5"/>
      <c r="WX825" s="5"/>
      <c r="WY825" s="5"/>
      <c r="WZ825" s="5"/>
      <c r="XA825" s="5"/>
      <c r="XB825" s="5"/>
      <c r="XC825" s="5"/>
      <c r="XD825" s="5"/>
      <c r="XE825" s="5"/>
      <c r="XF825" s="5"/>
      <c r="XG825" s="5"/>
      <c r="XH825" s="5"/>
      <c r="XI825" s="5"/>
      <c r="XJ825" s="5"/>
      <c r="XK825" s="5"/>
      <c r="XL825" s="5"/>
      <c r="XM825" s="5"/>
      <c r="XN825" s="5"/>
      <c r="XO825" s="5"/>
      <c r="XP825" s="5"/>
      <c r="XQ825" s="5"/>
      <c r="XR825" s="5"/>
      <c r="XS825" s="5"/>
      <c r="XT825" s="5"/>
      <c r="XU825" s="5"/>
      <c r="XV825" s="5"/>
      <c r="XW825" s="5"/>
    </row>
    <row r="826" spans="39:647" x14ac:dyDescent="0.2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c r="PI826" s="5"/>
      <c r="PJ826" s="5"/>
      <c r="PK826" s="5"/>
      <c r="PL826" s="5"/>
      <c r="PM826" s="5"/>
      <c r="PN826" s="5"/>
      <c r="PO826" s="5"/>
      <c r="PP826" s="5"/>
      <c r="PQ826" s="5"/>
      <c r="PR826" s="5"/>
      <c r="PS826" s="5"/>
      <c r="PT826" s="5"/>
      <c r="PU826" s="5"/>
      <c r="PV826" s="5"/>
      <c r="PW826" s="5"/>
      <c r="PX826" s="5"/>
      <c r="PY826" s="5"/>
      <c r="PZ826" s="5"/>
      <c r="QA826" s="5"/>
      <c r="QB826" s="5"/>
      <c r="QC826" s="5"/>
      <c r="QD826" s="5"/>
      <c r="QE826" s="5"/>
      <c r="QF826" s="5"/>
      <c r="QG826" s="5"/>
      <c r="QH826" s="5"/>
      <c r="QI826" s="5"/>
      <c r="QJ826" s="5"/>
      <c r="QK826" s="5"/>
      <c r="QL826" s="5"/>
      <c r="QM826" s="5"/>
      <c r="QN826" s="5"/>
      <c r="QO826" s="5"/>
      <c r="QP826" s="5"/>
      <c r="QQ826" s="5"/>
      <c r="QR826" s="5"/>
      <c r="QS826" s="5"/>
      <c r="QT826" s="5"/>
      <c r="QU826" s="5"/>
      <c r="QV826" s="5"/>
      <c r="QW826" s="5"/>
      <c r="QX826" s="5"/>
      <c r="QY826" s="5"/>
      <c r="QZ826" s="5"/>
      <c r="RA826" s="5"/>
      <c r="RB826" s="5"/>
      <c r="RC826" s="5"/>
      <c r="RD826" s="5"/>
      <c r="RE826" s="5"/>
      <c r="RF826" s="5"/>
      <c r="RG826" s="5"/>
      <c r="RH826" s="5"/>
      <c r="RI826" s="5"/>
      <c r="RJ826" s="5"/>
      <c r="RK826" s="5"/>
      <c r="RL826" s="5"/>
      <c r="RM826" s="5"/>
      <c r="RN826" s="5"/>
      <c r="RO826" s="5"/>
      <c r="RP826" s="5"/>
      <c r="RQ826" s="5"/>
      <c r="RR826" s="5"/>
      <c r="RS826" s="5"/>
      <c r="RT826" s="5"/>
      <c r="RU826" s="5"/>
      <c r="RV826" s="5"/>
      <c r="RW826" s="5"/>
      <c r="RX826" s="5"/>
      <c r="RY826" s="5"/>
      <c r="RZ826" s="5"/>
      <c r="SA826" s="5"/>
      <c r="SB826" s="5"/>
      <c r="SC826" s="5"/>
      <c r="SD826" s="5"/>
      <c r="SE826" s="5"/>
      <c r="SF826" s="5"/>
      <c r="SG826" s="5"/>
      <c r="SH826" s="5"/>
      <c r="SI826" s="5"/>
      <c r="SJ826" s="5"/>
      <c r="SK826" s="5"/>
      <c r="SL826" s="5"/>
      <c r="SM826" s="5"/>
      <c r="SN826" s="5"/>
      <c r="SO826" s="5"/>
      <c r="SP826" s="5"/>
      <c r="SQ826" s="5"/>
      <c r="SR826" s="5"/>
      <c r="SS826" s="5"/>
      <c r="ST826" s="5"/>
      <c r="SU826" s="5"/>
      <c r="SV826" s="5"/>
      <c r="SW826" s="5"/>
      <c r="SX826" s="5"/>
      <c r="SY826" s="5"/>
      <c r="SZ826" s="5"/>
      <c r="TA826" s="5"/>
      <c r="TB826" s="5"/>
      <c r="TC826" s="5"/>
      <c r="TD826" s="5"/>
      <c r="TE826" s="5"/>
      <c r="TF826" s="5"/>
      <c r="TG826" s="5"/>
      <c r="TH826" s="5"/>
      <c r="TI826" s="5"/>
      <c r="TJ826" s="5"/>
      <c r="TK826" s="5"/>
      <c r="TL826" s="5"/>
      <c r="TM826" s="5"/>
      <c r="TN826" s="5"/>
      <c r="TO826" s="5"/>
      <c r="TP826" s="5"/>
      <c r="TQ826" s="5"/>
      <c r="TR826" s="5"/>
      <c r="TS826" s="5"/>
      <c r="TT826" s="5"/>
      <c r="TU826" s="5"/>
      <c r="TV826" s="5"/>
      <c r="TW826" s="5"/>
      <c r="TX826" s="5"/>
      <c r="TY826" s="5"/>
      <c r="TZ826" s="5"/>
      <c r="UA826" s="5"/>
      <c r="UB826" s="5"/>
      <c r="UC826" s="5"/>
      <c r="UD826" s="5"/>
      <c r="UE826" s="5"/>
      <c r="UF826" s="5"/>
      <c r="UG826" s="5"/>
      <c r="UH826" s="5"/>
      <c r="UI826" s="5"/>
      <c r="UJ826" s="5"/>
      <c r="UK826" s="5"/>
      <c r="UL826" s="5"/>
      <c r="UM826" s="5"/>
      <c r="UN826" s="5"/>
      <c r="UO826" s="5"/>
      <c r="UP826" s="5"/>
      <c r="UQ826" s="5"/>
      <c r="UR826" s="5"/>
      <c r="US826" s="5"/>
      <c r="UT826" s="5"/>
      <c r="UU826" s="5"/>
      <c r="UV826" s="5"/>
      <c r="UW826" s="5"/>
      <c r="UX826" s="5"/>
      <c r="UY826" s="5"/>
      <c r="UZ826" s="5"/>
      <c r="VA826" s="5"/>
      <c r="VB826" s="5"/>
      <c r="VC826" s="5"/>
      <c r="VD826" s="5"/>
      <c r="VE826" s="5"/>
      <c r="VF826" s="5"/>
      <c r="VG826" s="5"/>
      <c r="VH826" s="5"/>
      <c r="VI826" s="5"/>
      <c r="VJ826" s="5"/>
      <c r="VK826" s="5"/>
      <c r="VL826" s="5"/>
      <c r="VM826" s="5"/>
      <c r="VN826" s="5"/>
      <c r="VO826" s="5"/>
      <c r="VP826" s="5"/>
      <c r="VQ826" s="5"/>
      <c r="VR826" s="5"/>
      <c r="VS826" s="5"/>
      <c r="VT826" s="5"/>
      <c r="VU826" s="5"/>
      <c r="VV826" s="5"/>
      <c r="VW826" s="5"/>
      <c r="VX826" s="5"/>
      <c r="VY826" s="5"/>
      <c r="VZ826" s="5"/>
      <c r="WA826" s="5"/>
      <c r="WB826" s="5"/>
      <c r="WC826" s="5"/>
      <c r="WD826" s="5"/>
      <c r="WE826" s="5"/>
      <c r="WF826" s="5"/>
      <c r="WG826" s="5"/>
      <c r="WH826" s="5"/>
      <c r="WI826" s="5"/>
      <c r="WJ826" s="5"/>
      <c r="WK826" s="5"/>
      <c r="WL826" s="5"/>
      <c r="WM826" s="5"/>
      <c r="WN826" s="5"/>
      <c r="WO826" s="5"/>
      <c r="WP826" s="5"/>
      <c r="WQ826" s="5"/>
      <c r="WR826" s="5"/>
      <c r="WS826" s="5"/>
      <c r="WT826" s="5"/>
      <c r="WU826" s="5"/>
      <c r="WV826" s="5"/>
      <c r="WW826" s="5"/>
      <c r="WX826" s="5"/>
      <c r="WY826" s="5"/>
      <c r="WZ826" s="5"/>
      <c r="XA826" s="5"/>
      <c r="XB826" s="5"/>
      <c r="XC826" s="5"/>
      <c r="XD826" s="5"/>
      <c r="XE826" s="5"/>
      <c r="XF826" s="5"/>
      <c r="XG826" s="5"/>
      <c r="XH826" s="5"/>
      <c r="XI826" s="5"/>
      <c r="XJ826" s="5"/>
      <c r="XK826" s="5"/>
      <c r="XL826" s="5"/>
      <c r="XM826" s="5"/>
      <c r="XN826" s="5"/>
      <c r="XO826" s="5"/>
      <c r="XP826" s="5"/>
      <c r="XQ826" s="5"/>
      <c r="XR826" s="5"/>
      <c r="XS826" s="5"/>
      <c r="XT826" s="5"/>
      <c r="XU826" s="5"/>
      <c r="XV826" s="5"/>
      <c r="XW826" s="5"/>
    </row>
    <row r="827" spans="39:647" x14ac:dyDescent="0.2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c r="PI827" s="5"/>
      <c r="PJ827" s="5"/>
      <c r="PK827" s="5"/>
      <c r="PL827" s="5"/>
      <c r="PM827" s="5"/>
      <c r="PN827" s="5"/>
      <c r="PO827" s="5"/>
      <c r="PP827" s="5"/>
      <c r="PQ827" s="5"/>
      <c r="PR827" s="5"/>
      <c r="PS827" s="5"/>
      <c r="PT827" s="5"/>
      <c r="PU827" s="5"/>
      <c r="PV827" s="5"/>
      <c r="PW827" s="5"/>
      <c r="PX827" s="5"/>
      <c r="PY827" s="5"/>
      <c r="PZ827" s="5"/>
      <c r="QA827" s="5"/>
      <c r="QB827" s="5"/>
      <c r="QC827" s="5"/>
      <c r="QD827" s="5"/>
      <c r="QE827" s="5"/>
      <c r="QF827" s="5"/>
      <c r="QG827" s="5"/>
      <c r="QH827" s="5"/>
      <c r="QI827" s="5"/>
      <c r="QJ827" s="5"/>
      <c r="QK827" s="5"/>
      <c r="QL827" s="5"/>
      <c r="QM827" s="5"/>
      <c r="QN827" s="5"/>
      <c r="QO827" s="5"/>
      <c r="QP827" s="5"/>
      <c r="QQ827" s="5"/>
      <c r="QR827" s="5"/>
      <c r="QS827" s="5"/>
      <c r="QT827" s="5"/>
      <c r="QU827" s="5"/>
      <c r="QV827" s="5"/>
      <c r="QW827" s="5"/>
      <c r="QX827" s="5"/>
      <c r="QY827" s="5"/>
      <c r="QZ827" s="5"/>
      <c r="RA827" s="5"/>
      <c r="RB827" s="5"/>
      <c r="RC827" s="5"/>
      <c r="RD827" s="5"/>
      <c r="RE827" s="5"/>
      <c r="RF827" s="5"/>
      <c r="RG827" s="5"/>
      <c r="RH827" s="5"/>
      <c r="RI827" s="5"/>
      <c r="RJ827" s="5"/>
      <c r="RK827" s="5"/>
      <c r="RL827" s="5"/>
      <c r="RM827" s="5"/>
      <c r="RN827" s="5"/>
      <c r="RO827" s="5"/>
      <c r="RP827" s="5"/>
      <c r="RQ827" s="5"/>
      <c r="RR827" s="5"/>
      <c r="RS827" s="5"/>
      <c r="RT827" s="5"/>
      <c r="RU827" s="5"/>
      <c r="RV827" s="5"/>
      <c r="RW827" s="5"/>
      <c r="RX827" s="5"/>
      <c r="RY827" s="5"/>
      <c r="RZ827" s="5"/>
      <c r="SA827" s="5"/>
      <c r="SB827" s="5"/>
      <c r="SC827" s="5"/>
      <c r="SD827" s="5"/>
      <c r="SE827" s="5"/>
      <c r="SF827" s="5"/>
      <c r="SG827" s="5"/>
      <c r="SH827" s="5"/>
      <c r="SI827" s="5"/>
      <c r="SJ827" s="5"/>
      <c r="SK827" s="5"/>
      <c r="SL827" s="5"/>
      <c r="SM827" s="5"/>
      <c r="SN827" s="5"/>
      <c r="SO827" s="5"/>
      <c r="SP827" s="5"/>
      <c r="SQ827" s="5"/>
      <c r="SR827" s="5"/>
      <c r="SS827" s="5"/>
      <c r="ST827" s="5"/>
      <c r="SU827" s="5"/>
      <c r="SV827" s="5"/>
      <c r="SW827" s="5"/>
      <c r="SX827" s="5"/>
      <c r="SY827" s="5"/>
      <c r="SZ827" s="5"/>
      <c r="TA827" s="5"/>
      <c r="TB827" s="5"/>
      <c r="TC827" s="5"/>
      <c r="TD827" s="5"/>
      <c r="TE827" s="5"/>
      <c r="TF827" s="5"/>
      <c r="TG827" s="5"/>
      <c r="TH827" s="5"/>
      <c r="TI827" s="5"/>
      <c r="TJ827" s="5"/>
      <c r="TK827" s="5"/>
      <c r="TL827" s="5"/>
      <c r="TM827" s="5"/>
      <c r="TN827" s="5"/>
      <c r="TO827" s="5"/>
      <c r="TP827" s="5"/>
      <c r="TQ827" s="5"/>
      <c r="TR827" s="5"/>
      <c r="TS827" s="5"/>
      <c r="TT827" s="5"/>
      <c r="TU827" s="5"/>
      <c r="TV827" s="5"/>
      <c r="TW827" s="5"/>
      <c r="TX827" s="5"/>
      <c r="TY827" s="5"/>
      <c r="TZ827" s="5"/>
      <c r="UA827" s="5"/>
      <c r="UB827" s="5"/>
      <c r="UC827" s="5"/>
      <c r="UD827" s="5"/>
      <c r="UE827" s="5"/>
      <c r="UF827" s="5"/>
      <c r="UG827" s="5"/>
      <c r="UH827" s="5"/>
      <c r="UI827" s="5"/>
      <c r="UJ827" s="5"/>
      <c r="UK827" s="5"/>
      <c r="UL827" s="5"/>
      <c r="UM827" s="5"/>
      <c r="UN827" s="5"/>
      <c r="UO827" s="5"/>
      <c r="UP827" s="5"/>
      <c r="UQ827" s="5"/>
      <c r="UR827" s="5"/>
      <c r="US827" s="5"/>
      <c r="UT827" s="5"/>
      <c r="UU827" s="5"/>
      <c r="UV827" s="5"/>
      <c r="UW827" s="5"/>
      <c r="UX827" s="5"/>
      <c r="UY827" s="5"/>
      <c r="UZ827" s="5"/>
      <c r="VA827" s="5"/>
      <c r="VB827" s="5"/>
      <c r="VC827" s="5"/>
      <c r="VD827" s="5"/>
      <c r="VE827" s="5"/>
      <c r="VF827" s="5"/>
      <c r="VG827" s="5"/>
      <c r="VH827" s="5"/>
      <c r="VI827" s="5"/>
      <c r="VJ827" s="5"/>
      <c r="VK827" s="5"/>
      <c r="VL827" s="5"/>
      <c r="VM827" s="5"/>
      <c r="VN827" s="5"/>
      <c r="VO827" s="5"/>
      <c r="VP827" s="5"/>
      <c r="VQ827" s="5"/>
      <c r="VR827" s="5"/>
      <c r="VS827" s="5"/>
      <c r="VT827" s="5"/>
      <c r="VU827" s="5"/>
      <c r="VV827" s="5"/>
      <c r="VW827" s="5"/>
      <c r="VX827" s="5"/>
      <c r="VY827" s="5"/>
      <c r="VZ827" s="5"/>
      <c r="WA827" s="5"/>
      <c r="WB827" s="5"/>
      <c r="WC827" s="5"/>
      <c r="WD827" s="5"/>
      <c r="WE827" s="5"/>
      <c r="WF827" s="5"/>
      <c r="WG827" s="5"/>
      <c r="WH827" s="5"/>
      <c r="WI827" s="5"/>
      <c r="WJ827" s="5"/>
      <c r="WK827" s="5"/>
      <c r="WL827" s="5"/>
      <c r="WM827" s="5"/>
      <c r="WN827" s="5"/>
      <c r="WO827" s="5"/>
      <c r="WP827" s="5"/>
      <c r="WQ827" s="5"/>
      <c r="WR827" s="5"/>
      <c r="WS827" s="5"/>
      <c r="WT827" s="5"/>
      <c r="WU827" s="5"/>
      <c r="WV827" s="5"/>
      <c r="WW827" s="5"/>
      <c r="WX827" s="5"/>
      <c r="WY827" s="5"/>
      <c r="WZ827" s="5"/>
      <c r="XA827" s="5"/>
      <c r="XB827" s="5"/>
      <c r="XC827" s="5"/>
      <c r="XD827" s="5"/>
      <c r="XE827" s="5"/>
      <c r="XF827" s="5"/>
      <c r="XG827" s="5"/>
      <c r="XH827" s="5"/>
      <c r="XI827" s="5"/>
      <c r="XJ827" s="5"/>
      <c r="XK827" s="5"/>
      <c r="XL827" s="5"/>
      <c r="XM827" s="5"/>
      <c r="XN827" s="5"/>
      <c r="XO827" s="5"/>
      <c r="XP827" s="5"/>
      <c r="XQ827" s="5"/>
      <c r="XR827" s="5"/>
      <c r="XS827" s="5"/>
      <c r="XT827" s="5"/>
      <c r="XU827" s="5"/>
      <c r="XV827" s="5"/>
      <c r="XW827" s="5"/>
    </row>
    <row r="828" spans="39:647" x14ac:dyDescent="0.2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c r="PI828" s="5"/>
      <c r="PJ828" s="5"/>
      <c r="PK828" s="5"/>
      <c r="PL828" s="5"/>
      <c r="PM828" s="5"/>
      <c r="PN828" s="5"/>
      <c r="PO828" s="5"/>
      <c r="PP828" s="5"/>
      <c r="PQ828" s="5"/>
      <c r="PR828" s="5"/>
      <c r="PS828" s="5"/>
      <c r="PT828" s="5"/>
      <c r="PU828" s="5"/>
      <c r="PV828" s="5"/>
      <c r="PW828" s="5"/>
      <c r="PX828" s="5"/>
      <c r="PY828" s="5"/>
      <c r="PZ828" s="5"/>
      <c r="QA828" s="5"/>
      <c r="QB828" s="5"/>
      <c r="QC828" s="5"/>
      <c r="QD828" s="5"/>
      <c r="QE828" s="5"/>
      <c r="QF828" s="5"/>
      <c r="QG828" s="5"/>
      <c r="QH828" s="5"/>
      <c r="QI828" s="5"/>
      <c r="QJ828" s="5"/>
      <c r="QK828" s="5"/>
      <c r="QL828" s="5"/>
      <c r="QM828" s="5"/>
      <c r="QN828" s="5"/>
      <c r="QO828" s="5"/>
      <c r="QP828" s="5"/>
      <c r="QQ828" s="5"/>
      <c r="QR828" s="5"/>
      <c r="QS828" s="5"/>
      <c r="QT828" s="5"/>
      <c r="QU828" s="5"/>
      <c r="QV828" s="5"/>
      <c r="QW828" s="5"/>
      <c r="QX828" s="5"/>
      <c r="QY828" s="5"/>
      <c r="QZ828" s="5"/>
      <c r="RA828" s="5"/>
      <c r="RB828" s="5"/>
      <c r="RC828" s="5"/>
      <c r="RD828" s="5"/>
      <c r="RE828" s="5"/>
      <c r="RF828" s="5"/>
      <c r="RG828" s="5"/>
      <c r="RH828" s="5"/>
      <c r="RI828" s="5"/>
      <c r="RJ828" s="5"/>
      <c r="RK828" s="5"/>
      <c r="RL828" s="5"/>
      <c r="RM828" s="5"/>
      <c r="RN828" s="5"/>
      <c r="RO828" s="5"/>
      <c r="RP828" s="5"/>
      <c r="RQ828" s="5"/>
      <c r="RR828" s="5"/>
      <c r="RS828" s="5"/>
      <c r="RT828" s="5"/>
      <c r="RU828" s="5"/>
      <c r="RV828" s="5"/>
      <c r="RW828" s="5"/>
      <c r="RX828" s="5"/>
      <c r="RY828" s="5"/>
      <c r="RZ828" s="5"/>
      <c r="SA828" s="5"/>
      <c r="SB828" s="5"/>
      <c r="SC828" s="5"/>
      <c r="SD828" s="5"/>
      <c r="SE828" s="5"/>
      <c r="SF828" s="5"/>
      <c r="SG828" s="5"/>
      <c r="SH828" s="5"/>
      <c r="SI828" s="5"/>
      <c r="SJ828" s="5"/>
      <c r="SK828" s="5"/>
      <c r="SL828" s="5"/>
      <c r="SM828" s="5"/>
      <c r="SN828" s="5"/>
      <c r="SO828" s="5"/>
      <c r="SP828" s="5"/>
      <c r="SQ828" s="5"/>
      <c r="SR828" s="5"/>
      <c r="SS828" s="5"/>
      <c r="ST828" s="5"/>
      <c r="SU828" s="5"/>
      <c r="SV828" s="5"/>
      <c r="SW828" s="5"/>
      <c r="SX828" s="5"/>
      <c r="SY828" s="5"/>
      <c r="SZ828" s="5"/>
      <c r="TA828" s="5"/>
      <c r="TB828" s="5"/>
      <c r="TC828" s="5"/>
      <c r="TD828" s="5"/>
      <c r="TE828" s="5"/>
      <c r="TF828" s="5"/>
      <c r="TG828" s="5"/>
      <c r="TH828" s="5"/>
      <c r="TI828" s="5"/>
      <c r="TJ828" s="5"/>
      <c r="TK828" s="5"/>
      <c r="TL828" s="5"/>
      <c r="TM828" s="5"/>
      <c r="TN828" s="5"/>
      <c r="TO828" s="5"/>
      <c r="TP828" s="5"/>
      <c r="TQ828" s="5"/>
      <c r="TR828" s="5"/>
      <c r="TS828" s="5"/>
      <c r="TT828" s="5"/>
      <c r="TU828" s="5"/>
      <c r="TV828" s="5"/>
      <c r="TW828" s="5"/>
      <c r="TX828" s="5"/>
      <c r="TY828" s="5"/>
      <c r="TZ828" s="5"/>
      <c r="UA828" s="5"/>
      <c r="UB828" s="5"/>
      <c r="UC828" s="5"/>
      <c r="UD828" s="5"/>
      <c r="UE828" s="5"/>
      <c r="UF828" s="5"/>
      <c r="UG828" s="5"/>
      <c r="UH828" s="5"/>
      <c r="UI828" s="5"/>
      <c r="UJ828" s="5"/>
      <c r="UK828" s="5"/>
      <c r="UL828" s="5"/>
      <c r="UM828" s="5"/>
      <c r="UN828" s="5"/>
      <c r="UO828" s="5"/>
      <c r="UP828" s="5"/>
      <c r="UQ828" s="5"/>
      <c r="UR828" s="5"/>
      <c r="US828" s="5"/>
      <c r="UT828" s="5"/>
      <c r="UU828" s="5"/>
      <c r="UV828" s="5"/>
      <c r="UW828" s="5"/>
      <c r="UX828" s="5"/>
      <c r="UY828" s="5"/>
      <c r="UZ828" s="5"/>
      <c r="VA828" s="5"/>
      <c r="VB828" s="5"/>
      <c r="VC828" s="5"/>
      <c r="VD828" s="5"/>
      <c r="VE828" s="5"/>
      <c r="VF828" s="5"/>
      <c r="VG828" s="5"/>
      <c r="VH828" s="5"/>
      <c r="VI828" s="5"/>
      <c r="VJ828" s="5"/>
      <c r="VK828" s="5"/>
      <c r="VL828" s="5"/>
      <c r="VM828" s="5"/>
      <c r="VN828" s="5"/>
      <c r="VO828" s="5"/>
      <c r="VP828" s="5"/>
      <c r="VQ828" s="5"/>
      <c r="VR828" s="5"/>
      <c r="VS828" s="5"/>
      <c r="VT828" s="5"/>
      <c r="VU828" s="5"/>
      <c r="VV828" s="5"/>
      <c r="VW828" s="5"/>
      <c r="VX828" s="5"/>
      <c r="VY828" s="5"/>
      <c r="VZ828" s="5"/>
      <c r="WA828" s="5"/>
      <c r="WB828" s="5"/>
      <c r="WC828" s="5"/>
      <c r="WD828" s="5"/>
      <c r="WE828" s="5"/>
      <c r="WF828" s="5"/>
      <c r="WG828" s="5"/>
      <c r="WH828" s="5"/>
      <c r="WI828" s="5"/>
      <c r="WJ828" s="5"/>
      <c r="WK828" s="5"/>
      <c r="WL828" s="5"/>
      <c r="WM828" s="5"/>
      <c r="WN828" s="5"/>
      <c r="WO828" s="5"/>
      <c r="WP828" s="5"/>
      <c r="WQ828" s="5"/>
      <c r="WR828" s="5"/>
      <c r="WS828" s="5"/>
      <c r="WT828" s="5"/>
      <c r="WU828" s="5"/>
      <c r="WV828" s="5"/>
      <c r="WW828" s="5"/>
      <c r="WX828" s="5"/>
      <c r="WY828" s="5"/>
      <c r="WZ828" s="5"/>
      <c r="XA828" s="5"/>
      <c r="XB828" s="5"/>
      <c r="XC828" s="5"/>
      <c r="XD828" s="5"/>
      <c r="XE828" s="5"/>
      <c r="XF828" s="5"/>
      <c r="XG828" s="5"/>
      <c r="XH828" s="5"/>
      <c r="XI828" s="5"/>
      <c r="XJ828" s="5"/>
      <c r="XK828" s="5"/>
      <c r="XL828" s="5"/>
      <c r="XM828" s="5"/>
      <c r="XN828" s="5"/>
      <c r="XO828" s="5"/>
      <c r="XP828" s="5"/>
      <c r="XQ828" s="5"/>
      <c r="XR828" s="5"/>
      <c r="XS828" s="5"/>
      <c r="XT828" s="5"/>
      <c r="XU828" s="5"/>
      <c r="XV828" s="5"/>
      <c r="XW828" s="5"/>
    </row>
    <row r="829" spans="39:647" x14ac:dyDescent="0.2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c r="PI829" s="5"/>
      <c r="PJ829" s="5"/>
      <c r="PK829" s="5"/>
      <c r="PL829" s="5"/>
      <c r="PM829" s="5"/>
      <c r="PN829" s="5"/>
      <c r="PO829" s="5"/>
      <c r="PP829" s="5"/>
      <c r="PQ829" s="5"/>
      <c r="PR829" s="5"/>
      <c r="PS829" s="5"/>
      <c r="PT829" s="5"/>
      <c r="PU829" s="5"/>
      <c r="PV829" s="5"/>
      <c r="PW829" s="5"/>
      <c r="PX829" s="5"/>
      <c r="PY829" s="5"/>
      <c r="PZ829" s="5"/>
      <c r="QA829" s="5"/>
      <c r="QB829" s="5"/>
      <c r="QC829" s="5"/>
      <c r="QD829" s="5"/>
      <c r="QE829" s="5"/>
      <c r="QF829" s="5"/>
      <c r="QG829" s="5"/>
      <c r="QH829" s="5"/>
      <c r="QI829" s="5"/>
      <c r="QJ829" s="5"/>
      <c r="QK829" s="5"/>
      <c r="QL829" s="5"/>
      <c r="QM829" s="5"/>
      <c r="QN829" s="5"/>
      <c r="QO829" s="5"/>
      <c r="QP829" s="5"/>
      <c r="QQ829" s="5"/>
      <c r="QR829" s="5"/>
      <c r="QS829" s="5"/>
      <c r="QT829" s="5"/>
      <c r="QU829" s="5"/>
      <c r="QV829" s="5"/>
      <c r="QW829" s="5"/>
      <c r="QX829" s="5"/>
      <c r="QY829" s="5"/>
      <c r="QZ829" s="5"/>
      <c r="RA829" s="5"/>
      <c r="RB829" s="5"/>
      <c r="RC829" s="5"/>
      <c r="RD829" s="5"/>
      <c r="RE829" s="5"/>
      <c r="RF829" s="5"/>
      <c r="RG829" s="5"/>
      <c r="RH829" s="5"/>
      <c r="RI829" s="5"/>
      <c r="RJ829" s="5"/>
      <c r="RK829" s="5"/>
      <c r="RL829" s="5"/>
      <c r="RM829" s="5"/>
      <c r="RN829" s="5"/>
      <c r="RO829" s="5"/>
      <c r="RP829" s="5"/>
      <c r="RQ829" s="5"/>
      <c r="RR829" s="5"/>
      <c r="RS829" s="5"/>
      <c r="RT829" s="5"/>
      <c r="RU829" s="5"/>
      <c r="RV829" s="5"/>
      <c r="RW829" s="5"/>
      <c r="RX829" s="5"/>
      <c r="RY829" s="5"/>
      <c r="RZ829" s="5"/>
      <c r="SA829" s="5"/>
      <c r="SB829" s="5"/>
      <c r="SC829" s="5"/>
      <c r="SD829" s="5"/>
      <c r="SE829" s="5"/>
      <c r="SF829" s="5"/>
      <c r="SG829" s="5"/>
      <c r="SH829" s="5"/>
      <c r="SI829" s="5"/>
      <c r="SJ829" s="5"/>
      <c r="SK829" s="5"/>
      <c r="SL829" s="5"/>
      <c r="SM829" s="5"/>
      <c r="SN829" s="5"/>
      <c r="SO829" s="5"/>
      <c r="SP829" s="5"/>
      <c r="SQ829" s="5"/>
      <c r="SR829" s="5"/>
      <c r="SS829" s="5"/>
      <c r="ST829" s="5"/>
      <c r="SU829" s="5"/>
      <c r="SV829" s="5"/>
      <c r="SW829" s="5"/>
      <c r="SX829" s="5"/>
      <c r="SY829" s="5"/>
      <c r="SZ829" s="5"/>
      <c r="TA829" s="5"/>
      <c r="TB829" s="5"/>
      <c r="TC829" s="5"/>
      <c r="TD829" s="5"/>
      <c r="TE829" s="5"/>
      <c r="TF829" s="5"/>
      <c r="TG829" s="5"/>
      <c r="TH829" s="5"/>
      <c r="TI829" s="5"/>
      <c r="TJ829" s="5"/>
      <c r="TK829" s="5"/>
      <c r="TL829" s="5"/>
      <c r="TM829" s="5"/>
      <c r="TN829" s="5"/>
      <c r="TO829" s="5"/>
      <c r="TP829" s="5"/>
      <c r="TQ829" s="5"/>
      <c r="TR829" s="5"/>
      <c r="TS829" s="5"/>
      <c r="TT829" s="5"/>
      <c r="TU829" s="5"/>
      <c r="TV829" s="5"/>
      <c r="TW829" s="5"/>
      <c r="TX829" s="5"/>
      <c r="TY829" s="5"/>
      <c r="TZ829" s="5"/>
      <c r="UA829" s="5"/>
      <c r="UB829" s="5"/>
      <c r="UC829" s="5"/>
      <c r="UD829" s="5"/>
      <c r="UE829" s="5"/>
      <c r="UF829" s="5"/>
      <c r="UG829" s="5"/>
      <c r="UH829" s="5"/>
      <c r="UI829" s="5"/>
      <c r="UJ829" s="5"/>
      <c r="UK829" s="5"/>
      <c r="UL829" s="5"/>
      <c r="UM829" s="5"/>
      <c r="UN829" s="5"/>
      <c r="UO829" s="5"/>
      <c r="UP829" s="5"/>
      <c r="UQ829" s="5"/>
      <c r="UR829" s="5"/>
      <c r="US829" s="5"/>
      <c r="UT829" s="5"/>
      <c r="UU829" s="5"/>
      <c r="UV829" s="5"/>
      <c r="UW829" s="5"/>
      <c r="UX829" s="5"/>
      <c r="UY829" s="5"/>
      <c r="UZ829" s="5"/>
      <c r="VA829" s="5"/>
      <c r="VB829" s="5"/>
      <c r="VC829" s="5"/>
      <c r="VD829" s="5"/>
      <c r="VE829" s="5"/>
      <c r="VF829" s="5"/>
      <c r="VG829" s="5"/>
      <c r="VH829" s="5"/>
      <c r="VI829" s="5"/>
      <c r="VJ829" s="5"/>
      <c r="VK829" s="5"/>
      <c r="VL829" s="5"/>
      <c r="VM829" s="5"/>
      <c r="VN829" s="5"/>
      <c r="VO829" s="5"/>
      <c r="VP829" s="5"/>
      <c r="VQ829" s="5"/>
      <c r="VR829" s="5"/>
      <c r="VS829" s="5"/>
      <c r="VT829" s="5"/>
      <c r="VU829" s="5"/>
      <c r="VV829" s="5"/>
      <c r="VW829" s="5"/>
      <c r="VX829" s="5"/>
      <c r="VY829" s="5"/>
      <c r="VZ829" s="5"/>
      <c r="WA829" s="5"/>
      <c r="WB829" s="5"/>
      <c r="WC829" s="5"/>
      <c r="WD829" s="5"/>
      <c r="WE829" s="5"/>
      <c r="WF829" s="5"/>
      <c r="WG829" s="5"/>
      <c r="WH829" s="5"/>
      <c r="WI829" s="5"/>
      <c r="WJ829" s="5"/>
      <c r="WK829" s="5"/>
      <c r="WL829" s="5"/>
      <c r="WM829" s="5"/>
      <c r="WN829" s="5"/>
      <c r="WO829" s="5"/>
      <c r="WP829" s="5"/>
      <c r="WQ829" s="5"/>
      <c r="WR829" s="5"/>
      <c r="WS829" s="5"/>
      <c r="WT829" s="5"/>
      <c r="WU829" s="5"/>
      <c r="WV829" s="5"/>
      <c r="WW829" s="5"/>
      <c r="WX829" s="5"/>
      <c r="WY829" s="5"/>
      <c r="WZ829" s="5"/>
      <c r="XA829" s="5"/>
      <c r="XB829" s="5"/>
      <c r="XC829" s="5"/>
      <c r="XD829" s="5"/>
      <c r="XE829" s="5"/>
      <c r="XF829" s="5"/>
      <c r="XG829" s="5"/>
      <c r="XH829" s="5"/>
      <c r="XI829" s="5"/>
      <c r="XJ829" s="5"/>
      <c r="XK829" s="5"/>
      <c r="XL829" s="5"/>
      <c r="XM829" s="5"/>
      <c r="XN829" s="5"/>
      <c r="XO829" s="5"/>
      <c r="XP829" s="5"/>
      <c r="XQ829" s="5"/>
      <c r="XR829" s="5"/>
      <c r="XS829" s="5"/>
      <c r="XT829" s="5"/>
      <c r="XU829" s="5"/>
      <c r="XV829" s="5"/>
      <c r="XW829" s="5"/>
    </row>
    <row r="830" spans="39:647" x14ac:dyDescent="0.2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c r="PI830" s="5"/>
      <c r="PJ830" s="5"/>
      <c r="PK830" s="5"/>
      <c r="PL830" s="5"/>
      <c r="PM830" s="5"/>
      <c r="PN830" s="5"/>
      <c r="PO830" s="5"/>
      <c r="PP830" s="5"/>
      <c r="PQ830" s="5"/>
      <c r="PR830" s="5"/>
      <c r="PS830" s="5"/>
      <c r="PT830" s="5"/>
      <c r="PU830" s="5"/>
      <c r="PV830" s="5"/>
      <c r="PW830" s="5"/>
      <c r="PX830" s="5"/>
      <c r="PY830" s="5"/>
      <c r="PZ830" s="5"/>
      <c r="QA830" s="5"/>
      <c r="QB830" s="5"/>
      <c r="QC830" s="5"/>
      <c r="QD830" s="5"/>
      <c r="QE830" s="5"/>
      <c r="QF830" s="5"/>
      <c r="QG830" s="5"/>
      <c r="QH830" s="5"/>
      <c r="QI830" s="5"/>
      <c r="QJ830" s="5"/>
      <c r="QK830" s="5"/>
      <c r="QL830" s="5"/>
      <c r="QM830" s="5"/>
      <c r="QN830" s="5"/>
      <c r="QO830" s="5"/>
      <c r="QP830" s="5"/>
      <c r="QQ830" s="5"/>
      <c r="QR830" s="5"/>
      <c r="QS830" s="5"/>
      <c r="QT830" s="5"/>
      <c r="QU830" s="5"/>
      <c r="QV830" s="5"/>
      <c r="QW830" s="5"/>
      <c r="QX830" s="5"/>
      <c r="QY830" s="5"/>
      <c r="QZ830" s="5"/>
      <c r="RA830" s="5"/>
      <c r="RB830" s="5"/>
      <c r="RC830" s="5"/>
      <c r="RD830" s="5"/>
      <c r="RE830" s="5"/>
      <c r="RF830" s="5"/>
      <c r="RG830" s="5"/>
      <c r="RH830" s="5"/>
      <c r="RI830" s="5"/>
      <c r="RJ830" s="5"/>
      <c r="RK830" s="5"/>
      <c r="RL830" s="5"/>
      <c r="RM830" s="5"/>
      <c r="RN830" s="5"/>
      <c r="RO830" s="5"/>
      <c r="RP830" s="5"/>
      <c r="RQ830" s="5"/>
      <c r="RR830" s="5"/>
      <c r="RS830" s="5"/>
      <c r="RT830" s="5"/>
      <c r="RU830" s="5"/>
      <c r="RV830" s="5"/>
      <c r="RW830" s="5"/>
      <c r="RX830" s="5"/>
      <c r="RY830" s="5"/>
      <c r="RZ830" s="5"/>
      <c r="SA830" s="5"/>
      <c r="SB830" s="5"/>
      <c r="SC830" s="5"/>
      <c r="SD830" s="5"/>
      <c r="SE830" s="5"/>
      <c r="SF830" s="5"/>
      <c r="SG830" s="5"/>
      <c r="SH830" s="5"/>
      <c r="SI830" s="5"/>
      <c r="SJ830" s="5"/>
      <c r="SK830" s="5"/>
      <c r="SL830" s="5"/>
      <c r="SM830" s="5"/>
      <c r="SN830" s="5"/>
      <c r="SO830" s="5"/>
      <c r="SP830" s="5"/>
      <c r="SQ830" s="5"/>
      <c r="SR830" s="5"/>
      <c r="SS830" s="5"/>
      <c r="ST830" s="5"/>
      <c r="SU830" s="5"/>
      <c r="SV830" s="5"/>
      <c r="SW830" s="5"/>
      <c r="SX830" s="5"/>
      <c r="SY830" s="5"/>
      <c r="SZ830" s="5"/>
      <c r="TA830" s="5"/>
      <c r="TB830" s="5"/>
      <c r="TC830" s="5"/>
      <c r="TD830" s="5"/>
      <c r="TE830" s="5"/>
      <c r="TF830" s="5"/>
      <c r="TG830" s="5"/>
      <c r="TH830" s="5"/>
      <c r="TI830" s="5"/>
      <c r="TJ830" s="5"/>
      <c r="TK830" s="5"/>
      <c r="TL830" s="5"/>
      <c r="TM830" s="5"/>
      <c r="TN830" s="5"/>
      <c r="TO830" s="5"/>
      <c r="TP830" s="5"/>
      <c r="TQ830" s="5"/>
      <c r="TR830" s="5"/>
      <c r="TS830" s="5"/>
      <c r="TT830" s="5"/>
      <c r="TU830" s="5"/>
      <c r="TV830" s="5"/>
      <c r="TW830" s="5"/>
      <c r="TX830" s="5"/>
      <c r="TY830" s="5"/>
      <c r="TZ830" s="5"/>
      <c r="UA830" s="5"/>
      <c r="UB830" s="5"/>
      <c r="UC830" s="5"/>
      <c r="UD830" s="5"/>
      <c r="UE830" s="5"/>
      <c r="UF830" s="5"/>
      <c r="UG830" s="5"/>
      <c r="UH830" s="5"/>
      <c r="UI830" s="5"/>
      <c r="UJ830" s="5"/>
      <c r="UK830" s="5"/>
      <c r="UL830" s="5"/>
      <c r="UM830" s="5"/>
      <c r="UN830" s="5"/>
      <c r="UO830" s="5"/>
      <c r="UP830" s="5"/>
      <c r="UQ830" s="5"/>
      <c r="UR830" s="5"/>
      <c r="US830" s="5"/>
      <c r="UT830" s="5"/>
      <c r="UU830" s="5"/>
      <c r="UV830" s="5"/>
      <c r="UW830" s="5"/>
      <c r="UX830" s="5"/>
      <c r="UY830" s="5"/>
      <c r="UZ830" s="5"/>
      <c r="VA830" s="5"/>
      <c r="VB830" s="5"/>
      <c r="VC830" s="5"/>
      <c r="VD830" s="5"/>
      <c r="VE830" s="5"/>
      <c r="VF830" s="5"/>
      <c r="VG830" s="5"/>
      <c r="VH830" s="5"/>
      <c r="VI830" s="5"/>
      <c r="VJ830" s="5"/>
      <c r="VK830" s="5"/>
      <c r="VL830" s="5"/>
      <c r="VM830" s="5"/>
      <c r="VN830" s="5"/>
      <c r="VO830" s="5"/>
      <c r="VP830" s="5"/>
      <c r="VQ830" s="5"/>
      <c r="VR830" s="5"/>
      <c r="VS830" s="5"/>
      <c r="VT830" s="5"/>
      <c r="VU830" s="5"/>
      <c r="VV830" s="5"/>
      <c r="VW830" s="5"/>
      <c r="VX830" s="5"/>
      <c r="VY830" s="5"/>
      <c r="VZ830" s="5"/>
      <c r="WA830" s="5"/>
      <c r="WB830" s="5"/>
      <c r="WC830" s="5"/>
      <c r="WD830" s="5"/>
      <c r="WE830" s="5"/>
      <c r="WF830" s="5"/>
      <c r="WG830" s="5"/>
      <c r="WH830" s="5"/>
      <c r="WI830" s="5"/>
      <c r="WJ830" s="5"/>
      <c r="WK830" s="5"/>
      <c r="WL830" s="5"/>
      <c r="WM830" s="5"/>
      <c r="WN830" s="5"/>
      <c r="WO830" s="5"/>
      <c r="WP830" s="5"/>
      <c r="WQ830" s="5"/>
      <c r="WR830" s="5"/>
      <c r="WS830" s="5"/>
      <c r="WT830" s="5"/>
      <c r="WU830" s="5"/>
      <c r="WV830" s="5"/>
      <c r="WW830" s="5"/>
      <c r="WX830" s="5"/>
      <c r="WY830" s="5"/>
      <c r="WZ830" s="5"/>
      <c r="XA830" s="5"/>
      <c r="XB830" s="5"/>
      <c r="XC830" s="5"/>
      <c r="XD830" s="5"/>
      <c r="XE830" s="5"/>
      <c r="XF830" s="5"/>
      <c r="XG830" s="5"/>
      <c r="XH830" s="5"/>
      <c r="XI830" s="5"/>
      <c r="XJ830" s="5"/>
      <c r="XK830" s="5"/>
      <c r="XL830" s="5"/>
      <c r="XM830" s="5"/>
      <c r="XN830" s="5"/>
      <c r="XO830" s="5"/>
      <c r="XP830" s="5"/>
      <c r="XQ830" s="5"/>
      <c r="XR830" s="5"/>
      <c r="XS830" s="5"/>
      <c r="XT830" s="5"/>
      <c r="XU830" s="5"/>
      <c r="XV830" s="5"/>
      <c r="XW830" s="5"/>
    </row>
    <row r="831" spans="39:647" x14ac:dyDescent="0.2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c r="PI831" s="5"/>
      <c r="PJ831" s="5"/>
      <c r="PK831" s="5"/>
      <c r="PL831" s="5"/>
      <c r="PM831" s="5"/>
      <c r="PN831" s="5"/>
      <c r="PO831" s="5"/>
      <c r="PP831" s="5"/>
      <c r="PQ831" s="5"/>
      <c r="PR831" s="5"/>
      <c r="PS831" s="5"/>
      <c r="PT831" s="5"/>
      <c r="PU831" s="5"/>
      <c r="PV831" s="5"/>
      <c r="PW831" s="5"/>
      <c r="PX831" s="5"/>
      <c r="PY831" s="5"/>
      <c r="PZ831" s="5"/>
      <c r="QA831" s="5"/>
      <c r="QB831" s="5"/>
      <c r="QC831" s="5"/>
      <c r="QD831" s="5"/>
      <c r="QE831" s="5"/>
      <c r="QF831" s="5"/>
      <c r="QG831" s="5"/>
      <c r="QH831" s="5"/>
      <c r="QI831" s="5"/>
      <c r="QJ831" s="5"/>
      <c r="QK831" s="5"/>
      <c r="QL831" s="5"/>
      <c r="QM831" s="5"/>
      <c r="QN831" s="5"/>
      <c r="QO831" s="5"/>
      <c r="QP831" s="5"/>
      <c r="QQ831" s="5"/>
      <c r="QR831" s="5"/>
      <c r="QS831" s="5"/>
      <c r="QT831" s="5"/>
      <c r="QU831" s="5"/>
      <c r="QV831" s="5"/>
      <c r="QW831" s="5"/>
      <c r="QX831" s="5"/>
      <c r="QY831" s="5"/>
      <c r="QZ831" s="5"/>
      <c r="RA831" s="5"/>
      <c r="RB831" s="5"/>
      <c r="RC831" s="5"/>
      <c r="RD831" s="5"/>
      <c r="RE831" s="5"/>
      <c r="RF831" s="5"/>
      <c r="RG831" s="5"/>
      <c r="RH831" s="5"/>
      <c r="RI831" s="5"/>
      <c r="RJ831" s="5"/>
      <c r="RK831" s="5"/>
      <c r="RL831" s="5"/>
      <c r="RM831" s="5"/>
      <c r="RN831" s="5"/>
      <c r="RO831" s="5"/>
      <c r="RP831" s="5"/>
      <c r="RQ831" s="5"/>
      <c r="RR831" s="5"/>
      <c r="RS831" s="5"/>
      <c r="RT831" s="5"/>
      <c r="RU831" s="5"/>
      <c r="RV831" s="5"/>
      <c r="RW831" s="5"/>
      <c r="RX831" s="5"/>
      <c r="RY831" s="5"/>
      <c r="RZ831" s="5"/>
      <c r="SA831" s="5"/>
      <c r="SB831" s="5"/>
      <c r="SC831" s="5"/>
      <c r="SD831" s="5"/>
      <c r="SE831" s="5"/>
      <c r="SF831" s="5"/>
      <c r="SG831" s="5"/>
      <c r="SH831" s="5"/>
      <c r="SI831" s="5"/>
      <c r="SJ831" s="5"/>
      <c r="SK831" s="5"/>
      <c r="SL831" s="5"/>
      <c r="SM831" s="5"/>
      <c r="SN831" s="5"/>
      <c r="SO831" s="5"/>
      <c r="SP831" s="5"/>
      <c r="SQ831" s="5"/>
      <c r="SR831" s="5"/>
      <c r="SS831" s="5"/>
      <c r="ST831" s="5"/>
      <c r="SU831" s="5"/>
      <c r="SV831" s="5"/>
      <c r="SW831" s="5"/>
      <c r="SX831" s="5"/>
      <c r="SY831" s="5"/>
      <c r="SZ831" s="5"/>
      <c r="TA831" s="5"/>
      <c r="TB831" s="5"/>
      <c r="TC831" s="5"/>
      <c r="TD831" s="5"/>
      <c r="TE831" s="5"/>
      <c r="TF831" s="5"/>
      <c r="TG831" s="5"/>
      <c r="TH831" s="5"/>
      <c r="TI831" s="5"/>
      <c r="TJ831" s="5"/>
      <c r="TK831" s="5"/>
      <c r="TL831" s="5"/>
      <c r="TM831" s="5"/>
      <c r="TN831" s="5"/>
      <c r="TO831" s="5"/>
      <c r="TP831" s="5"/>
      <c r="TQ831" s="5"/>
      <c r="TR831" s="5"/>
      <c r="TS831" s="5"/>
      <c r="TT831" s="5"/>
      <c r="TU831" s="5"/>
      <c r="TV831" s="5"/>
      <c r="TW831" s="5"/>
      <c r="TX831" s="5"/>
      <c r="TY831" s="5"/>
      <c r="TZ831" s="5"/>
      <c r="UA831" s="5"/>
      <c r="UB831" s="5"/>
      <c r="UC831" s="5"/>
      <c r="UD831" s="5"/>
      <c r="UE831" s="5"/>
      <c r="UF831" s="5"/>
      <c r="UG831" s="5"/>
      <c r="UH831" s="5"/>
      <c r="UI831" s="5"/>
      <c r="UJ831" s="5"/>
      <c r="UK831" s="5"/>
      <c r="UL831" s="5"/>
      <c r="UM831" s="5"/>
      <c r="UN831" s="5"/>
      <c r="UO831" s="5"/>
      <c r="UP831" s="5"/>
      <c r="UQ831" s="5"/>
      <c r="UR831" s="5"/>
      <c r="US831" s="5"/>
      <c r="UT831" s="5"/>
      <c r="UU831" s="5"/>
      <c r="UV831" s="5"/>
      <c r="UW831" s="5"/>
      <c r="UX831" s="5"/>
      <c r="UY831" s="5"/>
      <c r="UZ831" s="5"/>
      <c r="VA831" s="5"/>
      <c r="VB831" s="5"/>
      <c r="VC831" s="5"/>
      <c r="VD831" s="5"/>
      <c r="VE831" s="5"/>
      <c r="VF831" s="5"/>
      <c r="VG831" s="5"/>
      <c r="VH831" s="5"/>
      <c r="VI831" s="5"/>
      <c r="VJ831" s="5"/>
      <c r="VK831" s="5"/>
      <c r="VL831" s="5"/>
      <c r="VM831" s="5"/>
      <c r="VN831" s="5"/>
      <c r="VO831" s="5"/>
      <c r="VP831" s="5"/>
      <c r="VQ831" s="5"/>
      <c r="VR831" s="5"/>
      <c r="VS831" s="5"/>
      <c r="VT831" s="5"/>
      <c r="VU831" s="5"/>
      <c r="VV831" s="5"/>
      <c r="VW831" s="5"/>
      <c r="VX831" s="5"/>
      <c r="VY831" s="5"/>
      <c r="VZ831" s="5"/>
      <c r="WA831" s="5"/>
      <c r="WB831" s="5"/>
      <c r="WC831" s="5"/>
      <c r="WD831" s="5"/>
      <c r="WE831" s="5"/>
      <c r="WF831" s="5"/>
      <c r="WG831" s="5"/>
      <c r="WH831" s="5"/>
      <c r="WI831" s="5"/>
      <c r="WJ831" s="5"/>
      <c r="WK831" s="5"/>
      <c r="WL831" s="5"/>
      <c r="WM831" s="5"/>
      <c r="WN831" s="5"/>
      <c r="WO831" s="5"/>
      <c r="WP831" s="5"/>
      <c r="WQ831" s="5"/>
      <c r="WR831" s="5"/>
      <c r="WS831" s="5"/>
      <c r="WT831" s="5"/>
      <c r="WU831" s="5"/>
      <c r="WV831" s="5"/>
      <c r="WW831" s="5"/>
      <c r="WX831" s="5"/>
      <c r="WY831" s="5"/>
      <c r="WZ831" s="5"/>
      <c r="XA831" s="5"/>
      <c r="XB831" s="5"/>
      <c r="XC831" s="5"/>
      <c r="XD831" s="5"/>
      <c r="XE831" s="5"/>
      <c r="XF831" s="5"/>
      <c r="XG831" s="5"/>
      <c r="XH831" s="5"/>
      <c r="XI831" s="5"/>
      <c r="XJ831" s="5"/>
      <c r="XK831" s="5"/>
      <c r="XL831" s="5"/>
      <c r="XM831" s="5"/>
      <c r="XN831" s="5"/>
      <c r="XO831" s="5"/>
      <c r="XP831" s="5"/>
      <c r="XQ831" s="5"/>
      <c r="XR831" s="5"/>
      <c r="XS831" s="5"/>
      <c r="XT831" s="5"/>
      <c r="XU831" s="5"/>
      <c r="XV831" s="5"/>
      <c r="XW831" s="5"/>
    </row>
    <row r="832" spans="39:647" x14ac:dyDescent="0.2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c r="PI832" s="5"/>
      <c r="PJ832" s="5"/>
      <c r="PK832" s="5"/>
      <c r="PL832" s="5"/>
      <c r="PM832" s="5"/>
      <c r="PN832" s="5"/>
      <c r="PO832" s="5"/>
      <c r="PP832" s="5"/>
      <c r="PQ832" s="5"/>
      <c r="PR832" s="5"/>
      <c r="PS832" s="5"/>
      <c r="PT832" s="5"/>
      <c r="PU832" s="5"/>
      <c r="PV832" s="5"/>
      <c r="PW832" s="5"/>
      <c r="PX832" s="5"/>
      <c r="PY832" s="5"/>
      <c r="PZ832" s="5"/>
      <c r="QA832" s="5"/>
      <c r="QB832" s="5"/>
      <c r="QC832" s="5"/>
      <c r="QD832" s="5"/>
      <c r="QE832" s="5"/>
      <c r="QF832" s="5"/>
      <c r="QG832" s="5"/>
      <c r="QH832" s="5"/>
      <c r="QI832" s="5"/>
      <c r="QJ832" s="5"/>
      <c r="QK832" s="5"/>
      <c r="QL832" s="5"/>
      <c r="QM832" s="5"/>
      <c r="QN832" s="5"/>
      <c r="QO832" s="5"/>
      <c r="QP832" s="5"/>
      <c r="QQ832" s="5"/>
      <c r="QR832" s="5"/>
      <c r="QS832" s="5"/>
      <c r="QT832" s="5"/>
      <c r="QU832" s="5"/>
      <c r="QV832" s="5"/>
      <c r="QW832" s="5"/>
      <c r="QX832" s="5"/>
      <c r="QY832" s="5"/>
      <c r="QZ832" s="5"/>
      <c r="RA832" s="5"/>
      <c r="RB832" s="5"/>
      <c r="RC832" s="5"/>
      <c r="RD832" s="5"/>
      <c r="RE832" s="5"/>
      <c r="RF832" s="5"/>
      <c r="RG832" s="5"/>
      <c r="RH832" s="5"/>
      <c r="RI832" s="5"/>
      <c r="RJ832" s="5"/>
      <c r="RK832" s="5"/>
      <c r="RL832" s="5"/>
      <c r="RM832" s="5"/>
      <c r="RN832" s="5"/>
      <c r="RO832" s="5"/>
      <c r="RP832" s="5"/>
      <c r="RQ832" s="5"/>
      <c r="RR832" s="5"/>
      <c r="RS832" s="5"/>
      <c r="RT832" s="5"/>
      <c r="RU832" s="5"/>
      <c r="RV832" s="5"/>
      <c r="RW832" s="5"/>
      <c r="RX832" s="5"/>
      <c r="RY832" s="5"/>
      <c r="RZ832" s="5"/>
      <c r="SA832" s="5"/>
      <c r="SB832" s="5"/>
      <c r="SC832" s="5"/>
      <c r="SD832" s="5"/>
      <c r="SE832" s="5"/>
      <c r="SF832" s="5"/>
      <c r="SG832" s="5"/>
      <c r="SH832" s="5"/>
      <c r="SI832" s="5"/>
      <c r="SJ832" s="5"/>
      <c r="SK832" s="5"/>
      <c r="SL832" s="5"/>
      <c r="SM832" s="5"/>
      <c r="SN832" s="5"/>
      <c r="SO832" s="5"/>
      <c r="SP832" s="5"/>
      <c r="SQ832" s="5"/>
      <c r="SR832" s="5"/>
      <c r="SS832" s="5"/>
      <c r="ST832" s="5"/>
      <c r="SU832" s="5"/>
      <c r="SV832" s="5"/>
      <c r="SW832" s="5"/>
      <c r="SX832" s="5"/>
      <c r="SY832" s="5"/>
      <c r="SZ832" s="5"/>
      <c r="TA832" s="5"/>
      <c r="TB832" s="5"/>
      <c r="TC832" s="5"/>
      <c r="TD832" s="5"/>
      <c r="TE832" s="5"/>
      <c r="TF832" s="5"/>
      <c r="TG832" s="5"/>
      <c r="TH832" s="5"/>
      <c r="TI832" s="5"/>
      <c r="TJ832" s="5"/>
      <c r="TK832" s="5"/>
      <c r="TL832" s="5"/>
      <c r="TM832" s="5"/>
      <c r="TN832" s="5"/>
      <c r="TO832" s="5"/>
      <c r="TP832" s="5"/>
      <c r="TQ832" s="5"/>
      <c r="TR832" s="5"/>
      <c r="TS832" s="5"/>
      <c r="TT832" s="5"/>
      <c r="TU832" s="5"/>
      <c r="TV832" s="5"/>
      <c r="TW832" s="5"/>
      <c r="TX832" s="5"/>
      <c r="TY832" s="5"/>
      <c r="TZ832" s="5"/>
      <c r="UA832" s="5"/>
      <c r="UB832" s="5"/>
      <c r="UC832" s="5"/>
      <c r="UD832" s="5"/>
      <c r="UE832" s="5"/>
      <c r="UF832" s="5"/>
      <c r="UG832" s="5"/>
      <c r="UH832" s="5"/>
      <c r="UI832" s="5"/>
      <c r="UJ832" s="5"/>
      <c r="UK832" s="5"/>
      <c r="UL832" s="5"/>
      <c r="UM832" s="5"/>
      <c r="UN832" s="5"/>
      <c r="UO832" s="5"/>
      <c r="UP832" s="5"/>
      <c r="UQ832" s="5"/>
      <c r="UR832" s="5"/>
      <c r="US832" s="5"/>
      <c r="UT832" s="5"/>
      <c r="UU832" s="5"/>
      <c r="UV832" s="5"/>
      <c r="UW832" s="5"/>
      <c r="UX832" s="5"/>
      <c r="UY832" s="5"/>
      <c r="UZ832" s="5"/>
      <c r="VA832" s="5"/>
      <c r="VB832" s="5"/>
      <c r="VC832" s="5"/>
      <c r="VD832" s="5"/>
      <c r="VE832" s="5"/>
      <c r="VF832" s="5"/>
      <c r="VG832" s="5"/>
      <c r="VH832" s="5"/>
      <c r="VI832" s="5"/>
      <c r="VJ832" s="5"/>
      <c r="VK832" s="5"/>
      <c r="VL832" s="5"/>
      <c r="VM832" s="5"/>
      <c r="VN832" s="5"/>
      <c r="VO832" s="5"/>
      <c r="VP832" s="5"/>
      <c r="VQ832" s="5"/>
      <c r="VR832" s="5"/>
      <c r="VS832" s="5"/>
      <c r="VT832" s="5"/>
      <c r="VU832" s="5"/>
      <c r="VV832" s="5"/>
      <c r="VW832" s="5"/>
      <c r="VX832" s="5"/>
      <c r="VY832" s="5"/>
      <c r="VZ832" s="5"/>
      <c r="WA832" s="5"/>
      <c r="WB832" s="5"/>
      <c r="WC832" s="5"/>
      <c r="WD832" s="5"/>
      <c r="WE832" s="5"/>
      <c r="WF832" s="5"/>
      <c r="WG832" s="5"/>
      <c r="WH832" s="5"/>
      <c r="WI832" s="5"/>
      <c r="WJ832" s="5"/>
      <c r="WK832" s="5"/>
      <c r="WL832" s="5"/>
      <c r="WM832" s="5"/>
      <c r="WN832" s="5"/>
      <c r="WO832" s="5"/>
      <c r="WP832" s="5"/>
      <c r="WQ832" s="5"/>
      <c r="WR832" s="5"/>
      <c r="WS832" s="5"/>
      <c r="WT832" s="5"/>
      <c r="WU832" s="5"/>
      <c r="WV832" s="5"/>
      <c r="WW832" s="5"/>
      <c r="WX832" s="5"/>
      <c r="WY832" s="5"/>
      <c r="WZ832" s="5"/>
      <c r="XA832" s="5"/>
      <c r="XB832" s="5"/>
      <c r="XC832" s="5"/>
      <c r="XD832" s="5"/>
      <c r="XE832" s="5"/>
      <c r="XF832" s="5"/>
      <c r="XG832" s="5"/>
      <c r="XH832" s="5"/>
      <c r="XI832" s="5"/>
      <c r="XJ832" s="5"/>
      <c r="XK832" s="5"/>
      <c r="XL832" s="5"/>
      <c r="XM832" s="5"/>
      <c r="XN832" s="5"/>
      <c r="XO832" s="5"/>
      <c r="XP832" s="5"/>
      <c r="XQ832" s="5"/>
      <c r="XR832" s="5"/>
      <c r="XS832" s="5"/>
      <c r="XT832" s="5"/>
      <c r="XU832" s="5"/>
      <c r="XV832" s="5"/>
      <c r="XW832" s="5"/>
    </row>
    <row r="833" spans="39:647" x14ac:dyDescent="0.2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c r="PI833" s="5"/>
      <c r="PJ833" s="5"/>
      <c r="PK833" s="5"/>
      <c r="PL833" s="5"/>
      <c r="PM833" s="5"/>
      <c r="PN833" s="5"/>
      <c r="PO833" s="5"/>
      <c r="PP833" s="5"/>
      <c r="PQ833" s="5"/>
      <c r="PR833" s="5"/>
      <c r="PS833" s="5"/>
      <c r="PT833" s="5"/>
      <c r="PU833" s="5"/>
      <c r="PV833" s="5"/>
      <c r="PW833" s="5"/>
      <c r="PX833" s="5"/>
      <c r="PY833" s="5"/>
      <c r="PZ833" s="5"/>
      <c r="QA833" s="5"/>
      <c r="QB833" s="5"/>
      <c r="QC833" s="5"/>
      <c r="QD833" s="5"/>
      <c r="QE833" s="5"/>
      <c r="QF833" s="5"/>
      <c r="QG833" s="5"/>
      <c r="QH833" s="5"/>
      <c r="QI833" s="5"/>
      <c r="QJ833" s="5"/>
      <c r="QK833" s="5"/>
      <c r="QL833" s="5"/>
      <c r="QM833" s="5"/>
      <c r="QN833" s="5"/>
      <c r="QO833" s="5"/>
      <c r="QP833" s="5"/>
      <c r="QQ833" s="5"/>
      <c r="QR833" s="5"/>
      <c r="QS833" s="5"/>
      <c r="QT833" s="5"/>
      <c r="QU833" s="5"/>
      <c r="QV833" s="5"/>
      <c r="QW833" s="5"/>
      <c r="QX833" s="5"/>
      <c r="QY833" s="5"/>
      <c r="QZ833" s="5"/>
      <c r="RA833" s="5"/>
      <c r="RB833" s="5"/>
      <c r="RC833" s="5"/>
      <c r="RD833" s="5"/>
      <c r="RE833" s="5"/>
      <c r="RF833" s="5"/>
      <c r="RG833" s="5"/>
      <c r="RH833" s="5"/>
      <c r="RI833" s="5"/>
      <c r="RJ833" s="5"/>
      <c r="RK833" s="5"/>
      <c r="RL833" s="5"/>
      <c r="RM833" s="5"/>
      <c r="RN833" s="5"/>
      <c r="RO833" s="5"/>
      <c r="RP833" s="5"/>
      <c r="RQ833" s="5"/>
      <c r="RR833" s="5"/>
      <c r="RS833" s="5"/>
      <c r="RT833" s="5"/>
      <c r="RU833" s="5"/>
      <c r="RV833" s="5"/>
      <c r="RW833" s="5"/>
      <c r="RX833" s="5"/>
      <c r="RY833" s="5"/>
      <c r="RZ833" s="5"/>
      <c r="SA833" s="5"/>
      <c r="SB833" s="5"/>
      <c r="SC833" s="5"/>
      <c r="SD833" s="5"/>
      <c r="SE833" s="5"/>
      <c r="SF833" s="5"/>
      <c r="SG833" s="5"/>
      <c r="SH833" s="5"/>
      <c r="SI833" s="5"/>
      <c r="SJ833" s="5"/>
      <c r="SK833" s="5"/>
      <c r="SL833" s="5"/>
      <c r="SM833" s="5"/>
      <c r="SN833" s="5"/>
      <c r="SO833" s="5"/>
      <c r="SP833" s="5"/>
      <c r="SQ833" s="5"/>
      <c r="SR833" s="5"/>
      <c r="SS833" s="5"/>
      <c r="ST833" s="5"/>
      <c r="SU833" s="5"/>
      <c r="SV833" s="5"/>
      <c r="SW833" s="5"/>
      <c r="SX833" s="5"/>
      <c r="SY833" s="5"/>
      <c r="SZ833" s="5"/>
      <c r="TA833" s="5"/>
      <c r="TB833" s="5"/>
      <c r="TC833" s="5"/>
      <c r="TD833" s="5"/>
      <c r="TE833" s="5"/>
      <c r="TF833" s="5"/>
      <c r="TG833" s="5"/>
      <c r="TH833" s="5"/>
      <c r="TI833" s="5"/>
      <c r="TJ833" s="5"/>
      <c r="TK833" s="5"/>
      <c r="TL833" s="5"/>
      <c r="TM833" s="5"/>
      <c r="TN833" s="5"/>
      <c r="TO833" s="5"/>
      <c r="TP833" s="5"/>
      <c r="TQ833" s="5"/>
      <c r="TR833" s="5"/>
      <c r="TS833" s="5"/>
      <c r="TT833" s="5"/>
      <c r="TU833" s="5"/>
      <c r="TV833" s="5"/>
      <c r="TW833" s="5"/>
      <c r="TX833" s="5"/>
      <c r="TY833" s="5"/>
      <c r="TZ833" s="5"/>
      <c r="UA833" s="5"/>
      <c r="UB833" s="5"/>
      <c r="UC833" s="5"/>
      <c r="UD833" s="5"/>
      <c r="UE833" s="5"/>
      <c r="UF833" s="5"/>
      <c r="UG833" s="5"/>
      <c r="UH833" s="5"/>
      <c r="UI833" s="5"/>
      <c r="UJ833" s="5"/>
      <c r="UK833" s="5"/>
      <c r="UL833" s="5"/>
      <c r="UM833" s="5"/>
      <c r="UN833" s="5"/>
      <c r="UO833" s="5"/>
      <c r="UP833" s="5"/>
      <c r="UQ833" s="5"/>
      <c r="UR833" s="5"/>
      <c r="US833" s="5"/>
      <c r="UT833" s="5"/>
      <c r="UU833" s="5"/>
      <c r="UV833" s="5"/>
      <c r="UW833" s="5"/>
      <c r="UX833" s="5"/>
      <c r="UY833" s="5"/>
      <c r="UZ833" s="5"/>
      <c r="VA833" s="5"/>
      <c r="VB833" s="5"/>
      <c r="VC833" s="5"/>
      <c r="VD833" s="5"/>
      <c r="VE833" s="5"/>
      <c r="VF833" s="5"/>
      <c r="VG833" s="5"/>
      <c r="VH833" s="5"/>
      <c r="VI833" s="5"/>
      <c r="VJ833" s="5"/>
      <c r="VK833" s="5"/>
      <c r="VL833" s="5"/>
      <c r="VM833" s="5"/>
      <c r="VN833" s="5"/>
      <c r="VO833" s="5"/>
      <c r="VP833" s="5"/>
      <c r="VQ833" s="5"/>
      <c r="VR833" s="5"/>
      <c r="VS833" s="5"/>
      <c r="VT833" s="5"/>
      <c r="VU833" s="5"/>
      <c r="VV833" s="5"/>
      <c r="VW833" s="5"/>
      <c r="VX833" s="5"/>
      <c r="VY833" s="5"/>
      <c r="VZ833" s="5"/>
      <c r="WA833" s="5"/>
      <c r="WB833" s="5"/>
      <c r="WC833" s="5"/>
      <c r="WD833" s="5"/>
      <c r="WE833" s="5"/>
      <c r="WF833" s="5"/>
      <c r="WG833" s="5"/>
      <c r="WH833" s="5"/>
      <c r="WI833" s="5"/>
      <c r="WJ833" s="5"/>
      <c r="WK833" s="5"/>
      <c r="WL833" s="5"/>
      <c r="WM833" s="5"/>
      <c r="WN833" s="5"/>
      <c r="WO833" s="5"/>
      <c r="WP833" s="5"/>
      <c r="WQ833" s="5"/>
      <c r="WR833" s="5"/>
      <c r="WS833" s="5"/>
      <c r="WT833" s="5"/>
      <c r="WU833" s="5"/>
      <c r="WV833" s="5"/>
      <c r="WW833" s="5"/>
      <c r="WX833" s="5"/>
      <c r="WY833" s="5"/>
      <c r="WZ833" s="5"/>
      <c r="XA833" s="5"/>
      <c r="XB833" s="5"/>
      <c r="XC833" s="5"/>
      <c r="XD833" s="5"/>
      <c r="XE833" s="5"/>
      <c r="XF833" s="5"/>
      <c r="XG833" s="5"/>
      <c r="XH833" s="5"/>
      <c r="XI833" s="5"/>
      <c r="XJ833" s="5"/>
      <c r="XK833" s="5"/>
      <c r="XL833" s="5"/>
      <c r="XM833" s="5"/>
      <c r="XN833" s="5"/>
      <c r="XO833" s="5"/>
      <c r="XP833" s="5"/>
      <c r="XQ833" s="5"/>
      <c r="XR833" s="5"/>
      <c r="XS833" s="5"/>
      <c r="XT833" s="5"/>
      <c r="XU833" s="5"/>
      <c r="XV833" s="5"/>
      <c r="XW833" s="5"/>
    </row>
    <row r="834" spans="39:647" x14ac:dyDescent="0.2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c r="PI834" s="5"/>
      <c r="PJ834" s="5"/>
      <c r="PK834" s="5"/>
      <c r="PL834" s="5"/>
      <c r="PM834" s="5"/>
      <c r="PN834" s="5"/>
      <c r="PO834" s="5"/>
      <c r="PP834" s="5"/>
      <c r="PQ834" s="5"/>
      <c r="PR834" s="5"/>
      <c r="PS834" s="5"/>
      <c r="PT834" s="5"/>
      <c r="PU834" s="5"/>
      <c r="PV834" s="5"/>
      <c r="PW834" s="5"/>
      <c r="PX834" s="5"/>
      <c r="PY834" s="5"/>
      <c r="PZ834" s="5"/>
      <c r="QA834" s="5"/>
      <c r="QB834" s="5"/>
      <c r="QC834" s="5"/>
      <c r="QD834" s="5"/>
      <c r="QE834" s="5"/>
      <c r="QF834" s="5"/>
      <c r="QG834" s="5"/>
      <c r="QH834" s="5"/>
      <c r="QI834" s="5"/>
      <c r="QJ834" s="5"/>
      <c r="QK834" s="5"/>
      <c r="QL834" s="5"/>
      <c r="QM834" s="5"/>
      <c r="QN834" s="5"/>
      <c r="QO834" s="5"/>
      <c r="QP834" s="5"/>
      <c r="QQ834" s="5"/>
      <c r="QR834" s="5"/>
      <c r="QS834" s="5"/>
      <c r="QT834" s="5"/>
      <c r="QU834" s="5"/>
      <c r="QV834" s="5"/>
      <c r="QW834" s="5"/>
      <c r="QX834" s="5"/>
      <c r="QY834" s="5"/>
      <c r="QZ834" s="5"/>
      <c r="RA834" s="5"/>
      <c r="RB834" s="5"/>
      <c r="RC834" s="5"/>
      <c r="RD834" s="5"/>
      <c r="RE834" s="5"/>
      <c r="RF834" s="5"/>
      <c r="RG834" s="5"/>
      <c r="RH834" s="5"/>
      <c r="RI834" s="5"/>
      <c r="RJ834" s="5"/>
      <c r="RK834" s="5"/>
      <c r="RL834" s="5"/>
      <c r="RM834" s="5"/>
      <c r="RN834" s="5"/>
      <c r="RO834" s="5"/>
      <c r="RP834" s="5"/>
      <c r="RQ834" s="5"/>
      <c r="RR834" s="5"/>
      <c r="RS834" s="5"/>
      <c r="RT834" s="5"/>
      <c r="RU834" s="5"/>
      <c r="RV834" s="5"/>
      <c r="RW834" s="5"/>
      <c r="RX834" s="5"/>
      <c r="RY834" s="5"/>
      <c r="RZ834" s="5"/>
      <c r="SA834" s="5"/>
      <c r="SB834" s="5"/>
      <c r="SC834" s="5"/>
      <c r="SD834" s="5"/>
      <c r="SE834" s="5"/>
      <c r="SF834" s="5"/>
      <c r="SG834" s="5"/>
      <c r="SH834" s="5"/>
      <c r="SI834" s="5"/>
      <c r="SJ834" s="5"/>
      <c r="SK834" s="5"/>
      <c r="SL834" s="5"/>
      <c r="SM834" s="5"/>
      <c r="SN834" s="5"/>
      <c r="SO834" s="5"/>
      <c r="SP834" s="5"/>
      <c r="SQ834" s="5"/>
      <c r="SR834" s="5"/>
      <c r="SS834" s="5"/>
      <c r="ST834" s="5"/>
      <c r="SU834" s="5"/>
      <c r="SV834" s="5"/>
      <c r="SW834" s="5"/>
      <c r="SX834" s="5"/>
      <c r="SY834" s="5"/>
      <c r="SZ834" s="5"/>
      <c r="TA834" s="5"/>
      <c r="TB834" s="5"/>
      <c r="TC834" s="5"/>
      <c r="TD834" s="5"/>
      <c r="TE834" s="5"/>
      <c r="TF834" s="5"/>
      <c r="TG834" s="5"/>
      <c r="TH834" s="5"/>
      <c r="TI834" s="5"/>
      <c r="TJ834" s="5"/>
      <c r="TK834" s="5"/>
      <c r="TL834" s="5"/>
      <c r="TM834" s="5"/>
      <c r="TN834" s="5"/>
      <c r="TO834" s="5"/>
      <c r="TP834" s="5"/>
      <c r="TQ834" s="5"/>
      <c r="TR834" s="5"/>
      <c r="TS834" s="5"/>
      <c r="TT834" s="5"/>
      <c r="TU834" s="5"/>
      <c r="TV834" s="5"/>
      <c r="TW834" s="5"/>
      <c r="TX834" s="5"/>
      <c r="TY834" s="5"/>
      <c r="TZ834" s="5"/>
      <c r="UA834" s="5"/>
      <c r="UB834" s="5"/>
      <c r="UC834" s="5"/>
      <c r="UD834" s="5"/>
      <c r="UE834" s="5"/>
      <c r="UF834" s="5"/>
      <c r="UG834" s="5"/>
      <c r="UH834" s="5"/>
      <c r="UI834" s="5"/>
      <c r="UJ834" s="5"/>
      <c r="UK834" s="5"/>
      <c r="UL834" s="5"/>
      <c r="UM834" s="5"/>
      <c r="UN834" s="5"/>
      <c r="UO834" s="5"/>
      <c r="UP834" s="5"/>
      <c r="UQ834" s="5"/>
      <c r="UR834" s="5"/>
      <c r="US834" s="5"/>
      <c r="UT834" s="5"/>
      <c r="UU834" s="5"/>
      <c r="UV834" s="5"/>
      <c r="UW834" s="5"/>
      <c r="UX834" s="5"/>
      <c r="UY834" s="5"/>
      <c r="UZ834" s="5"/>
      <c r="VA834" s="5"/>
      <c r="VB834" s="5"/>
      <c r="VC834" s="5"/>
      <c r="VD834" s="5"/>
      <c r="VE834" s="5"/>
      <c r="VF834" s="5"/>
      <c r="VG834" s="5"/>
      <c r="VH834" s="5"/>
      <c r="VI834" s="5"/>
      <c r="VJ834" s="5"/>
      <c r="VK834" s="5"/>
      <c r="VL834" s="5"/>
      <c r="VM834" s="5"/>
      <c r="VN834" s="5"/>
      <c r="VO834" s="5"/>
      <c r="VP834" s="5"/>
      <c r="VQ834" s="5"/>
      <c r="VR834" s="5"/>
      <c r="VS834" s="5"/>
      <c r="VT834" s="5"/>
      <c r="VU834" s="5"/>
      <c r="VV834" s="5"/>
      <c r="VW834" s="5"/>
      <c r="VX834" s="5"/>
      <c r="VY834" s="5"/>
      <c r="VZ834" s="5"/>
      <c r="WA834" s="5"/>
      <c r="WB834" s="5"/>
      <c r="WC834" s="5"/>
      <c r="WD834" s="5"/>
      <c r="WE834" s="5"/>
      <c r="WF834" s="5"/>
      <c r="WG834" s="5"/>
      <c r="WH834" s="5"/>
      <c r="WI834" s="5"/>
      <c r="WJ834" s="5"/>
      <c r="WK834" s="5"/>
      <c r="WL834" s="5"/>
      <c r="WM834" s="5"/>
      <c r="WN834" s="5"/>
      <c r="WO834" s="5"/>
      <c r="WP834" s="5"/>
      <c r="WQ834" s="5"/>
      <c r="WR834" s="5"/>
      <c r="WS834" s="5"/>
      <c r="WT834" s="5"/>
      <c r="WU834" s="5"/>
      <c r="WV834" s="5"/>
      <c r="WW834" s="5"/>
      <c r="WX834" s="5"/>
      <c r="WY834" s="5"/>
      <c r="WZ834" s="5"/>
      <c r="XA834" s="5"/>
      <c r="XB834" s="5"/>
      <c r="XC834" s="5"/>
      <c r="XD834" s="5"/>
      <c r="XE834" s="5"/>
      <c r="XF834" s="5"/>
      <c r="XG834" s="5"/>
      <c r="XH834" s="5"/>
      <c r="XI834" s="5"/>
      <c r="XJ834" s="5"/>
      <c r="XK834" s="5"/>
      <c r="XL834" s="5"/>
      <c r="XM834" s="5"/>
      <c r="XN834" s="5"/>
      <c r="XO834" s="5"/>
      <c r="XP834" s="5"/>
      <c r="XQ834" s="5"/>
      <c r="XR834" s="5"/>
      <c r="XS834" s="5"/>
      <c r="XT834" s="5"/>
      <c r="XU834" s="5"/>
      <c r="XV834" s="5"/>
      <c r="XW834" s="5"/>
    </row>
    <row r="835" spans="39:647" x14ac:dyDescent="0.2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c r="PI835" s="5"/>
      <c r="PJ835" s="5"/>
      <c r="PK835" s="5"/>
      <c r="PL835" s="5"/>
      <c r="PM835" s="5"/>
      <c r="PN835" s="5"/>
      <c r="PO835" s="5"/>
      <c r="PP835" s="5"/>
      <c r="PQ835" s="5"/>
      <c r="PR835" s="5"/>
      <c r="PS835" s="5"/>
      <c r="PT835" s="5"/>
      <c r="PU835" s="5"/>
      <c r="PV835" s="5"/>
      <c r="PW835" s="5"/>
      <c r="PX835" s="5"/>
      <c r="PY835" s="5"/>
      <c r="PZ835" s="5"/>
      <c r="QA835" s="5"/>
      <c r="QB835" s="5"/>
      <c r="QC835" s="5"/>
      <c r="QD835" s="5"/>
      <c r="QE835" s="5"/>
      <c r="QF835" s="5"/>
      <c r="QG835" s="5"/>
      <c r="QH835" s="5"/>
      <c r="QI835" s="5"/>
      <c r="QJ835" s="5"/>
      <c r="QK835" s="5"/>
      <c r="QL835" s="5"/>
      <c r="QM835" s="5"/>
      <c r="QN835" s="5"/>
      <c r="QO835" s="5"/>
      <c r="QP835" s="5"/>
      <c r="QQ835" s="5"/>
      <c r="QR835" s="5"/>
      <c r="QS835" s="5"/>
      <c r="QT835" s="5"/>
      <c r="QU835" s="5"/>
      <c r="QV835" s="5"/>
      <c r="QW835" s="5"/>
      <c r="QX835" s="5"/>
      <c r="QY835" s="5"/>
      <c r="QZ835" s="5"/>
      <c r="RA835" s="5"/>
      <c r="RB835" s="5"/>
      <c r="RC835" s="5"/>
      <c r="RD835" s="5"/>
      <c r="RE835" s="5"/>
      <c r="RF835" s="5"/>
      <c r="RG835" s="5"/>
      <c r="RH835" s="5"/>
      <c r="RI835" s="5"/>
      <c r="RJ835" s="5"/>
      <c r="RK835" s="5"/>
      <c r="RL835" s="5"/>
      <c r="RM835" s="5"/>
      <c r="RN835" s="5"/>
      <c r="RO835" s="5"/>
      <c r="RP835" s="5"/>
      <c r="RQ835" s="5"/>
      <c r="RR835" s="5"/>
      <c r="RS835" s="5"/>
      <c r="RT835" s="5"/>
      <c r="RU835" s="5"/>
      <c r="RV835" s="5"/>
      <c r="RW835" s="5"/>
      <c r="RX835" s="5"/>
      <c r="RY835" s="5"/>
      <c r="RZ835" s="5"/>
      <c r="SA835" s="5"/>
      <c r="SB835" s="5"/>
      <c r="SC835" s="5"/>
      <c r="SD835" s="5"/>
      <c r="SE835" s="5"/>
      <c r="SF835" s="5"/>
      <c r="SG835" s="5"/>
      <c r="SH835" s="5"/>
      <c r="SI835" s="5"/>
      <c r="SJ835" s="5"/>
      <c r="SK835" s="5"/>
      <c r="SL835" s="5"/>
      <c r="SM835" s="5"/>
      <c r="SN835" s="5"/>
      <c r="SO835" s="5"/>
      <c r="SP835" s="5"/>
      <c r="SQ835" s="5"/>
      <c r="SR835" s="5"/>
      <c r="SS835" s="5"/>
      <c r="ST835" s="5"/>
      <c r="SU835" s="5"/>
      <c r="SV835" s="5"/>
      <c r="SW835" s="5"/>
      <c r="SX835" s="5"/>
      <c r="SY835" s="5"/>
      <c r="SZ835" s="5"/>
      <c r="TA835" s="5"/>
      <c r="TB835" s="5"/>
      <c r="TC835" s="5"/>
      <c r="TD835" s="5"/>
      <c r="TE835" s="5"/>
      <c r="TF835" s="5"/>
      <c r="TG835" s="5"/>
      <c r="TH835" s="5"/>
      <c r="TI835" s="5"/>
      <c r="TJ835" s="5"/>
      <c r="TK835" s="5"/>
      <c r="TL835" s="5"/>
      <c r="TM835" s="5"/>
      <c r="TN835" s="5"/>
      <c r="TO835" s="5"/>
      <c r="TP835" s="5"/>
      <c r="TQ835" s="5"/>
      <c r="TR835" s="5"/>
      <c r="TS835" s="5"/>
      <c r="TT835" s="5"/>
      <c r="TU835" s="5"/>
      <c r="TV835" s="5"/>
      <c r="TW835" s="5"/>
      <c r="TX835" s="5"/>
      <c r="TY835" s="5"/>
      <c r="TZ835" s="5"/>
      <c r="UA835" s="5"/>
      <c r="UB835" s="5"/>
      <c r="UC835" s="5"/>
      <c r="UD835" s="5"/>
      <c r="UE835" s="5"/>
      <c r="UF835" s="5"/>
      <c r="UG835" s="5"/>
      <c r="UH835" s="5"/>
      <c r="UI835" s="5"/>
      <c r="UJ835" s="5"/>
      <c r="UK835" s="5"/>
      <c r="UL835" s="5"/>
      <c r="UM835" s="5"/>
      <c r="UN835" s="5"/>
      <c r="UO835" s="5"/>
      <c r="UP835" s="5"/>
      <c r="UQ835" s="5"/>
      <c r="UR835" s="5"/>
      <c r="US835" s="5"/>
      <c r="UT835" s="5"/>
      <c r="UU835" s="5"/>
      <c r="UV835" s="5"/>
      <c r="UW835" s="5"/>
      <c r="UX835" s="5"/>
      <c r="UY835" s="5"/>
      <c r="UZ835" s="5"/>
      <c r="VA835" s="5"/>
      <c r="VB835" s="5"/>
      <c r="VC835" s="5"/>
      <c r="VD835" s="5"/>
      <c r="VE835" s="5"/>
      <c r="VF835" s="5"/>
      <c r="VG835" s="5"/>
      <c r="VH835" s="5"/>
      <c r="VI835" s="5"/>
      <c r="VJ835" s="5"/>
      <c r="VK835" s="5"/>
      <c r="VL835" s="5"/>
      <c r="VM835" s="5"/>
      <c r="VN835" s="5"/>
      <c r="VO835" s="5"/>
      <c r="VP835" s="5"/>
      <c r="VQ835" s="5"/>
      <c r="VR835" s="5"/>
      <c r="VS835" s="5"/>
      <c r="VT835" s="5"/>
      <c r="VU835" s="5"/>
      <c r="VV835" s="5"/>
      <c r="VW835" s="5"/>
      <c r="VX835" s="5"/>
      <c r="VY835" s="5"/>
      <c r="VZ835" s="5"/>
      <c r="WA835" s="5"/>
      <c r="WB835" s="5"/>
      <c r="WC835" s="5"/>
      <c r="WD835" s="5"/>
      <c r="WE835" s="5"/>
      <c r="WF835" s="5"/>
      <c r="WG835" s="5"/>
      <c r="WH835" s="5"/>
      <c r="WI835" s="5"/>
      <c r="WJ835" s="5"/>
      <c r="WK835" s="5"/>
      <c r="WL835" s="5"/>
      <c r="WM835" s="5"/>
      <c r="WN835" s="5"/>
      <c r="WO835" s="5"/>
      <c r="WP835" s="5"/>
      <c r="WQ835" s="5"/>
      <c r="WR835" s="5"/>
      <c r="WS835" s="5"/>
      <c r="WT835" s="5"/>
      <c r="WU835" s="5"/>
      <c r="WV835" s="5"/>
      <c r="WW835" s="5"/>
      <c r="WX835" s="5"/>
      <c r="WY835" s="5"/>
      <c r="WZ835" s="5"/>
      <c r="XA835" s="5"/>
      <c r="XB835" s="5"/>
      <c r="XC835" s="5"/>
      <c r="XD835" s="5"/>
      <c r="XE835" s="5"/>
      <c r="XF835" s="5"/>
      <c r="XG835" s="5"/>
      <c r="XH835" s="5"/>
      <c r="XI835" s="5"/>
      <c r="XJ835" s="5"/>
      <c r="XK835" s="5"/>
      <c r="XL835" s="5"/>
      <c r="XM835" s="5"/>
      <c r="XN835" s="5"/>
      <c r="XO835" s="5"/>
      <c r="XP835" s="5"/>
      <c r="XQ835" s="5"/>
      <c r="XR835" s="5"/>
      <c r="XS835" s="5"/>
      <c r="XT835" s="5"/>
      <c r="XU835" s="5"/>
      <c r="XV835" s="5"/>
      <c r="XW835" s="5"/>
    </row>
    <row r="836" spans="39:647" x14ac:dyDescent="0.2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c r="PI836" s="5"/>
      <c r="PJ836" s="5"/>
      <c r="PK836" s="5"/>
      <c r="PL836" s="5"/>
      <c r="PM836" s="5"/>
      <c r="PN836" s="5"/>
      <c r="PO836" s="5"/>
      <c r="PP836" s="5"/>
      <c r="PQ836" s="5"/>
      <c r="PR836" s="5"/>
      <c r="PS836" s="5"/>
      <c r="PT836" s="5"/>
      <c r="PU836" s="5"/>
      <c r="PV836" s="5"/>
      <c r="PW836" s="5"/>
      <c r="PX836" s="5"/>
      <c r="PY836" s="5"/>
      <c r="PZ836" s="5"/>
      <c r="QA836" s="5"/>
      <c r="QB836" s="5"/>
      <c r="QC836" s="5"/>
      <c r="QD836" s="5"/>
      <c r="QE836" s="5"/>
      <c r="QF836" s="5"/>
      <c r="QG836" s="5"/>
      <c r="QH836" s="5"/>
      <c r="QI836" s="5"/>
      <c r="QJ836" s="5"/>
      <c r="QK836" s="5"/>
      <c r="QL836" s="5"/>
      <c r="QM836" s="5"/>
      <c r="QN836" s="5"/>
      <c r="QO836" s="5"/>
      <c r="QP836" s="5"/>
      <c r="QQ836" s="5"/>
      <c r="QR836" s="5"/>
      <c r="QS836" s="5"/>
      <c r="QT836" s="5"/>
      <c r="QU836" s="5"/>
      <c r="QV836" s="5"/>
      <c r="QW836" s="5"/>
      <c r="QX836" s="5"/>
      <c r="QY836" s="5"/>
      <c r="QZ836" s="5"/>
      <c r="RA836" s="5"/>
      <c r="RB836" s="5"/>
      <c r="RC836" s="5"/>
      <c r="RD836" s="5"/>
      <c r="RE836" s="5"/>
      <c r="RF836" s="5"/>
      <c r="RG836" s="5"/>
      <c r="RH836" s="5"/>
      <c r="RI836" s="5"/>
      <c r="RJ836" s="5"/>
      <c r="RK836" s="5"/>
      <c r="RL836" s="5"/>
      <c r="RM836" s="5"/>
      <c r="RN836" s="5"/>
      <c r="RO836" s="5"/>
      <c r="RP836" s="5"/>
      <c r="RQ836" s="5"/>
      <c r="RR836" s="5"/>
      <c r="RS836" s="5"/>
      <c r="RT836" s="5"/>
      <c r="RU836" s="5"/>
      <c r="RV836" s="5"/>
      <c r="RW836" s="5"/>
      <c r="RX836" s="5"/>
      <c r="RY836" s="5"/>
      <c r="RZ836" s="5"/>
      <c r="SA836" s="5"/>
      <c r="SB836" s="5"/>
      <c r="SC836" s="5"/>
      <c r="SD836" s="5"/>
      <c r="SE836" s="5"/>
      <c r="SF836" s="5"/>
      <c r="SG836" s="5"/>
      <c r="SH836" s="5"/>
      <c r="SI836" s="5"/>
      <c r="SJ836" s="5"/>
      <c r="SK836" s="5"/>
      <c r="SL836" s="5"/>
      <c r="SM836" s="5"/>
      <c r="SN836" s="5"/>
      <c r="SO836" s="5"/>
      <c r="SP836" s="5"/>
      <c r="SQ836" s="5"/>
      <c r="SR836" s="5"/>
      <c r="SS836" s="5"/>
      <c r="ST836" s="5"/>
      <c r="SU836" s="5"/>
      <c r="SV836" s="5"/>
      <c r="SW836" s="5"/>
      <c r="SX836" s="5"/>
      <c r="SY836" s="5"/>
      <c r="SZ836" s="5"/>
      <c r="TA836" s="5"/>
      <c r="TB836" s="5"/>
      <c r="TC836" s="5"/>
      <c r="TD836" s="5"/>
      <c r="TE836" s="5"/>
      <c r="TF836" s="5"/>
      <c r="TG836" s="5"/>
      <c r="TH836" s="5"/>
      <c r="TI836" s="5"/>
      <c r="TJ836" s="5"/>
      <c r="TK836" s="5"/>
      <c r="TL836" s="5"/>
      <c r="TM836" s="5"/>
      <c r="TN836" s="5"/>
      <c r="TO836" s="5"/>
      <c r="TP836" s="5"/>
      <c r="TQ836" s="5"/>
      <c r="TR836" s="5"/>
      <c r="TS836" s="5"/>
      <c r="TT836" s="5"/>
      <c r="TU836" s="5"/>
      <c r="TV836" s="5"/>
      <c r="TW836" s="5"/>
      <c r="TX836" s="5"/>
      <c r="TY836" s="5"/>
      <c r="TZ836" s="5"/>
      <c r="UA836" s="5"/>
      <c r="UB836" s="5"/>
      <c r="UC836" s="5"/>
      <c r="UD836" s="5"/>
      <c r="UE836" s="5"/>
      <c r="UF836" s="5"/>
      <c r="UG836" s="5"/>
      <c r="UH836" s="5"/>
      <c r="UI836" s="5"/>
      <c r="UJ836" s="5"/>
      <c r="UK836" s="5"/>
      <c r="UL836" s="5"/>
      <c r="UM836" s="5"/>
      <c r="UN836" s="5"/>
      <c r="UO836" s="5"/>
      <c r="UP836" s="5"/>
      <c r="UQ836" s="5"/>
      <c r="UR836" s="5"/>
      <c r="US836" s="5"/>
      <c r="UT836" s="5"/>
      <c r="UU836" s="5"/>
      <c r="UV836" s="5"/>
      <c r="UW836" s="5"/>
      <c r="UX836" s="5"/>
      <c r="UY836" s="5"/>
      <c r="UZ836" s="5"/>
      <c r="VA836" s="5"/>
      <c r="VB836" s="5"/>
      <c r="VC836" s="5"/>
      <c r="VD836" s="5"/>
      <c r="VE836" s="5"/>
      <c r="VF836" s="5"/>
      <c r="VG836" s="5"/>
      <c r="VH836" s="5"/>
      <c r="VI836" s="5"/>
      <c r="VJ836" s="5"/>
      <c r="VK836" s="5"/>
      <c r="VL836" s="5"/>
      <c r="VM836" s="5"/>
      <c r="VN836" s="5"/>
      <c r="VO836" s="5"/>
      <c r="VP836" s="5"/>
      <c r="VQ836" s="5"/>
      <c r="VR836" s="5"/>
      <c r="VS836" s="5"/>
      <c r="VT836" s="5"/>
      <c r="VU836" s="5"/>
      <c r="VV836" s="5"/>
      <c r="VW836" s="5"/>
      <c r="VX836" s="5"/>
      <c r="VY836" s="5"/>
      <c r="VZ836" s="5"/>
      <c r="WA836" s="5"/>
      <c r="WB836" s="5"/>
      <c r="WC836" s="5"/>
      <c r="WD836" s="5"/>
      <c r="WE836" s="5"/>
      <c r="WF836" s="5"/>
      <c r="WG836" s="5"/>
      <c r="WH836" s="5"/>
      <c r="WI836" s="5"/>
      <c r="WJ836" s="5"/>
      <c r="WK836" s="5"/>
      <c r="WL836" s="5"/>
      <c r="WM836" s="5"/>
      <c r="WN836" s="5"/>
      <c r="WO836" s="5"/>
      <c r="WP836" s="5"/>
      <c r="WQ836" s="5"/>
      <c r="WR836" s="5"/>
      <c r="WS836" s="5"/>
      <c r="WT836" s="5"/>
      <c r="WU836" s="5"/>
      <c r="WV836" s="5"/>
      <c r="WW836" s="5"/>
      <c r="WX836" s="5"/>
      <c r="WY836" s="5"/>
      <c r="WZ836" s="5"/>
      <c r="XA836" s="5"/>
      <c r="XB836" s="5"/>
      <c r="XC836" s="5"/>
      <c r="XD836" s="5"/>
      <c r="XE836" s="5"/>
      <c r="XF836" s="5"/>
      <c r="XG836" s="5"/>
      <c r="XH836" s="5"/>
      <c r="XI836" s="5"/>
      <c r="XJ836" s="5"/>
      <c r="XK836" s="5"/>
      <c r="XL836" s="5"/>
      <c r="XM836" s="5"/>
      <c r="XN836" s="5"/>
      <c r="XO836" s="5"/>
      <c r="XP836" s="5"/>
      <c r="XQ836" s="5"/>
      <c r="XR836" s="5"/>
      <c r="XS836" s="5"/>
      <c r="XT836" s="5"/>
      <c r="XU836" s="5"/>
      <c r="XV836" s="5"/>
      <c r="XW836" s="5"/>
    </row>
    <row r="837" spans="39:647" x14ac:dyDescent="0.2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c r="PI837" s="5"/>
      <c r="PJ837" s="5"/>
      <c r="PK837" s="5"/>
      <c r="PL837" s="5"/>
      <c r="PM837" s="5"/>
      <c r="PN837" s="5"/>
      <c r="PO837" s="5"/>
      <c r="PP837" s="5"/>
      <c r="PQ837" s="5"/>
      <c r="PR837" s="5"/>
      <c r="PS837" s="5"/>
      <c r="PT837" s="5"/>
      <c r="PU837" s="5"/>
      <c r="PV837" s="5"/>
      <c r="PW837" s="5"/>
      <c r="PX837" s="5"/>
      <c r="PY837" s="5"/>
      <c r="PZ837" s="5"/>
      <c r="QA837" s="5"/>
      <c r="QB837" s="5"/>
      <c r="QC837" s="5"/>
      <c r="QD837" s="5"/>
      <c r="QE837" s="5"/>
      <c r="QF837" s="5"/>
      <c r="QG837" s="5"/>
      <c r="QH837" s="5"/>
      <c r="QI837" s="5"/>
      <c r="QJ837" s="5"/>
      <c r="QK837" s="5"/>
      <c r="QL837" s="5"/>
      <c r="QM837" s="5"/>
      <c r="QN837" s="5"/>
      <c r="QO837" s="5"/>
      <c r="QP837" s="5"/>
      <c r="QQ837" s="5"/>
      <c r="QR837" s="5"/>
      <c r="QS837" s="5"/>
      <c r="QT837" s="5"/>
      <c r="QU837" s="5"/>
      <c r="QV837" s="5"/>
      <c r="QW837" s="5"/>
      <c r="QX837" s="5"/>
      <c r="QY837" s="5"/>
      <c r="QZ837" s="5"/>
      <c r="RA837" s="5"/>
      <c r="RB837" s="5"/>
      <c r="RC837" s="5"/>
      <c r="RD837" s="5"/>
      <c r="RE837" s="5"/>
      <c r="RF837" s="5"/>
      <c r="RG837" s="5"/>
      <c r="RH837" s="5"/>
      <c r="RI837" s="5"/>
      <c r="RJ837" s="5"/>
      <c r="RK837" s="5"/>
      <c r="RL837" s="5"/>
      <c r="RM837" s="5"/>
      <c r="RN837" s="5"/>
      <c r="RO837" s="5"/>
      <c r="RP837" s="5"/>
      <c r="RQ837" s="5"/>
      <c r="RR837" s="5"/>
      <c r="RS837" s="5"/>
      <c r="RT837" s="5"/>
      <c r="RU837" s="5"/>
      <c r="RV837" s="5"/>
      <c r="RW837" s="5"/>
      <c r="RX837" s="5"/>
      <c r="RY837" s="5"/>
      <c r="RZ837" s="5"/>
      <c r="SA837" s="5"/>
      <c r="SB837" s="5"/>
      <c r="SC837" s="5"/>
      <c r="SD837" s="5"/>
      <c r="SE837" s="5"/>
      <c r="SF837" s="5"/>
      <c r="SG837" s="5"/>
      <c r="SH837" s="5"/>
      <c r="SI837" s="5"/>
      <c r="SJ837" s="5"/>
      <c r="SK837" s="5"/>
      <c r="SL837" s="5"/>
      <c r="SM837" s="5"/>
      <c r="SN837" s="5"/>
      <c r="SO837" s="5"/>
      <c r="SP837" s="5"/>
      <c r="SQ837" s="5"/>
      <c r="SR837" s="5"/>
      <c r="SS837" s="5"/>
      <c r="ST837" s="5"/>
      <c r="SU837" s="5"/>
      <c r="SV837" s="5"/>
      <c r="SW837" s="5"/>
      <c r="SX837" s="5"/>
      <c r="SY837" s="5"/>
      <c r="SZ837" s="5"/>
      <c r="TA837" s="5"/>
      <c r="TB837" s="5"/>
      <c r="TC837" s="5"/>
      <c r="TD837" s="5"/>
      <c r="TE837" s="5"/>
      <c r="TF837" s="5"/>
      <c r="TG837" s="5"/>
      <c r="TH837" s="5"/>
      <c r="TI837" s="5"/>
      <c r="TJ837" s="5"/>
      <c r="TK837" s="5"/>
      <c r="TL837" s="5"/>
      <c r="TM837" s="5"/>
      <c r="TN837" s="5"/>
      <c r="TO837" s="5"/>
      <c r="TP837" s="5"/>
      <c r="TQ837" s="5"/>
      <c r="TR837" s="5"/>
      <c r="TS837" s="5"/>
      <c r="TT837" s="5"/>
      <c r="TU837" s="5"/>
      <c r="TV837" s="5"/>
      <c r="TW837" s="5"/>
      <c r="TX837" s="5"/>
      <c r="TY837" s="5"/>
      <c r="TZ837" s="5"/>
      <c r="UA837" s="5"/>
      <c r="UB837" s="5"/>
      <c r="UC837" s="5"/>
      <c r="UD837" s="5"/>
      <c r="UE837" s="5"/>
      <c r="UF837" s="5"/>
      <c r="UG837" s="5"/>
      <c r="UH837" s="5"/>
      <c r="UI837" s="5"/>
      <c r="UJ837" s="5"/>
      <c r="UK837" s="5"/>
      <c r="UL837" s="5"/>
      <c r="UM837" s="5"/>
      <c r="UN837" s="5"/>
      <c r="UO837" s="5"/>
      <c r="UP837" s="5"/>
      <c r="UQ837" s="5"/>
      <c r="UR837" s="5"/>
      <c r="US837" s="5"/>
      <c r="UT837" s="5"/>
      <c r="UU837" s="5"/>
      <c r="UV837" s="5"/>
      <c r="UW837" s="5"/>
      <c r="UX837" s="5"/>
      <c r="UY837" s="5"/>
      <c r="UZ837" s="5"/>
      <c r="VA837" s="5"/>
      <c r="VB837" s="5"/>
      <c r="VC837" s="5"/>
      <c r="VD837" s="5"/>
      <c r="VE837" s="5"/>
      <c r="VF837" s="5"/>
      <c r="VG837" s="5"/>
      <c r="VH837" s="5"/>
      <c r="VI837" s="5"/>
      <c r="VJ837" s="5"/>
      <c r="VK837" s="5"/>
      <c r="VL837" s="5"/>
      <c r="VM837" s="5"/>
      <c r="VN837" s="5"/>
      <c r="VO837" s="5"/>
      <c r="VP837" s="5"/>
      <c r="VQ837" s="5"/>
      <c r="VR837" s="5"/>
      <c r="VS837" s="5"/>
      <c r="VT837" s="5"/>
      <c r="VU837" s="5"/>
      <c r="VV837" s="5"/>
      <c r="VW837" s="5"/>
      <c r="VX837" s="5"/>
      <c r="VY837" s="5"/>
      <c r="VZ837" s="5"/>
      <c r="WA837" s="5"/>
      <c r="WB837" s="5"/>
      <c r="WC837" s="5"/>
      <c r="WD837" s="5"/>
      <c r="WE837" s="5"/>
      <c r="WF837" s="5"/>
      <c r="WG837" s="5"/>
      <c r="WH837" s="5"/>
      <c r="WI837" s="5"/>
      <c r="WJ837" s="5"/>
      <c r="WK837" s="5"/>
      <c r="WL837" s="5"/>
      <c r="WM837" s="5"/>
      <c r="WN837" s="5"/>
      <c r="WO837" s="5"/>
      <c r="WP837" s="5"/>
      <c r="WQ837" s="5"/>
      <c r="WR837" s="5"/>
      <c r="WS837" s="5"/>
      <c r="WT837" s="5"/>
      <c r="WU837" s="5"/>
      <c r="WV837" s="5"/>
      <c r="WW837" s="5"/>
      <c r="WX837" s="5"/>
      <c r="WY837" s="5"/>
      <c r="WZ837" s="5"/>
      <c r="XA837" s="5"/>
      <c r="XB837" s="5"/>
      <c r="XC837" s="5"/>
      <c r="XD837" s="5"/>
      <c r="XE837" s="5"/>
      <c r="XF837" s="5"/>
      <c r="XG837" s="5"/>
      <c r="XH837" s="5"/>
      <c r="XI837" s="5"/>
      <c r="XJ837" s="5"/>
      <c r="XK837" s="5"/>
      <c r="XL837" s="5"/>
      <c r="XM837" s="5"/>
      <c r="XN837" s="5"/>
      <c r="XO837" s="5"/>
      <c r="XP837" s="5"/>
      <c r="XQ837" s="5"/>
      <c r="XR837" s="5"/>
      <c r="XS837" s="5"/>
      <c r="XT837" s="5"/>
      <c r="XU837" s="5"/>
      <c r="XV837" s="5"/>
      <c r="XW837" s="5"/>
    </row>
    <row r="838" spans="39:647" x14ac:dyDescent="0.2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c r="PI838" s="5"/>
      <c r="PJ838" s="5"/>
      <c r="PK838" s="5"/>
      <c r="PL838" s="5"/>
      <c r="PM838" s="5"/>
      <c r="PN838" s="5"/>
      <c r="PO838" s="5"/>
      <c r="PP838" s="5"/>
      <c r="PQ838" s="5"/>
      <c r="PR838" s="5"/>
      <c r="PS838" s="5"/>
      <c r="PT838" s="5"/>
      <c r="PU838" s="5"/>
      <c r="PV838" s="5"/>
      <c r="PW838" s="5"/>
      <c r="PX838" s="5"/>
      <c r="PY838" s="5"/>
      <c r="PZ838" s="5"/>
      <c r="QA838" s="5"/>
      <c r="QB838" s="5"/>
      <c r="QC838" s="5"/>
      <c r="QD838" s="5"/>
      <c r="QE838" s="5"/>
      <c r="QF838" s="5"/>
      <c r="QG838" s="5"/>
      <c r="QH838" s="5"/>
      <c r="QI838" s="5"/>
      <c r="QJ838" s="5"/>
      <c r="QK838" s="5"/>
      <c r="QL838" s="5"/>
      <c r="QM838" s="5"/>
      <c r="QN838" s="5"/>
      <c r="QO838" s="5"/>
      <c r="QP838" s="5"/>
      <c r="QQ838" s="5"/>
      <c r="QR838" s="5"/>
      <c r="QS838" s="5"/>
      <c r="QT838" s="5"/>
      <c r="QU838" s="5"/>
      <c r="QV838" s="5"/>
      <c r="QW838" s="5"/>
      <c r="QX838" s="5"/>
      <c r="QY838" s="5"/>
      <c r="QZ838" s="5"/>
      <c r="RA838" s="5"/>
      <c r="RB838" s="5"/>
      <c r="RC838" s="5"/>
      <c r="RD838" s="5"/>
      <c r="RE838" s="5"/>
      <c r="RF838" s="5"/>
      <c r="RG838" s="5"/>
      <c r="RH838" s="5"/>
      <c r="RI838" s="5"/>
      <c r="RJ838" s="5"/>
      <c r="RK838" s="5"/>
      <c r="RL838" s="5"/>
      <c r="RM838" s="5"/>
      <c r="RN838" s="5"/>
      <c r="RO838" s="5"/>
      <c r="RP838" s="5"/>
      <c r="RQ838" s="5"/>
      <c r="RR838" s="5"/>
      <c r="RS838" s="5"/>
      <c r="RT838" s="5"/>
      <c r="RU838" s="5"/>
      <c r="RV838" s="5"/>
      <c r="RW838" s="5"/>
      <c r="RX838" s="5"/>
      <c r="RY838" s="5"/>
      <c r="RZ838" s="5"/>
      <c r="SA838" s="5"/>
      <c r="SB838" s="5"/>
      <c r="SC838" s="5"/>
      <c r="SD838" s="5"/>
      <c r="SE838" s="5"/>
      <c r="SF838" s="5"/>
      <c r="SG838" s="5"/>
      <c r="SH838" s="5"/>
      <c r="SI838" s="5"/>
      <c r="SJ838" s="5"/>
      <c r="SK838" s="5"/>
      <c r="SL838" s="5"/>
      <c r="SM838" s="5"/>
      <c r="SN838" s="5"/>
      <c r="SO838" s="5"/>
      <c r="SP838" s="5"/>
      <c r="SQ838" s="5"/>
      <c r="SR838" s="5"/>
      <c r="SS838" s="5"/>
      <c r="ST838" s="5"/>
      <c r="SU838" s="5"/>
      <c r="SV838" s="5"/>
      <c r="SW838" s="5"/>
      <c r="SX838" s="5"/>
      <c r="SY838" s="5"/>
      <c r="SZ838" s="5"/>
      <c r="TA838" s="5"/>
      <c r="TB838" s="5"/>
      <c r="TC838" s="5"/>
      <c r="TD838" s="5"/>
      <c r="TE838" s="5"/>
      <c r="TF838" s="5"/>
      <c r="TG838" s="5"/>
      <c r="TH838" s="5"/>
      <c r="TI838" s="5"/>
      <c r="TJ838" s="5"/>
      <c r="TK838" s="5"/>
      <c r="TL838" s="5"/>
      <c r="TM838" s="5"/>
      <c r="TN838" s="5"/>
      <c r="TO838" s="5"/>
      <c r="TP838" s="5"/>
      <c r="TQ838" s="5"/>
      <c r="TR838" s="5"/>
      <c r="TS838" s="5"/>
      <c r="TT838" s="5"/>
      <c r="TU838" s="5"/>
      <c r="TV838" s="5"/>
      <c r="TW838" s="5"/>
      <c r="TX838" s="5"/>
      <c r="TY838" s="5"/>
      <c r="TZ838" s="5"/>
      <c r="UA838" s="5"/>
      <c r="UB838" s="5"/>
      <c r="UC838" s="5"/>
      <c r="UD838" s="5"/>
      <c r="UE838" s="5"/>
      <c r="UF838" s="5"/>
      <c r="UG838" s="5"/>
      <c r="UH838" s="5"/>
      <c r="UI838" s="5"/>
      <c r="UJ838" s="5"/>
      <c r="UK838" s="5"/>
      <c r="UL838" s="5"/>
      <c r="UM838" s="5"/>
      <c r="UN838" s="5"/>
      <c r="UO838" s="5"/>
      <c r="UP838" s="5"/>
      <c r="UQ838" s="5"/>
      <c r="UR838" s="5"/>
      <c r="US838" s="5"/>
      <c r="UT838" s="5"/>
      <c r="UU838" s="5"/>
      <c r="UV838" s="5"/>
      <c r="UW838" s="5"/>
      <c r="UX838" s="5"/>
      <c r="UY838" s="5"/>
      <c r="UZ838" s="5"/>
      <c r="VA838" s="5"/>
      <c r="VB838" s="5"/>
      <c r="VC838" s="5"/>
      <c r="VD838" s="5"/>
      <c r="VE838" s="5"/>
      <c r="VF838" s="5"/>
      <c r="VG838" s="5"/>
      <c r="VH838" s="5"/>
      <c r="VI838" s="5"/>
      <c r="VJ838" s="5"/>
      <c r="VK838" s="5"/>
      <c r="VL838" s="5"/>
      <c r="VM838" s="5"/>
      <c r="VN838" s="5"/>
      <c r="VO838" s="5"/>
      <c r="VP838" s="5"/>
      <c r="VQ838" s="5"/>
      <c r="VR838" s="5"/>
      <c r="VS838" s="5"/>
      <c r="VT838" s="5"/>
      <c r="VU838" s="5"/>
      <c r="VV838" s="5"/>
      <c r="VW838" s="5"/>
      <c r="VX838" s="5"/>
      <c r="VY838" s="5"/>
      <c r="VZ838" s="5"/>
      <c r="WA838" s="5"/>
      <c r="WB838" s="5"/>
      <c r="WC838" s="5"/>
      <c r="WD838" s="5"/>
      <c r="WE838" s="5"/>
      <c r="WF838" s="5"/>
      <c r="WG838" s="5"/>
      <c r="WH838" s="5"/>
      <c r="WI838" s="5"/>
      <c r="WJ838" s="5"/>
      <c r="WK838" s="5"/>
      <c r="WL838" s="5"/>
      <c r="WM838" s="5"/>
      <c r="WN838" s="5"/>
      <c r="WO838" s="5"/>
      <c r="WP838" s="5"/>
      <c r="WQ838" s="5"/>
      <c r="WR838" s="5"/>
      <c r="WS838" s="5"/>
      <c r="WT838" s="5"/>
      <c r="WU838" s="5"/>
      <c r="WV838" s="5"/>
      <c r="WW838" s="5"/>
      <c r="WX838" s="5"/>
      <c r="WY838" s="5"/>
      <c r="WZ838" s="5"/>
      <c r="XA838" s="5"/>
      <c r="XB838" s="5"/>
      <c r="XC838" s="5"/>
      <c r="XD838" s="5"/>
      <c r="XE838" s="5"/>
      <c r="XF838" s="5"/>
      <c r="XG838" s="5"/>
      <c r="XH838" s="5"/>
      <c r="XI838" s="5"/>
      <c r="XJ838" s="5"/>
      <c r="XK838" s="5"/>
      <c r="XL838" s="5"/>
      <c r="XM838" s="5"/>
      <c r="XN838" s="5"/>
      <c r="XO838" s="5"/>
      <c r="XP838" s="5"/>
      <c r="XQ838" s="5"/>
      <c r="XR838" s="5"/>
      <c r="XS838" s="5"/>
      <c r="XT838" s="5"/>
      <c r="XU838" s="5"/>
      <c r="XV838" s="5"/>
      <c r="XW838" s="5"/>
    </row>
    <row r="839" spans="39:647" x14ac:dyDescent="0.2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c r="PI839" s="5"/>
      <c r="PJ839" s="5"/>
      <c r="PK839" s="5"/>
      <c r="PL839" s="5"/>
      <c r="PM839" s="5"/>
      <c r="PN839" s="5"/>
      <c r="PO839" s="5"/>
      <c r="PP839" s="5"/>
      <c r="PQ839" s="5"/>
      <c r="PR839" s="5"/>
      <c r="PS839" s="5"/>
      <c r="PT839" s="5"/>
      <c r="PU839" s="5"/>
      <c r="PV839" s="5"/>
      <c r="PW839" s="5"/>
      <c r="PX839" s="5"/>
      <c r="PY839" s="5"/>
      <c r="PZ839" s="5"/>
      <c r="QA839" s="5"/>
      <c r="QB839" s="5"/>
      <c r="QC839" s="5"/>
      <c r="QD839" s="5"/>
      <c r="QE839" s="5"/>
      <c r="QF839" s="5"/>
      <c r="QG839" s="5"/>
      <c r="QH839" s="5"/>
      <c r="QI839" s="5"/>
      <c r="QJ839" s="5"/>
      <c r="QK839" s="5"/>
      <c r="QL839" s="5"/>
      <c r="QM839" s="5"/>
      <c r="QN839" s="5"/>
      <c r="QO839" s="5"/>
      <c r="QP839" s="5"/>
      <c r="QQ839" s="5"/>
      <c r="QR839" s="5"/>
      <c r="QS839" s="5"/>
      <c r="QT839" s="5"/>
      <c r="QU839" s="5"/>
      <c r="QV839" s="5"/>
      <c r="QW839" s="5"/>
      <c r="QX839" s="5"/>
      <c r="QY839" s="5"/>
      <c r="QZ839" s="5"/>
      <c r="RA839" s="5"/>
      <c r="RB839" s="5"/>
      <c r="RC839" s="5"/>
      <c r="RD839" s="5"/>
      <c r="RE839" s="5"/>
      <c r="RF839" s="5"/>
      <c r="RG839" s="5"/>
      <c r="RH839" s="5"/>
      <c r="RI839" s="5"/>
      <c r="RJ839" s="5"/>
      <c r="RK839" s="5"/>
      <c r="RL839" s="5"/>
      <c r="RM839" s="5"/>
      <c r="RN839" s="5"/>
      <c r="RO839" s="5"/>
      <c r="RP839" s="5"/>
      <c r="RQ839" s="5"/>
      <c r="RR839" s="5"/>
      <c r="RS839" s="5"/>
      <c r="RT839" s="5"/>
      <c r="RU839" s="5"/>
      <c r="RV839" s="5"/>
      <c r="RW839" s="5"/>
      <c r="RX839" s="5"/>
      <c r="RY839" s="5"/>
      <c r="RZ839" s="5"/>
      <c r="SA839" s="5"/>
      <c r="SB839" s="5"/>
      <c r="SC839" s="5"/>
      <c r="SD839" s="5"/>
      <c r="SE839" s="5"/>
      <c r="SF839" s="5"/>
      <c r="SG839" s="5"/>
      <c r="SH839" s="5"/>
      <c r="SI839" s="5"/>
      <c r="SJ839" s="5"/>
      <c r="SK839" s="5"/>
      <c r="SL839" s="5"/>
      <c r="SM839" s="5"/>
      <c r="SN839" s="5"/>
      <c r="SO839" s="5"/>
      <c r="SP839" s="5"/>
      <c r="SQ839" s="5"/>
      <c r="SR839" s="5"/>
      <c r="SS839" s="5"/>
      <c r="ST839" s="5"/>
      <c r="SU839" s="5"/>
      <c r="SV839" s="5"/>
      <c r="SW839" s="5"/>
      <c r="SX839" s="5"/>
      <c r="SY839" s="5"/>
      <c r="SZ839" s="5"/>
      <c r="TA839" s="5"/>
      <c r="TB839" s="5"/>
      <c r="TC839" s="5"/>
      <c r="TD839" s="5"/>
      <c r="TE839" s="5"/>
      <c r="TF839" s="5"/>
      <c r="TG839" s="5"/>
      <c r="TH839" s="5"/>
      <c r="TI839" s="5"/>
      <c r="TJ839" s="5"/>
      <c r="TK839" s="5"/>
      <c r="TL839" s="5"/>
      <c r="TM839" s="5"/>
      <c r="TN839" s="5"/>
      <c r="TO839" s="5"/>
      <c r="TP839" s="5"/>
      <c r="TQ839" s="5"/>
      <c r="TR839" s="5"/>
      <c r="TS839" s="5"/>
      <c r="TT839" s="5"/>
      <c r="TU839" s="5"/>
      <c r="TV839" s="5"/>
      <c r="TW839" s="5"/>
      <c r="TX839" s="5"/>
      <c r="TY839" s="5"/>
      <c r="TZ839" s="5"/>
      <c r="UA839" s="5"/>
      <c r="UB839" s="5"/>
      <c r="UC839" s="5"/>
      <c r="UD839" s="5"/>
      <c r="UE839" s="5"/>
      <c r="UF839" s="5"/>
      <c r="UG839" s="5"/>
      <c r="UH839" s="5"/>
      <c r="UI839" s="5"/>
      <c r="UJ839" s="5"/>
      <c r="UK839" s="5"/>
      <c r="UL839" s="5"/>
      <c r="UM839" s="5"/>
      <c r="UN839" s="5"/>
      <c r="UO839" s="5"/>
      <c r="UP839" s="5"/>
      <c r="UQ839" s="5"/>
      <c r="UR839" s="5"/>
      <c r="US839" s="5"/>
      <c r="UT839" s="5"/>
      <c r="UU839" s="5"/>
      <c r="UV839" s="5"/>
      <c r="UW839" s="5"/>
      <c r="UX839" s="5"/>
      <c r="UY839" s="5"/>
      <c r="UZ839" s="5"/>
      <c r="VA839" s="5"/>
      <c r="VB839" s="5"/>
      <c r="VC839" s="5"/>
      <c r="VD839" s="5"/>
      <c r="VE839" s="5"/>
      <c r="VF839" s="5"/>
      <c r="VG839" s="5"/>
      <c r="VH839" s="5"/>
      <c r="VI839" s="5"/>
      <c r="VJ839" s="5"/>
      <c r="VK839" s="5"/>
      <c r="VL839" s="5"/>
      <c r="VM839" s="5"/>
      <c r="VN839" s="5"/>
      <c r="VO839" s="5"/>
      <c r="VP839" s="5"/>
      <c r="VQ839" s="5"/>
      <c r="VR839" s="5"/>
      <c r="VS839" s="5"/>
      <c r="VT839" s="5"/>
      <c r="VU839" s="5"/>
      <c r="VV839" s="5"/>
      <c r="VW839" s="5"/>
      <c r="VX839" s="5"/>
      <c r="VY839" s="5"/>
      <c r="VZ839" s="5"/>
      <c r="WA839" s="5"/>
      <c r="WB839" s="5"/>
      <c r="WC839" s="5"/>
      <c r="WD839" s="5"/>
      <c r="WE839" s="5"/>
      <c r="WF839" s="5"/>
      <c r="WG839" s="5"/>
      <c r="WH839" s="5"/>
      <c r="WI839" s="5"/>
      <c r="WJ839" s="5"/>
      <c r="WK839" s="5"/>
      <c r="WL839" s="5"/>
      <c r="WM839" s="5"/>
      <c r="WN839" s="5"/>
      <c r="WO839" s="5"/>
      <c r="WP839" s="5"/>
      <c r="WQ839" s="5"/>
      <c r="WR839" s="5"/>
      <c r="WS839" s="5"/>
      <c r="WT839" s="5"/>
      <c r="WU839" s="5"/>
      <c r="WV839" s="5"/>
      <c r="WW839" s="5"/>
      <c r="WX839" s="5"/>
      <c r="WY839" s="5"/>
      <c r="WZ839" s="5"/>
      <c r="XA839" s="5"/>
      <c r="XB839" s="5"/>
      <c r="XC839" s="5"/>
      <c r="XD839" s="5"/>
      <c r="XE839" s="5"/>
      <c r="XF839" s="5"/>
      <c r="XG839" s="5"/>
      <c r="XH839" s="5"/>
      <c r="XI839" s="5"/>
      <c r="XJ839" s="5"/>
      <c r="XK839" s="5"/>
      <c r="XL839" s="5"/>
      <c r="XM839" s="5"/>
      <c r="XN839" s="5"/>
      <c r="XO839" s="5"/>
      <c r="XP839" s="5"/>
      <c r="XQ839" s="5"/>
      <c r="XR839" s="5"/>
      <c r="XS839" s="5"/>
      <c r="XT839" s="5"/>
      <c r="XU839" s="5"/>
      <c r="XV839" s="5"/>
      <c r="XW839" s="5"/>
    </row>
    <row r="840" spans="39:647" x14ac:dyDescent="0.2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c r="PI840" s="5"/>
      <c r="PJ840" s="5"/>
      <c r="PK840" s="5"/>
      <c r="PL840" s="5"/>
      <c r="PM840" s="5"/>
      <c r="PN840" s="5"/>
      <c r="PO840" s="5"/>
      <c r="PP840" s="5"/>
      <c r="PQ840" s="5"/>
      <c r="PR840" s="5"/>
      <c r="PS840" s="5"/>
      <c r="PT840" s="5"/>
      <c r="PU840" s="5"/>
      <c r="PV840" s="5"/>
      <c r="PW840" s="5"/>
      <c r="PX840" s="5"/>
      <c r="PY840" s="5"/>
      <c r="PZ840" s="5"/>
      <c r="QA840" s="5"/>
      <c r="QB840" s="5"/>
      <c r="QC840" s="5"/>
      <c r="QD840" s="5"/>
      <c r="QE840" s="5"/>
      <c r="QF840" s="5"/>
      <c r="QG840" s="5"/>
      <c r="QH840" s="5"/>
      <c r="QI840" s="5"/>
      <c r="QJ840" s="5"/>
      <c r="QK840" s="5"/>
      <c r="QL840" s="5"/>
      <c r="QM840" s="5"/>
      <c r="QN840" s="5"/>
      <c r="QO840" s="5"/>
      <c r="QP840" s="5"/>
      <c r="QQ840" s="5"/>
      <c r="QR840" s="5"/>
      <c r="QS840" s="5"/>
      <c r="QT840" s="5"/>
      <c r="QU840" s="5"/>
      <c r="QV840" s="5"/>
      <c r="QW840" s="5"/>
      <c r="QX840" s="5"/>
      <c r="QY840" s="5"/>
      <c r="QZ840" s="5"/>
      <c r="RA840" s="5"/>
      <c r="RB840" s="5"/>
      <c r="RC840" s="5"/>
      <c r="RD840" s="5"/>
      <c r="RE840" s="5"/>
      <c r="RF840" s="5"/>
      <c r="RG840" s="5"/>
      <c r="RH840" s="5"/>
      <c r="RI840" s="5"/>
      <c r="RJ840" s="5"/>
      <c r="RK840" s="5"/>
      <c r="RL840" s="5"/>
      <c r="RM840" s="5"/>
      <c r="RN840" s="5"/>
      <c r="RO840" s="5"/>
      <c r="RP840" s="5"/>
      <c r="RQ840" s="5"/>
      <c r="RR840" s="5"/>
      <c r="RS840" s="5"/>
      <c r="RT840" s="5"/>
      <c r="RU840" s="5"/>
      <c r="RV840" s="5"/>
      <c r="RW840" s="5"/>
      <c r="RX840" s="5"/>
      <c r="RY840" s="5"/>
      <c r="RZ840" s="5"/>
      <c r="SA840" s="5"/>
      <c r="SB840" s="5"/>
      <c r="SC840" s="5"/>
      <c r="SD840" s="5"/>
      <c r="SE840" s="5"/>
      <c r="SF840" s="5"/>
      <c r="SG840" s="5"/>
      <c r="SH840" s="5"/>
      <c r="SI840" s="5"/>
      <c r="SJ840" s="5"/>
      <c r="SK840" s="5"/>
      <c r="SL840" s="5"/>
      <c r="SM840" s="5"/>
      <c r="SN840" s="5"/>
      <c r="SO840" s="5"/>
      <c r="SP840" s="5"/>
      <c r="SQ840" s="5"/>
      <c r="SR840" s="5"/>
      <c r="SS840" s="5"/>
      <c r="ST840" s="5"/>
      <c r="SU840" s="5"/>
      <c r="SV840" s="5"/>
      <c r="SW840" s="5"/>
      <c r="SX840" s="5"/>
      <c r="SY840" s="5"/>
      <c r="SZ840" s="5"/>
      <c r="TA840" s="5"/>
      <c r="TB840" s="5"/>
      <c r="TC840" s="5"/>
      <c r="TD840" s="5"/>
      <c r="TE840" s="5"/>
      <c r="TF840" s="5"/>
      <c r="TG840" s="5"/>
      <c r="TH840" s="5"/>
      <c r="TI840" s="5"/>
      <c r="TJ840" s="5"/>
      <c r="TK840" s="5"/>
      <c r="TL840" s="5"/>
      <c r="TM840" s="5"/>
      <c r="TN840" s="5"/>
      <c r="TO840" s="5"/>
      <c r="TP840" s="5"/>
      <c r="TQ840" s="5"/>
      <c r="TR840" s="5"/>
      <c r="TS840" s="5"/>
      <c r="TT840" s="5"/>
      <c r="TU840" s="5"/>
      <c r="TV840" s="5"/>
      <c r="TW840" s="5"/>
      <c r="TX840" s="5"/>
      <c r="TY840" s="5"/>
      <c r="TZ840" s="5"/>
      <c r="UA840" s="5"/>
      <c r="UB840" s="5"/>
      <c r="UC840" s="5"/>
      <c r="UD840" s="5"/>
      <c r="UE840" s="5"/>
      <c r="UF840" s="5"/>
      <c r="UG840" s="5"/>
      <c r="UH840" s="5"/>
      <c r="UI840" s="5"/>
      <c r="UJ840" s="5"/>
      <c r="UK840" s="5"/>
      <c r="UL840" s="5"/>
      <c r="UM840" s="5"/>
      <c r="UN840" s="5"/>
      <c r="UO840" s="5"/>
      <c r="UP840" s="5"/>
      <c r="UQ840" s="5"/>
      <c r="UR840" s="5"/>
      <c r="US840" s="5"/>
      <c r="UT840" s="5"/>
      <c r="UU840" s="5"/>
      <c r="UV840" s="5"/>
      <c r="UW840" s="5"/>
      <c r="UX840" s="5"/>
      <c r="UY840" s="5"/>
      <c r="UZ840" s="5"/>
      <c r="VA840" s="5"/>
      <c r="VB840" s="5"/>
      <c r="VC840" s="5"/>
      <c r="VD840" s="5"/>
      <c r="VE840" s="5"/>
      <c r="VF840" s="5"/>
      <c r="VG840" s="5"/>
      <c r="VH840" s="5"/>
      <c r="VI840" s="5"/>
      <c r="VJ840" s="5"/>
      <c r="VK840" s="5"/>
      <c r="VL840" s="5"/>
      <c r="VM840" s="5"/>
      <c r="VN840" s="5"/>
      <c r="VO840" s="5"/>
      <c r="VP840" s="5"/>
      <c r="VQ840" s="5"/>
      <c r="VR840" s="5"/>
      <c r="VS840" s="5"/>
      <c r="VT840" s="5"/>
      <c r="VU840" s="5"/>
      <c r="VV840" s="5"/>
      <c r="VW840" s="5"/>
      <c r="VX840" s="5"/>
      <c r="VY840" s="5"/>
      <c r="VZ840" s="5"/>
      <c r="WA840" s="5"/>
      <c r="WB840" s="5"/>
      <c r="WC840" s="5"/>
      <c r="WD840" s="5"/>
      <c r="WE840" s="5"/>
      <c r="WF840" s="5"/>
      <c r="WG840" s="5"/>
      <c r="WH840" s="5"/>
      <c r="WI840" s="5"/>
      <c r="WJ840" s="5"/>
      <c r="WK840" s="5"/>
      <c r="WL840" s="5"/>
      <c r="WM840" s="5"/>
      <c r="WN840" s="5"/>
      <c r="WO840" s="5"/>
      <c r="WP840" s="5"/>
      <c r="WQ840" s="5"/>
      <c r="WR840" s="5"/>
      <c r="WS840" s="5"/>
      <c r="WT840" s="5"/>
      <c r="WU840" s="5"/>
      <c r="WV840" s="5"/>
      <c r="WW840" s="5"/>
      <c r="WX840" s="5"/>
      <c r="WY840" s="5"/>
      <c r="WZ840" s="5"/>
      <c r="XA840" s="5"/>
      <c r="XB840" s="5"/>
      <c r="XC840" s="5"/>
      <c r="XD840" s="5"/>
      <c r="XE840" s="5"/>
      <c r="XF840" s="5"/>
      <c r="XG840" s="5"/>
      <c r="XH840" s="5"/>
      <c r="XI840" s="5"/>
      <c r="XJ840" s="5"/>
      <c r="XK840" s="5"/>
      <c r="XL840" s="5"/>
      <c r="XM840" s="5"/>
      <c r="XN840" s="5"/>
      <c r="XO840" s="5"/>
      <c r="XP840" s="5"/>
      <c r="XQ840" s="5"/>
      <c r="XR840" s="5"/>
      <c r="XS840" s="5"/>
      <c r="XT840" s="5"/>
      <c r="XU840" s="5"/>
      <c r="XV840" s="5"/>
      <c r="XW840" s="5"/>
    </row>
    <row r="841" spans="39:647" x14ac:dyDescent="0.2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c r="PI841" s="5"/>
      <c r="PJ841" s="5"/>
      <c r="PK841" s="5"/>
      <c r="PL841" s="5"/>
      <c r="PM841" s="5"/>
      <c r="PN841" s="5"/>
      <c r="PO841" s="5"/>
      <c r="PP841" s="5"/>
      <c r="PQ841" s="5"/>
      <c r="PR841" s="5"/>
      <c r="PS841" s="5"/>
      <c r="PT841" s="5"/>
      <c r="PU841" s="5"/>
      <c r="PV841" s="5"/>
      <c r="PW841" s="5"/>
      <c r="PX841" s="5"/>
      <c r="PY841" s="5"/>
      <c r="PZ841" s="5"/>
      <c r="QA841" s="5"/>
      <c r="QB841" s="5"/>
      <c r="QC841" s="5"/>
      <c r="QD841" s="5"/>
      <c r="QE841" s="5"/>
      <c r="QF841" s="5"/>
      <c r="QG841" s="5"/>
      <c r="QH841" s="5"/>
      <c r="QI841" s="5"/>
      <c r="QJ841" s="5"/>
      <c r="QK841" s="5"/>
      <c r="QL841" s="5"/>
      <c r="QM841" s="5"/>
      <c r="QN841" s="5"/>
      <c r="QO841" s="5"/>
      <c r="QP841" s="5"/>
      <c r="QQ841" s="5"/>
      <c r="QR841" s="5"/>
      <c r="QS841" s="5"/>
      <c r="QT841" s="5"/>
      <c r="QU841" s="5"/>
      <c r="QV841" s="5"/>
      <c r="QW841" s="5"/>
      <c r="QX841" s="5"/>
      <c r="QY841" s="5"/>
      <c r="QZ841" s="5"/>
      <c r="RA841" s="5"/>
      <c r="RB841" s="5"/>
      <c r="RC841" s="5"/>
      <c r="RD841" s="5"/>
      <c r="RE841" s="5"/>
      <c r="RF841" s="5"/>
      <c r="RG841" s="5"/>
      <c r="RH841" s="5"/>
      <c r="RI841" s="5"/>
      <c r="RJ841" s="5"/>
      <c r="RK841" s="5"/>
      <c r="RL841" s="5"/>
      <c r="RM841" s="5"/>
      <c r="RN841" s="5"/>
      <c r="RO841" s="5"/>
      <c r="RP841" s="5"/>
      <c r="RQ841" s="5"/>
      <c r="RR841" s="5"/>
      <c r="RS841" s="5"/>
      <c r="RT841" s="5"/>
      <c r="RU841" s="5"/>
      <c r="RV841" s="5"/>
      <c r="RW841" s="5"/>
      <c r="RX841" s="5"/>
      <c r="RY841" s="5"/>
      <c r="RZ841" s="5"/>
      <c r="SA841" s="5"/>
      <c r="SB841" s="5"/>
      <c r="SC841" s="5"/>
      <c r="SD841" s="5"/>
      <c r="SE841" s="5"/>
      <c r="SF841" s="5"/>
      <c r="SG841" s="5"/>
      <c r="SH841" s="5"/>
      <c r="SI841" s="5"/>
      <c r="SJ841" s="5"/>
      <c r="SK841" s="5"/>
      <c r="SL841" s="5"/>
      <c r="SM841" s="5"/>
      <c r="SN841" s="5"/>
      <c r="SO841" s="5"/>
      <c r="SP841" s="5"/>
      <c r="SQ841" s="5"/>
      <c r="SR841" s="5"/>
      <c r="SS841" s="5"/>
      <c r="ST841" s="5"/>
      <c r="SU841" s="5"/>
      <c r="SV841" s="5"/>
      <c r="SW841" s="5"/>
      <c r="SX841" s="5"/>
      <c r="SY841" s="5"/>
      <c r="SZ841" s="5"/>
      <c r="TA841" s="5"/>
      <c r="TB841" s="5"/>
      <c r="TC841" s="5"/>
      <c r="TD841" s="5"/>
      <c r="TE841" s="5"/>
      <c r="TF841" s="5"/>
      <c r="TG841" s="5"/>
      <c r="TH841" s="5"/>
      <c r="TI841" s="5"/>
      <c r="TJ841" s="5"/>
      <c r="TK841" s="5"/>
      <c r="TL841" s="5"/>
      <c r="TM841" s="5"/>
      <c r="TN841" s="5"/>
      <c r="TO841" s="5"/>
      <c r="TP841" s="5"/>
      <c r="TQ841" s="5"/>
      <c r="TR841" s="5"/>
      <c r="TS841" s="5"/>
      <c r="TT841" s="5"/>
      <c r="TU841" s="5"/>
      <c r="TV841" s="5"/>
      <c r="TW841" s="5"/>
      <c r="TX841" s="5"/>
      <c r="TY841" s="5"/>
      <c r="TZ841" s="5"/>
      <c r="UA841" s="5"/>
      <c r="UB841" s="5"/>
      <c r="UC841" s="5"/>
      <c r="UD841" s="5"/>
      <c r="UE841" s="5"/>
      <c r="UF841" s="5"/>
      <c r="UG841" s="5"/>
      <c r="UH841" s="5"/>
      <c r="UI841" s="5"/>
      <c r="UJ841" s="5"/>
      <c r="UK841" s="5"/>
      <c r="UL841" s="5"/>
      <c r="UM841" s="5"/>
      <c r="UN841" s="5"/>
      <c r="UO841" s="5"/>
      <c r="UP841" s="5"/>
      <c r="UQ841" s="5"/>
      <c r="UR841" s="5"/>
      <c r="US841" s="5"/>
      <c r="UT841" s="5"/>
      <c r="UU841" s="5"/>
      <c r="UV841" s="5"/>
      <c r="UW841" s="5"/>
      <c r="UX841" s="5"/>
      <c r="UY841" s="5"/>
      <c r="UZ841" s="5"/>
      <c r="VA841" s="5"/>
      <c r="VB841" s="5"/>
      <c r="VC841" s="5"/>
      <c r="VD841" s="5"/>
      <c r="VE841" s="5"/>
      <c r="VF841" s="5"/>
      <c r="VG841" s="5"/>
      <c r="VH841" s="5"/>
      <c r="VI841" s="5"/>
      <c r="VJ841" s="5"/>
      <c r="VK841" s="5"/>
      <c r="VL841" s="5"/>
      <c r="VM841" s="5"/>
      <c r="VN841" s="5"/>
      <c r="VO841" s="5"/>
      <c r="VP841" s="5"/>
      <c r="VQ841" s="5"/>
      <c r="VR841" s="5"/>
      <c r="VS841" s="5"/>
      <c r="VT841" s="5"/>
      <c r="VU841" s="5"/>
      <c r="VV841" s="5"/>
      <c r="VW841" s="5"/>
      <c r="VX841" s="5"/>
      <c r="VY841" s="5"/>
      <c r="VZ841" s="5"/>
      <c r="WA841" s="5"/>
      <c r="WB841" s="5"/>
      <c r="WC841" s="5"/>
      <c r="WD841" s="5"/>
      <c r="WE841" s="5"/>
      <c r="WF841" s="5"/>
      <c r="WG841" s="5"/>
      <c r="WH841" s="5"/>
      <c r="WI841" s="5"/>
      <c r="WJ841" s="5"/>
      <c r="WK841" s="5"/>
      <c r="WL841" s="5"/>
      <c r="WM841" s="5"/>
      <c r="WN841" s="5"/>
      <c r="WO841" s="5"/>
      <c r="WP841" s="5"/>
      <c r="WQ841" s="5"/>
      <c r="WR841" s="5"/>
      <c r="WS841" s="5"/>
      <c r="WT841" s="5"/>
      <c r="WU841" s="5"/>
      <c r="WV841" s="5"/>
      <c r="WW841" s="5"/>
      <c r="WX841" s="5"/>
      <c r="WY841" s="5"/>
      <c r="WZ841" s="5"/>
      <c r="XA841" s="5"/>
      <c r="XB841" s="5"/>
      <c r="XC841" s="5"/>
      <c r="XD841" s="5"/>
      <c r="XE841" s="5"/>
      <c r="XF841" s="5"/>
      <c r="XG841" s="5"/>
      <c r="XH841" s="5"/>
      <c r="XI841" s="5"/>
      <c r="XJ841" s="5"/>
      <c r="XK841" s="5"/>
      <c r="XL841" s="5"/>
      <c r="XM841" s="5"/>
      <c r="XN841" s="5"/>
      <c r="XO841" s="5"/>
      <c r="XP841" s="5"/>
      <c r="XQ841" s="5"/>
      <c r="XR841" s="5"/>
      <c r="XS841" s="5"/>
      <c r="XT841" s="5"/>
      <c r="XU841" s="5"/>
      <c r="XV841" s="5"/>
      <c r="XW841" s="5"/>
    </row>
    <row r="842" spans="39:647" x14ac:dyDescent="0.2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c r="PI842" s="5"/>
      <c r="PJ842" s="5"/>
      <c r="PK842" s="5"/>
      <c r="PL842" s="5"/>
      <c r="PM842" s="5"/>
      <c r="PN842" s="5"/>
      <c r="PO842" s="5"/>
      <c r="PP842" s="5"/>
      <c r="PQ842" s="5"/>
      <c r="PR842" s="5"/>
      <c r="PS842" s="5"/>
      <c r="PT842" s="5"/>
      <c r="PU842" s="5"/>
      <c r="PV842" s="5"/>
      <c r="PW842" s="5"/>
      <c r="PX842" s="5"/>
      <c r="PY842" s="5"/>
      <c r="PZ842" s="5"/>
      <c r="QA842" s="5"/>
      <c r="QB842" s="5"/>
      <c r="QC842" s="5"/>
      <c r="QD842" s="5"/>
      <c r="QE842" s="5"/>
      <c r="QF842" s="5"/>
      <c r="QG842" s="5"/>
      <c r="QH842" s="5"/>
      <c r="QI842" s="5"/>
      <c r="QJ842" s="5"/>
      <c r="QK842" s="5"/>
      <c r="QL842" s="5"/>
      <c r="QM842" s="5"/>
      <c r="QN842" s="5"/>
      <c r="QO842" s="5"/>
      <c r="QP842" s="5"/>
      <c r="QQ842" s="5"/>
      <c r="QR842" s="5"/>
      <c r="QS842" s="5"/>
      <c r="QT842" s="5"/>
      <c r="QU842" s="5"/>
      <c r="QV842" s="5"/>
      <c r="QW842" s="5"/>
      <c r="QX842" s="5"/>
      <c r="QY842" s="5"/>
      <c r="QZ842" s="5"/>
      <c r="RA842" s="5"/>
      <c r="RB842" s="5"/>
      <c r="RC842" s="5"/>
      <c r="RD842" s="5"/>
      <c r="RE842" s="5"/>
      <c r="RF842" s="5"/>
      <c r="RG842" s="5"/>
      <c r="RH842" s="5"/>
      <c r="RI842" s="5"/>
      <c r="RJ842" s="5"/>
      <c r="RK842" s="5"/>
      <c r="RL842" s="5"/>
      <c r="RM842" s="5"/>
      <c r="RN842" s="5"/>
      <c r="RO842" s="5"/>
      <c r="RP842" s="5"/>
      <c r="RQ842" s="5"/>
      <c r="RR842" s="5"/>
      <c r="RS842" s="5"/>
      <c r="RT842" s="5"/>
      <c r="RU842" s="5"/>
      <c r="RV842" s="5"/>
      <c r="RW842" s="5"/>
      <c r="RX842" s="5"/>
      <c r="RY842" s="5"/>
      <c r="RZ842" s="5"/>
      <c r="SA842" s="5"/>
      <c r="SB842" s="5"/>
      <c r="SC842" s="5"/>
      <c r="SD842" s="5"/>
      <c r="SE842" s="5"/>
      <c r="SF842" s="5"/>
      <c r="SG842" s="5"/>
      <c r="SH842" s="5"/>
      <c r="SI842" s="5"/>
      <c r="SJ842" s="5"/>
      <c r="SK842" s="5"/>
      <c r="SL842" s="5"/>
      <c r="SM842" s="5"/>
      <c r="SN842" s="5"/>
      <c r="SO842" s="5"/>
      <c r="SP842" s="5"/>
      <c r="SQ842" s="5"/>
      <c r="SR842" s="5"/>
      <c r="SS842" s="5"/>
      <c r="ST842" s="5"/>
      <c r="SU842" s="5"/>
      <c r="SV842" s="5"/>
      <c r="SW842" s="5"/>
      <c r="SX842" s="5"/>
      <c r="SY842" s="5"/>
      <c r="SZ842" s="5"/>
      <c r="TA842" s="5"/>
      <c r="TB842" s="5"/>
      <c r="TC842" s="5"/>
      <c r="TD842" s="5"/>
      <c r="TE842" s="5"/>
      <c r="TF842" s="5"/>
      <c r="TG842" s="5"/>
      <c r="TH842" s="5"/>
      <c r="TI842" s="5"/>
      <c r="TJ842" s="5"/>
      <c r="TK842" s="5"/>
      <c r="TL842" s="5"/>
      <c r="TM842" s="5"/>
      <c r="TN842" s="5"/>
      <c r="TO842" s="5"/>
      <c r="TP842" s="5"/>
      <c r="TQ842" s="5"/>
      <c r="TR842" s="5"/>
      <c r="TS842" s="5"/>
      <c r="TT842" s="5"/>
      <c r="TU842" s="5"/>
      <c r="TV842" s="5"/>
      <c r="TW842" s="5"/>
      <c r="TX842" s="5"/>
      <c r="TY842" s="5"/>
      <c r="TZ842" s="5"/>
      <c r="UA842" s="5"/>
      <c r="UB842" s="5"/>
      <c r="UC842" s="5"/>
      <c r="UD842" s="5"/>
      <c r="UE842" s="5"/>
      <c r="UF842" s="5"/>
      <c r="UG842" s="5"/>
      <c r="UH842" s="5"/>
      <c r="UI842" s="5"/>
      <c r="UJ842" s="5"/>
      <c r="UK842" s="5"/>
      <c r="UL842" s="5"/>
      <c r="UM842" s="5"/>
      <c r="UN842" s="5"/>
      <c r="UO842" s="5"/>
      <c r="UP842" s="5"/>
      <c r="UQ842" s="5"/>
      <c r="UR842" s="5"/>
      <c r="US842" s="5"/>
      <c r="UT842" s="5"/>
      <c r="UU842" s="5"/>
      <c r="UV842" s="5"/>
      <c r="UW842" s="5"/>
      <c r="UX842" s="5"/>
      <c r="UY842" s="5"/>
      <c r="UZ842" s="5"/>
      <c r="VA842" s="5"/>
      <c r="VB842" s="5"/>
      <c r="VC842" s="5"/>
      <c r="VD842" s="5"/>
      <c r="VE842" s="5"/>
      <c r="VF842" s="5"/>
      <c r="VG842" s="5"/>
      <c r="VH842" s="5"/>
      <c r="VI842" s="5"/>
      <c r="VJ842" s="5"/>
      <c r="VK842" s="5"/>
      <c r="VL842" s="5"/>
      <c r="VM842" s="5"/>
      <c r="VN842" s="5"/>
      <c r="VO842" s="5"/>
      <c r="VP842" s="5"/>
      <c r="VQ842" s="5"/>
      <c r="VR842" s="5"/>
      <c r="VS842" s="5"/>
      <c r="VT842" s="5"/>
      <c r="VU842" s="5"/>
      <c r="VV842" s="5"/>
      <c r="VW842" s="5"/>
      <c r="VX842" s="5"/>
      <c r="VY842" s="5"/>
      <c r="VZ842" s="5"/>
      <c r="WA842" s="5"/>
      <c r="WB842" s="5"/>
      <c r="WC842" s="5"/>
      <c r="WD842" s="5"/>
      <c r="WE842" s="5"/>
      <c r="WF842" s="5"/>
      <c r="WG842" s="5"/>
      <c r="WH842" s="5"/>
      <c r="WI842" s="5"/>
      <c r="WJ842" s="5"/>
      <c r="WK842" s="5"/>
      <c r="WL842" s="5"/>
      <c r="WM842" s="5"/>
      <c r="WN842" s="5"/>
      <c r="WO842" s="5"/>
      <c r="WP842" s="5"/>
      <c r="WQ842" s="5"/>
      <c r="WR842" s="5"/>
      <c r="WS842" s="5"/>
      <c r="WT842" s="5"/>
      <c r="WU842" s="5"/>
      <c r="WV842" s="5"/>
      <c r="WW842" s="5"/>
      <c r="WX842" s="5"/>
      <c r="WY842" s="5"/>
      <c r="WZ842" s="5"/>
      <c r="XA842" s="5"/>
      <c r="XB842" s="5"/>
      <c r="XC842" s="5"/>
      <c r="XD842" s="5"/>
      <c r="XE842" s="5"/>
      <c r="XF842" s="5"/>
      <c r="XG842" s="5"/>
      <c r="XH842" s="5"/>
      <c r="XI842" s="5"/>
      <c r="XJ842" s="5"/>
      <c r="XK842" s="5"/>
      <c r="XL842" s="5"/>
      <c r="XM842" s="5"/>
      <c r="XN842" s="5"/>
      <c r="XO842" s="5"/>
      <c r="XP842" s="5"/>
      <c r="XQ842" s="5"/>
      <c r="XR842" s="5"/>
      <c r="XS842" s="5"/>
      <c r="XT842" s="5"/>
      <c r="XU842" s="5"/>
      <c r="XV842" s="5"/>
      <c r="XW842" s="5"/>
    </row>
    <row r="843" spans="39:647" x14ac:dyDescent="0.2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c r="PI843" s="5"/>
      <c r="PJ843" s="5"/>
      <c r="PK843" s="5"/>
      <c r="PL843" s="5"/>
      <c r="PM843" s="5"/>
      <c r="PN843" s="5"/>
      <c r="PO843" s="5"/>
      <c r="PP843" s="5"/>
      <c r="PQ843" s="5"/>
      <c r="PR843" s="5"/>
      <c r="PS843" s="5"/>
      <c r="PT843" s="5"/>
      <c r="PU843" s="5"/>
      <c r="PV843" s="5"/>
      <c r="PW843" s="5"/>
      <c r="PX843" s="5"/>
      <c r="PY843" s="5"/>
      <c r="PZ843" s="5"/>
      <c r="QA843" s="5"/>
      <c r="QB843" s="5"/>
      <c r="QC843" s="5"/>
      <c r="QD843" s="5"/>
      <c r="QE843" s="5"/>
      <c r="QF843" s="5"/>
      <c r="QG843" s="5"/>
      <c r="QH843" s="5"/>
      <c r="QI843" s="5"/>
      <c r="QJ843" s="5"/>
      <c r="QK843" s="5"/>
      <c r="QL843" s="5"/>
      <c r="QM843" s="5"/>
      <c r="QN843" s="5"/>
      <c r="QO843" s="5"/>
      <c r="QP843" s="5"/>
      <c r="QQ843" s="5"/>
      <c r="QR843" s="5"/>
      <c r="QS843" s="5"/>
      <c r="QT843" s="5"/>
      <c r="QU843" s="5"/>
      <c r="QV843" s="5"/>
      <c r="QW843" s="5"/>
      <c r="QX843" s="5"/>
      <c r="QY843" s="5"/>
      <c r="QZ843" s="5"/>
      <c r="RA843" s="5"/>
      <c r="RB843" s="5"/>
      <c r="RC843" s="5"/>
      <c r="RD843" s="5"/>
      <c r="RE843" s="5"/>
      <c r="RF843" s="5"/>
      <c r="RG843" s="5"/>
      <c r="RH843" s="5"/>
      <c r="RI843" s="5"/>
      <c r="RJ843" s="5"/>
      <c r="RK843" s="5"/>
      <c r="RL843" s="5"/>
      <c r="RM843" s="5"/>
      <c r="RN843" s="5"/>
      <c r="RO843" s="5"/>
      <c r="RP843" s="5"/>
      <c r="RQ843" s="5"/>
      <c r="RR843" s="5"/>
      <c r="RS843" s="5"/>
      <c r="RT843" s="5"/>
      <c r="RU843" s="5"/>
      <c r="RV843" s="5"/>
      <c r="RW843" s="5"/>
      <c r="RX843" s="5"/>
      <c r="RY843" s="5"/>
      <c r="RZ843" s="5"/>
      <c r="SA843" s="5"/>
      <c r="SB843" s="5"/>
      <c r="SC843" s="5"/>
      <c r="SD843" s="5"/>
      <c r="SE843" s="5"/>
      <c r="SF843" s="5"/>
      <c r="SG843" s="5"/>
      <c r="SH843" s="5"/>
      <c r="SI843" s="5"/>
      <c r="SJ843" s="5"/>
      <c r="SK843" s="5"/>
      <c r="SL843" s="5"/>
      <c r="SM843" s="5"/>
      <c r="SN843" s="5"/>
      <c r="SO843" s="5"/>
      <c r="SP843" s="5"/>
      <c r="SQ843" s="5"/>
      <c r="SR843" s="5"/>
      <c r="SS843" s="5"/>
      <c r="ST843" s="5"/>
      <c r="SU843" s="5"/>
      <c r="SV843" s="5"/>
      <c r="SW843" s="5"/>
      <c r="SX843" s="5"/>
      <c r="SY843" s="5"/>
      <c r="SZ843" s="5"/>
      <c r="TA843" s="5"/>
      <c r="TB843" s="5"/>
      <c r="TC843" s="5"/>
      <c r="TD843" s="5"/>
      <c r="TE843" s="5"/>
      <c r="TF843" s="5"/>
      <c r="TG843" s="5"/>
      <c r="TH843" s="5"/>
      <c r="TI843" s="5"/>
      <c r="TJ843" s="5"/>
      <c r="TK843" s="5"/>
      <c r="TL843" s="5"/>
      <c r="TM843" s="5"/>
      <c r="TN843" s="5"/>
      <c r="TO843" s="5"/>
      <c r="TP843" s="5"/>
      <c r="TQ843" s="5"/>
      <c r="TR843" s="5"/>
      <c r="TS843" s="5"/>
      <c r="TT843" s="5"/>
      <c r="TU843" s="5"/>
      <c r="TV843" s="5"/>
      <c r="TW843" s="5"/>
      <c r="TX843" s="5"/>
      <c r="TY843" s="5"/>
      <c r="TZ843" s="5"/>
      <c r="UA843" s="5"/>
      <c r="UB843" s="5"/>
      <c r="UC843" s="5"/>
      <c r="UD843" s="5"/>
      <c r="UE843" s="5"/>
      <c r="UF843" s="5"/>
      <c r="UG843" s="5"/>
      <c r="UH843" s="5"/>
      <c r="UI843" s="5"/>
      <c r="UJ843" s="5"/>
      <c r="UK843" s="5"/>
      <c r="UL843" s="5"/>
      <c r="UM843" s="5"/>
      <c r="UN843" s="5"/>
      <c r="UO843" s="5"/>
      <c r="UP843" s="5"/>
      <c r="UQ843" s="5"/>
      <c r="UR843" s="5"/>
      <c r="US843" s="5"/>
      <c r="UT843" s="5"/>
      <c r="UU843" s="5"/>
      <c r="UV843" s="5"/>
      <c r="UW843" s="5"/>
      <c r="UX843" s="5"/>
      <c r="UY843" s="5"/>
      <c r="UZ843" s="5"/>
      <c r="VA843" s="5"/>
      <c r="VB843" s="5"/>
      <c r="VC843" s="5"/>
      <c r="VD843" s="5"/>
      <c r="VE843" s="5"/>
      <c r="VF843" s="5"/>
      <c r="VG843" s="5"/>
      <c r="VH843" s="5"/>
      <c r="VI843" s="5"/>
      <c r="VJ843" s="5"/>
      <c r="VK843" s="5"/>
      <c r="VL843" s="5"/>
      <c r="VM843" s="5"/>
      <c r="VN843" s="5"/>
      <c r="VO843" s="5"/>
      <c r="VP843" s="5"/>
      <c r="VQ843" s="5"/>
      <c r="VR843" s="5"/>
      <c r="VS843" s="5"/>
      <c r="VT843" s="5"/>
      <c r="VU843" s="5"/>
      <c r="VV843" s="5"/>
      <c r="VW843" s="5"/>
      <c r="VX843" s="5"/>
      <c r="VY843" s="5"/>
      <c r="VZ843" s="5"/>
      <c r="WA843" s="5"/>
      <c r="WB843" s="5"/>
      <c r="WC843" s="5"/>
      <c r="WD843" s="5"/>
      <c r="WE843" s="5"/>
      <c r="WF843" s="5"/>
      <c r="WG843" s="5"/>
      <c r="WH843" s="5"/>
      <c r="WI843" s="5"/>
      <c r="WJ843" s="5"/>
      <c r="WK843" s="5"/>
      <c r="WL843" s="5"/>
      <c r="WM843" s="5"/>
      <c r="WN843" s="5"/>
      <c r="WO843" s="5"/>
      <c r="WP843" s="5"/>
      <c r="WQ843" s="5"/>
      <c r="WR843" s="5"/>
      <c r="WS843" s="5"/>
      <c r="WT843" s="5"/>
      <c r="WU843" s="5"/>
      <c r="WV843" s="5"/>
      <c r="WW843" s="5"/>
      <c r="WX843" s="5"/>
      <c r="WY843" s="5"/>
      <c r="WZ843" s="5"/>
      <c r="XA843" s="5"/>
      <c r="XB843" s="5"/>
      <c r="XC843" s="5"/>
      <c r="XD843" s="5"/>
      <c r="XE843" s="5"/>
      <c r="XF843" s="5"/>
      <c r="XG843" s="5"/>
      <c r="XH843" s="5"/>
      <c r="XI843" s="5"/>
      <c r="XJ843" s="5"/>
      <c r="XK843" s="5"/>
      <c r="XL843" s="5"/>
      <c r="XM843" s="5"/>
      <c r="XN843" s="5"/>
      <c r="XO843" s="5"/>
      <c r="XP843" s="5"/>
      <c r="XQ843" s="5"/>
      <c r="XR843" s="5"/>
      <c r="XS843" s="5"/>
      <c r="XT843" s="5"/>
      <c r="XU843" s="5"/>
      <c r="XV843" s="5"/>
      <c r="XW843" s="5"/>
    </row>
    <row r="844" spans="39:647" x14ac:dyDescent="0.2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c r="PI844" s="5"/>
      <c r="PJ844" s="5"/>
      <c r="PK844" s="5"/>
      <c r="PL844" s="5"/>
      <c r="PM844" s="5"/>
      <c r="PN844" s="5"/>
      <c r="PO844" s="5"/>
      <c r="PP844" s="5"/>
      <c r="PQ844" s="5"/>
      <c r="PR844" s="5"/>
      <c r="PS844" s="5"/>
      <c r="PT844" s="5"/>
      <c r="PU844" s="5"/>
      <c r="PV844" s="5"/>
      <c r="PW844" s="5"/>
      <c r="PX844" s="5"/>
      <c r="PY844" s="5"/>
      <c r="PZ844" s="5"/>
      <c r="QA844" s="5"/>
      <c r="QB844" s="5"/>
      <c r="QC844" s="5"/>
      <c r="QD844" s="5"/>
      <c r="QE844" s="5"/>
      <c r="QF844" s="5"/>
      <c r="QG844" s="5"/>
      <c r="QH844" s="5"/>
      <c r="QI844" s="5"/>
      <c r="QJ844" s="5"/>
      <c r="QK844" s="5"/>
      <c r="QL844" s="5"/>
      <c r="QM844" s="5"/>
      <c r="QN844" s="5"/>
      <c r="QO844" s="5"/>
      <c r="QP844" s="5"/>
      <c r="QQ844" s="5"/>
      <c r="QR844" s="5"/>
      <c r="QS844" s="5"/>
      <c r="QT844" s="5"/>
      <c r="QU844" s="5"/>
      <c r="QV844" s="5"/>
      <c r="QW844" s="5"/>
      <c r="QX844" s="5"/>
      <c r="QY844" s="5"/>
      <c r="QZ844" s="5"/>
      <c r="RA844" s="5"/>
      <c r="RB844" s="5"/>
      <c r="RC844" s="5"/>
      <c r="RD844" s="5"/>
      <c r="RE844" s="5"/>
      <c r="RF844" s="5"/>
      <c r="RG844" s="5"/>
      <c r="RH844" s="5"/>
      <c r="RI844" s="5"/>
      <c r="RJ844" s="5"/>
      <c r="RK844" s="5"/>
      <c r="RL844" s="5"/>
      <c r="RM844" s="5"/>
      <c r="RN844" s="5"/>
      <c r="RO844" s="5"/>
      <c r="RP844" s="5"/>
      <c r="RQ844" s="5"/>
      <c r="RR844" s="5"/>
      <c r="RS844" s="5"/>
      <c r="RT844" s="5"/>
      <c r="RU844" s="5"/>
      <c r="RV844" s="5"/>
      <c r="RW844" s="5"/>
      <c r="RX844" s="5"/>
      <c r="RY844" s="5"/>
      <c r="RZ844" s="5"/>
      <c r="SA844" s="5"/>
      <c r="SB844" s="5"/>
      <c r="SC844" s="5"/>
      <c r="SD844" s="5"/>
      <c r="SE844" s="5"/>
      <c r="SF844" s="5"/>
      <c r="SG844" s="5"/>
      <c r="SH844" s="5"/>
      <c r="SI844" s="5"/>
      <c r="SJ844" s="5"/>
      <c r="SK844" s="5"/>
      <c r="SL844" s="5"/>
      <c r="SM844" s="5"/>
      <c r="SN844" s="5"/>
      <c r="SO844" s="5"/>
      <c r="SP844" s="5"/>
      <c r="SQ844" s="5"/>
      <c r="SR844" s="5"/>
      <c r="SS844" s="5"/>
      <c r="ST844" s="5"/>
      <c r="SU844" s="5"/>
      <c r="SV844" s="5"/>
      <c r="SW844" s="5"/>
      <c r="SX844" s="5"/>
      <c r="SY844" s="5"/>
      <c r="SZ844" s="5"/>
      <c r="TA844" s="5"/>
      <c r="TB844" s="5"/>
      <c r="TC844" s="5"/>
      <c r="TD844" s="5"/>
      <c r="TE844" s="5"/>
      <c r="TF844" s="5"/>
      <c r="TG844" s="5"/>
      <c r="TH844" s="5"/>
      <c r="TI844" s="5"/>
      <c r="TJ844" s="5"/>
      <c r="TK844" s="5"/>
      <c r="TL844" s="5"/>
      <c r="TM844" s="5"/>
      <c r="TN844" s="5"/>
      <c r="TO844" s="5"/>
      <c r="TP844" s="5"/>
      <c r="TQ844" s="5"/>
      <c r="TR844" s="5"/>
      <c r="TS844" s="5"/>
      <c r="TT844" s="5"/>
      <c r="TU844" s="5"/>
      <c r="TV844" s="5"/>
      <c r="TW844" s="5"/>
      <c r="TX844" s="5"/>
      <c r="TY844" s="5"/>
      <c r="TZ844" s="5"/>
      <c r="UA844" s="5"/>
      <c r="UB844" s="5"/>
      <c r="UC844" s="5"/>
      <c r="UD844" s="5"/>
      <c r="UE844" s="5"/>
      <c r="UF844" s="5"/>
      <c r="UG844" s="5"/>
      <c r="UH844" s="5"/>
      <c r="UI844" s="5"/>
      <c r="UJ844" s="5"/>
      <c r="UK844" s="5"/>
      <c r="UL844" s="5"/>
      <c r="UM844" s="5"/>
      <c r="UN844" s="5"/>
      <c r="UO844" s="5"/>
      <c r="UP844" s="5"/>
      <c r="UQ844" s="5"/>
      <c r="UR844" s="5"/>
      <c r="US844" s="5"/>
      <c r="UT844" s="5"/>
      <c r="UU844" s="5"/>
      <c r="UV844" s="5"/>
      <c r="UW844" s="5"/>
      <c r="UX844" s="5"/>
      <c r="UY844" s="5"/>
      <c r="UZ844" s="5"/>
      <c r="VA844" s="5"/>
      <c r="VB844" s="5"/>
      <c r="VC844" s="5"/>
      <c r="VD844" s="5"/>
      <c r="VE844" s="5"/>
      <c r="VF844" s="5"/>
      <c r="VG844" s="5"/>
      <c r="VH844" s="5"/>
      <c r="VI844" s="5"/>
      <c r="VJ844" s="5"/>
      <c r="VK844" s="5"/>
      <c r="VL844" s="5"/>
      <c r="VM844" s="5"/>
      <c r="VN844" s="5"/>
      <c r="VO844" s="5"/>
      <c r="VP844" s="5"/>
      <c r="VQ844" s="5"/>
      <c r="VR844" s="5"/>
      <c r="VS844" s="5"/>
      <c r="VT844" s="5"/>
      <c r="VU844" s="5"/>
      <c r="VV844" s="5"/>
      <c r="VW844" s="5"/>
      <c r="VX844" s="5"/>
      <c r="VY844" s="5"/>
      <c r="VZ844" s="5"/>
      <c r="WA844" s="5"/>
      <c r="WB844" s="5"/>
      <c r="WC844" s="5"/>
      <c r="WD844" s="5"/>
      <c r="WE844" s="5"/>
      <c r="WF844" s="5"/>
      <c r="WG844" s="5"/>
      <c r="WH844" s="5"/>
      <c r="WI844" s="5"/>
      <c r="WJ844" s="5"/>
      <c r="WK844" s="5"/>
      <c r="WL844" s="5"/>
      <c r="WM844" s="5"/>
      <c r="WN844" s="5"/>
      <c r="WO844" s="5"/>
      <c r="WP844" s="5"/>
      <c r="WQ844" s="5"/>
      <c r="WR844" s="5"/>
      <c r="WS844" s="5"/>
      <c r="WT844" s="5"/>
      <c r="WU844" s="5"/>
      <c r="WV844" s="5"/>
      <c r="WW844" s="5"/>
      <c r="WX844" s="5"/>
      <c r="WY844" s="5"/>
      <c r="WZ844" s="5"/>
      <c r="XA844" s="5"/>
      <c r="XB844" s="5"/>
      <c r="XC844" s="5"/>
      <c r="XD844" s="5"/>
      <c r="XE844" s="5"/>
      <c r="XF844" s="5"/>
      <c r="XG844" s="5"/>
      <c r="XH844" s="5"/>
      <c r="XI844" s="5"/>
      <c r="XJ844" s="5"/>
      <c r="XK844" s="5"/>
      <c r="XL844" s="5"/>
      <c r="XM844" s="5"/>
      <c r="XN844" s="5"/>
      <c r="XO844" s="5"/>
      <c r="XP844" s="5"/>
      <c r="XQ844" s="5"/>
      <c r="XR844" s="5"/>
      <c r="XS844" s="5"/>
      <c r="XT844" s="5"/>
      <c r="XU844" s="5"/>
      <c r="XV844" s="5"/>
      <c r="XW844" s="5"/>
    </row>
    <row r="845" spans="39:647" x14ac:dyDescent="0.2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c r="PI845" s="5"/>
      <c r="PJ845" s="5"/>
      <c r="PK845" s="5"/>
      <c r="PL845" s="5"/>
      <c r="PM845" s="5"/>
      <c r="PN845" s="5"/>
      <c r="PO845" s="5"/>
      <c r="PP845" s="5"/>
      <c r="PQ845" s="5"/>
      <c r="PR845" s="5"/>
      <c r="PS845" s="5"/>
      <c r="PT845" s="5"/>
      <c r="PU845" s="5"/>
      <c r="PV845" s="5"/>
      <c r="PW845" s="5"/>
      <c r="PX845" s="5"/>
      <c r="PY845" s="5"/>
      <c r="PZ845" s="5"/>
      <c r="QA845" s="5"/>
      <c r="QB845" s="5"/>
      <c r="QC845" s="5"/>
      <c r="QD845" s="5"/>
      <c r="QE845" s="5"/>
      <c r="QF845" s="5"/>
      <c r="QG845" s="5"/>
      <c r="QH845" s="5"/>
      <c r="QI845" s="5"/>
      <c r="QJ845" s="5"/>
      <c r="QK845" s="5"/>
      <c r="QL845" s="5"/>
      <c r="QM845" s="5"/>
      <c r="QN845" s="5"/>
      <c r="QO845" s="5"/>
      <c r="QP845" s="5"/>
      <c r="QQ845" s="5"/>
      <c r="QR845" s="5"/>
      <c r="QS845" s="5"/>
      <c r="QT845" s="5"/>
      <c r="QU845" s="5"/>
      <c r="QV845" s="5"/>
      <c r="QW845" s="5"/>
      <c r="QX845" s="5"/>
      <c r="QY845" s="5"/>
      <c r="QZ845" s="5"/>
      <c r="RA845" s="5"/>
      <c r="RB845" s="5"/>
      <c r="RC845" s="5"/>
      <c r="RD845" s="5"/>
      <c r="RE845" s="5"/>
      <c r="RF845" s="5"/>
      <c r="RG845" s="5"/>
      <c r="RH845" s="5"/>
      <c r="RI845" s="5"/>
      <c r="RJ845" s="5"/>
      <c r="RK845" s="5"/>
      <c r="RL845" s="5"/>
      <c r="RM845" s="5"/>
      <c r="RN845" s="5"/>
      <c r="RO845" s="5"/>
      <c r="RP845" s="5"/>
      <c r="RQ845" s="5"/>
      <c r="RR845" s="5"/>
      <c r="RS845" s="5"/>
      <c r="RT845" s="5"/>
      <c r="RU845" s="5"/>
      <c r="RV845" s="5"/>
      <c r="RW845" s="5"/>
      <c r="RX845" s="5"/>
      <c r="RY845" s="5"/>
      <c r="RZ845" s="5"/>
      <c r="SA845" s="5"/>
      <c r="SB845" s="5"/>
      <c r="SC845" s="5"/>
      <c r="SD845" s="5"/>
      <c r="SE845" s="5"/>
      <c r="SF845" s="5"/>
      <c r="SG845" s="5"/>
      <c r="SH845" s="5"/>
      <c r="SI845" s="5"/>
      <c r="SJ845" s="5"/>
      <c r="SK845" s="5"/>
      <c r="SL845" s="5"/>
      <c r="SM845" s="5"/>
      <c r="SN845" s="5"/>
      <c r="SO845" s="5"/>
      <c r="SP845" s="5"/>
      <c r="SQ845" s="5"/>
      <c r="SR845" s="5"/>
      <c r="SS845" s="5"/>
      <c r="ST845" s="5"/>
      <c r="SU845" s="5"/>
      <c r="SV845" s="5"/>
      <c r="SW845" s="5"/>
      <c r="SX845" s="5"/>
      <c r="SY845" s="5"/>
      <c r="SZ845" s="5"/>
      <c r="TA845" s="5"/>
      <c r="TB845" s="5"/>
      <c r="TC845" s="5"/>
      <c r="TD845" s="5"/>
      <c r="TE845" s="5"/>
      <c r="TF845" s="5"/>
      <c r="TG845" s="5"/>
      <c r="TH845" s="5"/>
      <c r="TI845" s="5"/>
      <c r="TJ845" s="5"/>
      <c r="TK845" s="5"/>
      <c r="TL845" s="5"/>
      <c r="TM845" s="5"/>
      <c r="TN845" s="5"/>
      <c r="TO845" s="5"/>
      <c r="TP845" s="5"/>
      <c r="TQ845" s="5"/>
      <c r="TR845" s="5"/>
      <c r="TS845" s="5"/>
      <c r="TT845" s="5"/>
      <c r="TU845" s="5"/>
      <c r="TV845" s="5"/>
      <c r="TW845" s="5"/>
      <c r="TX845" s="5"/>
      <c r="TY845" s="5"/>
      <c r="TZ845" s="5"/>
      <c r="UA845" s="5"/>
      <c r="UB845" s="5"/>
      <c r="UC845" s="5"/>
      <c r="UD845" s="5"/>
      <c r="UE845" s="5"/>
      <c r="UF845" s="5"/>
      <c r="UG845" s="5"/>
      <c r="UH845" s="5"/>
      <c r="UI845" s="5"/>
      <c r="UJ845" s="5"/>
      <c r="UK845" s="5"/>
      <c r="UL845" s="5"/>
      <c r="UM845" s="5"/>
      <c r="UN845" s="5"/>
      <c r="UO845" s="5"/>
      <c r="UP845" s="5"/>
      <c r="UQ845" s="5"/>
      <c r="UR845" s="5"/>
      <c r="US845" s="5"/>
      <c r="UT845" s="5"/>
      <c r="UU845" s="5"/>
      <c r="UV845" s="5"/>
      <c r="UW845" s="5"/>
      <c r="UX845" s="5"/>
      <c r="UY845" s="5"/>
      <c r="UZ845" s="5"/>
      <c r="VA845" s="5"/>
      <c r="VB845" s="5"/>
      <c r="VC845" s="5"/>
      <c r="VD845" s="5"/>
      <c r="VE845" s="5"/>
      <c r="VF845" s="5"/>
      <c r="VG845" s="5"/>
      <c r="VH845" s="5"/>
      <c r="VI845" s="5"/>
      <c r="VJ845" s="5"/>
      <c r="VK845" s="5"/>
      <c r="VL845" s="5"/>
      <c r="VM845" s="5"/>
      <c r="VN845" s="5"/>
      <c r="VO845" s="5"/>
      <c r="VP845" s="5"/>
      <c r="VQ845" s="5"/>
      <c r="VR845" s="5"/>
      <c r="VS845" s="5"/>
      <c r="VT845" s="5"/>
      <c r="VU845" s="5"/>
      <c r="VV845" s="5"/>
      <c r="VW845" s="5"/>
      <c r="VX845" s="5"/>
      <c r="VY845" s="5"/>
      <c r="VZ845" s="5"/>
      <c r="WA845" s="5"/>
      <c r="WB845" s="5"/>
      <c r="WC845" s="5"/>
      <c r="WD845" s="5"/>
      <c r="WE845" s="5"/>
      <c r="WF845" s="5"/>
      <c r="WG845" s="5"/>
      <c r="WH845" s="5"/>
      <c r="WI845" s="5"/>
      <c r="WJ845" s="5"/>
      <c r="WK845" s="5"/>
      <c r="WL845" s="5"/>
      <c r="WM845" s="5"/>
      <c r="WN845" s="5"/>
      <c r="WO845" s="5"/>
      <c r="WP845" s="5"/>
      <c r="WQ845" s="5"/>
      <c r="WR845" s="5"/>
      <c r="WS845" s="5"/>
      <c r="WT845" s="5"/>
      <c r="WU845" s="5"/>
      <c r="WV845" s="5"/>
      <c r="WW845" s="5"/>
      <c r="WX845" s="5"/>
      <c r="WY845" s="5"/>
      <c r="WZ845" s="5"/>
      <c r="XA845" s="5"/>
      <c r="XB845" s="5"/>
      <c r="XC845" s="5"/>
      <c r="XD845" s="5"/>
      <c r="XE845" s="5"/>
      <c r="XF845" s="5"/>
      <c r="XG845" s="5"/>
      <c r="XH845" s="5"/>
      <c r="XI845" s="5"/>
      <c r="XJ845" s="5"/>
      <c r="XK845" s="5"/>
      <c r="XL845" s="5"/>
      <c r="XM845" s="5"/>
      <c r="XN845" s="5"/>
      <c r="XO845" s="5"/>
      <c r="XP845" s="5"/>
      <c r="XQ845" s="5"/>
      <c r="XR845" s="5"/>
      <c r="XS845" s="5"/>
      <c r="XT845" s="5"/>
      <c r="XU845" s="5"/>
      <c r="XV845" s="5"/>
      <c r="XW845" s="5"/>
    </row>
    <row r="846" spans="39:647" x14ac:dyDescent="0.2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c r="PI846" s="5"/>
      <c r="PJ846" s="5"/>
      <c r="PK846" s="5"/>
      <c r="PL846" s="5"/>
      <c r="PM846" s="5"/>
      <c r="PN846" s="5"/>
      <c r="PO846" s="5"/>
      <c r="PP846" s="5"/>
      <c r="PQ846" s="5"/>
      <c r="PR846" s="5"/>
      <c r="PS846" s="5"/>
      <c r="PT846" s="5"/>
      <c r="PU846" s="5"/>
      <c r="PV846" s="5"/>
      <c r="PW846" s="5"/>
      <c r="PX846" s="5"/>
      <c r="PY846" s="5"/>
      <c r="PZ846" s="5"/>
      <c r="QA846" s="5"/>
      <c r="QB846" s="5"/>
      <c r="QC846" s="5"/>
      <c r="QD846" s="5"/>
      <c r="QE846" s="5"/>
      <c r="QF846" s="5"/>
      <c r="QG846" s="5"/>
      <c r="QH846" s="5"/>
      <c r="QI846" s="5"/>
      <c r="QJ846" s="5"/>
      <c r="QK846" s="5"/>
      <c r="QL846" s="5"/>
      <c r="QM846" s="5"/>
      <c r="QN846" s="5"/>
      <c r="QO846" s="5"/>
      <c r="QP846" s="5"/>
      <c r="QQ846" s="5"/>
      <c r="QR846" s="5"/>
      <c r="QS846" s="5"/>
      <c r="QT846" s="5"/>
      <c r="QU846" s="5"/>
      <c r="QV846" s="5"/>
      <c r="QW846" s="5"/>
      <c r="QX846" s="5"/>
      <c r="QY846" s="5"/>
      <c r="QZ846" s="5"/>
      <c r="RA846" s="5"/>
      <c r="RB846" s="5"/>
      <c r="RC846" s="5"/>
      <c r="RD846" s="5"/>
      <c r="RE846" s="5"/>
      <c r="RF846" s="5"/>
      <c r="RG846" s="5"/>
      <c r="RH846" s="5"/>
      <c r="RI846" s="5"/>
      <c r="RJ846" s="5"/>
      <c r="RK846" s="5"/>
      <c r="RL846" s="5"/>
      <c r="RM846" s="5"/>
      <c r="RN846" s="5"/>
      <c r="RO846" s="5"/>
      <c r="RP846" s="5"/>
      <c r="RQ846" s="5"/>
      <c r="RR846" s="5"/>
      <c r="RS846" s="5"/>
      <c r="RT846" s="5"/>
      <c r="RU846" s="5"/>
      <c r="RV846" s="5"/>
      <c r="RW846" s="5"/>
      <c r="RX846" s="5"/>
      <c r="RY846" s="5"/>
      <c r="RZ846" s="5"/>
      <c r="SA846" s="5"/>
      <c r="SB846" s="5"/>
      <c r="SC846" s="5"/>
      <c r="SD846" s="5"/>
      <c r="SE846" s="5"/>
      <c r="SF846" s="5"/>
      <c r="SG846" s="5"/>
      <c r="SH846" s="5"/>
      <c r="SI846" s="5"/>
      <c r="SJ846" s="5"/>
      <c r="SK846" s="5"/>
      <c r="SL846" s="5"/>
      <c r="SM846" s="5"/>
      <c r="SN846" s="5"/>
      <c r="SO846" s="5"/>
      <c r="SP846" s="5"/>
      <c r="SQ846" s="5"/>
      <c r="SR846" s="5"/>
      <c r="SS846" s="5"/>
      <c r="ST846" s="5"/>
      <c r="SU846" s="5"/>
      <c r="SV846" s="5"/>
      <c r="SW846" s="5"/>
      <c r="SX846" s="5"/>
      <c r="SY846" s="5"/>
      <c r="SZ846" s="5"/>
      <c r="TA846" s="5"/>
      <c r="TB846" s="5"/>
      <c r="TC846" s="5"/>
      <c r="TD846" s="5"/>
      <c r="TE846" s="5"/>
      <c r="TF846" s="5"/>
      <c r="TG846" s="5"/>
      <c r="TH846" s="5"/>
      <c r="TI846" s="5"/>
      <c r="TJ846" s="5"/>
      <c r="TK846" s="5"/>
      <c r="TL846" s="5"/>
      <c r="TM846" s="5"/>
      <c r="TN846" s="5"/>
      <c r="TO846" s="5"/>
      <c r="TP846" s="5"/>
      <c r="TQ846" s="5"/>
      <c r="TR846" s="5"/>
      <c r="TS846" s="5"/>
      <c r="TT846" s="5"/>
      <c r="TU846" s="5"/>
      <c r="TV846" s="5"/>
      <c r="TW846" s="5"/>
      <c r="TX846" s="5"/>
      <c r="TY846" s="5"/>
      <c r="TZ846" s="5"/>
      <c r="UA846" s="5"/>
      <c r="UB846" s="5"/>
      <c r="UC846" s="5"/>
      <c r="UD846" s="5"/>
      <c r="UE846" s="5"/>
      <c r="UF846" s="5"/>
      <c r="UG846" s="5"/>
      <c r="UH846" s="5"/>
      <c r="UI846" s="5"/>
      <c r="UJ846" s="5"/>
      <c r="UK846" s="5"/>
      <c r="UL846" s="5"/>
      <c r="UM846" s="5"/>
      <c r="UN846" s="5"/>
      <c r="UO846" s="5"/>
      <c r="UP846" s="5"/>
      <c r="UQ846" s="5"/>
      <c r="UR846" s="5"/>
      <c r="US846" s="5"/>
      <c r="UT846" s="5"/>
      <c r="UU846" s="5"/>
      <c r="UV846" s="5"/>
      <c r="UW846" s="5"/>
      <c r="UX846" s="5"/>
      <c r="UY846" s="5"/>
      <c r="UZ846" s="5"/>
      <c r="VA846" s="5"/>
      <c r="VB846" s="5"/>
      <c r="VC846" s="5"/>
      <c r="VD846" s="5"/>
      <c r="VE846" s="5"/>
      <c r="VF846" s="5"/>
      <c r="VG846" s="5"/>
      <c r="VH846" s="5"/>
      <c r="VI846" s="5"/>
      <c r="VJ846" s="5"/>
      <c r="VK846" s="5"/>
      <c r="VL846" s="5"/>
      <c r="VM846" s="5"/>
      <c r="VN846" s="5"/>
      <c r="VO846" s="5"/>
      <c r="VP846" s="5"/>
      <c r="VQ846" s="5"/>
      <c r="VR846" s="5"/>
      <c r="VS846" s="5"/>
      <c r="VT846" s="5"/>
      <c r="VU846" s="5"/>
      <c r="VV846" s="5"/>
      <c r="VW846" s="5"/>
      <c r="VX846" s="5"/>
      <c r="VY846" s="5"/>
      <c r="VZ846" s="5"/>
      <c r="WA846" s="5"/>
      <c r="WB846" s="5"/>
      <c r="WC846" s="5"/>
      <c r="WD846" s="5"/>
      <c r="WE846" s="5"/>
      <c r="WF846" s="5"/>
      <c r="WG846" s="5"/>
      <c r="WH846" s="5"/>
      <c r="WI846" s="5"/>
      <c r="WJ846" s="5"/>
      <c r="WK846" s="5"/>
      <c r="WL846" s="5"/>
      <c r="WM846" s="5"/>
      <c r="WN846" s="5"/>
      <c r="WO846" s="5"/>
      <c r="WP846" s="5"/>
      <c r="WQ846" s="5"/>
      <c r="WR846" s="5"/>
      <c r="WS846" s="5"/>
      <c r="WT846" s="5"/>
      <c r="WU846" s="5"/>
      <c r="WV846" s="5"/>
      <c r="WW846" s="5"/>
      <c r="WX846" s="5"/>
      <c r="WY846" s="5"/>
      <c r="WZ846" s="5"/>
      <c r="XA846" s="5"/>
      <c r="XB846" s="5"/>
      <c r="XC846" s="5"/>
      <c r="XD846" s="5"/>
      <c r="XE846" s="5"/>
      <c r="XF846" s="5"/>
      <c r="XG846" s="5"/>
      <c r="XH846" s="5"/>
      <c r="XI846" s="5"/>
      <c r="XJ846" s="5"/>
      <c r="XK846" s="5"/>
      <c r="XL846" s="5"/>
      <c r="XM846" s="5"/>
      <c r="XN846" s="5"/>
      <c r="XO846" s="5"/>
      <c r="XP846" s="5"/>
      <c r="XQ846" s="5"/>
      <c r="XR846" s="5"/>
      <c r="XS846" s="5"/>
      <c r="XT846" s="5"/>
      <c r="XU846" s="5"/>
      <c r="XV846" s="5"/>
      <c r="XW846" s="5"/>
    </row>
    <row r="847" spans="39:647" x14ac:dyDescent="0.2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c r="PI847" s="5"/>
      <c r="PJ847" s="5"/>
      <c r="PK847" s="5"/>
      <c r="PL847" s="5"/>
      <c r="PM847" s="5"/>
      <c r="PN847" s="5"/>
      <c r="PO847" s="5"/>
      <c r="PP847" s="5"/>
      <c r="PQ847" s="5"/>
      <c r="PR847" s="5"/>
      <c r="PS847" s="5"/>
      <c r="PT847" s="5"/>
      <c r="PU847" s="5"/>
      <c r="PV847" s="5"/>
      <c r="PW847" s="5"/>
      <c r="PX847" s="5"/>
      <c r="PY847" s="5"/>
      <c r="PZ847" s="5"/>
      <c r="QA847" s="5"/>
      <c r="QB847" s="5"/>
      <c r="QC847" s="5"/>
      <c r="QD847" s="5"/>
      <c r="QE847" s="5"/>
      <c r="QF847" s="5"/>
      <c r="QG847" s="5"/>
      <c r="QH847" s="5"/>
      <c r="QI847" s="5"/>
      <c r="QJ847" s="5"/>
      <c r="QK847" s="5"/>
      <c r="QL847" s="5"/>
      <c r="QM847" s="5"/>
      <c r="QN847" s="5"/>
      <c r="QO847" s="5"/>
      <c r="QP847" s="5"/>
      <c r="QQ847" s="5"/>
      <c r="QR847" s="5"/>
      <c r="QS847" s="5"/>
      <c r="QT847" s="5"/>
      <c r="QU847" s="5"/>
      <c r="QV847" s="5"/>
      <c r="QW847" s="5"/>
      <c r="QX847" s="5"/>
      <c r="QY847" s="5"/>
      <c r="QZ847" s="5"/>
      <c r="RA847" s="5"/>
      <c r="RB847" s="5"/>
      <c r="RC847" s="5"/>
      <c r="RD847" s="5"/>
      <c r="RE847" s="5"/>
      <c r="RF847" s="5"/>
      <c r="RG847" s="5"/>
      <c r="RH847" s="5"/>
      <c r="RI847" s="5"/>
      <c r="RJ847" s="5"/>
      <c r="RK847" s="5"/>
      <c r="RL847" s="5"/>
      <c r="RM847" s="5"/>
      <c r="RN847" s="5"/>
      <c r="RO847" s="5"/>
      <c r="RP847" s="5"/>
      <c r="RQ847" s="5"/>
      <c r="RR847" s="5"/>
      <c r="RS847" s="5"/>
      <c r="RT847" s="5"/>
      <c r="RU847" s="5"/>
      <c r="RV847" s="5"/>
      <c r="RW847" s="5"/>
      <c r="RX847" s="5"/>
      <c r="RY847" s="5"/>
      <c r="RZ847" s="5"/>
      <c r="SA847" s="5"/>
      <c r="SB847" s="5"/>
      <c r="SC847" s="5"/>
      <c r="SD847" s="5"/>
      <c r="SE847" s="5"/>
      <c r="SF847" s="5"/>
      <c r="SG847" s="5"/>
      <c r="SH847" s="5"/>
      <c r="SI847" s="5"/>
      <c r="SJ847" s="5"/>
      <c r="SK847" s="5"/>
      <c r="SL847" s="5"/>
      <c r="SM847" s="5"/>
      <c r="SN847" s="5"/>
      <c r="SO847" s="5"/>
      <c r="SP847" s="5"/>
      <c r="SQ847" s="5"/>
      <c r="SR847" s="5"/>
      <c r="SS847" s="5"/>
      <c r="ST847" s="5"/>
      <c r="SU847" s="5"/>
      <c r="SV847" s="5"/>
      <c r="SW847" s="5"/>
      <c r="SX847" s="5"/>
      <c r="SY847" s="5"/>
      <c r="SZ847" s="5"/>
      <c r="TA847" s="5"/>
      <c r="TB847" s="5"/>
      <c r="TC847" s="5"/>
      <c r="TD847" s="5"/>
      <c r="TE847" s="5"/>
      <c r="TF847" s="5"/>
      <c r="TG847" s="5"/>
      <c r="TH847" s="5"/>
      <c r="TI847" s="5"/>
      <c r="TJ847" s="5"/>
      <c r="TK847" s="5"/>
      <c r="TL847" s="5"/>
      <c r="TM847" s="5"/>
      <c r="TN847" s="5"/>
      <c r="TO847" s="5"/>
      <c r="TP847" s="5"/>
      <c r="TQ847" s="5"/>
      <c r="TR847" s="5"/>
      <c r="TS847" s="5"/>
      <c r="TT847" s="5"/>
      <c r="TU847" s="5"/>
      <c r="TV847" s="5"/>
      <c r="TW847" s="5"/>
      <c r="TX847" s="5"/>
      <c r="TY847" s="5"/>
      <c r="TZ847" s="5"/>
      <c r="UA847" s="5"/>
      <c r="UB847" s="5"/>
      <c r="UC847" s="5"/>
      <c r="UD847" s="5"/>
      <c r="UE847" s="5"/>
      <c r="UF847" s="5"/>
      <c r="UG847" s="5"/>
      <c r="UH847" s="5"/>
      <c r="UI847" s="5"/>
      <c r="UJ847" s="5"/>
      <c r="UK847" s="5"/>
      <c r="UL847" s="5"/>
      <c r="UM847" s="5"/>
      <c r="UN847" s="5"/>
      <c r="UO847" s="5"/>
      <c r="UP847" s="5"/>
      <c r="UQ847" s="5"/>
      <c r="UR847" s="5"/>
      <c r="US847" s="5"/>
      <c r="UT847" s="5"/>
      <c r="UU847" s="5"/>
      <c r="UV847" s="5"/>
      <c r="UW847" s="5"/>
      <c r="UX847" s="5"/>
      <c r="UY847" s="5"/>
      <c r="UZ847" s="5"/>
      <c r="VA847" s="5"/>
      <c r="VB847" s="5"/>
      <c r="VC847" s="5"/>
      <c r="VD847" s="5"/>
      <c r="VE847" s="5"/>
      <c r="VF847" s="5"/>
      <c r="VG847" s="5"/>
      <c r="VH847" s="5"/>
      <c r="VI847" s="5"/>
      <c r="VJ847" s="5"/>
      <c r="VK847" s="5"/>
      <c r="VL847" s="5"/>
      <c r="VM847" s="5"/>
      <c r="VN847" s="5"/>
      <c r="VO847" s="5"/>
      <c r="VP847" s="5"/>
      <c r="VQ847" s="5"/>
      <c r="VR847" s="5"/>
      <c r="VS847" s="5"/>
      <c r="VT847" s="5"/>
      <c r="VU847" s="5"/>
      <c r="VV847" s="5"/>
      <c r="VW847" s="5"/>
      <c r="VX847" s="5"/>
      <c r="VY847" s="5"/>
      <c r="VZ847" s="5"/>
      <c r="WA847" s="5"/>
      <c r="WB847" s="5"/>
      <c r="WC847" s="5"/>
      <c r="WD847" s="5"/>
      <c r="WE847" s="5"/>
      <c r="WF847" s="5"/>
      <c r="WG847" s="5"/>
      <c r="WH847" s="5"/>
      <c r="WI847" s="5"/>
      <c r="WJ847" s="5"/>
      <c r="WK847" s="5"/>
      <c r="WL847" s="5"/>
      <c r="WM847" s="5"/>
      <c r="WN847" s="5"/>
      <c r="WO847" s="5"/>
      <c r="WP847" s="5"/>
      <c r="WQ847" s="5"/>
      <c r="WR847" s="5"/>
      <c r="WS847" s="5"/>
      <c r="WT847" s="5"/>
      <c r="WU847" s="5"/>
      <c r="WV847" s="5"/>
      <c r="WW847" s="5"/>
      <c r="WX847" s="5"/>
      <c r="WY847" s="5"/>
      <c r="WZ847" s="5"/>
      <c r="XA847" s="5"/>
      <c r="XB847" s="5"/>
      <c r="XC847" s="5"/>
      <c r="XD847" s="5"/>
      <c r="XE847" s="5"/>
      <c r="XF847" s="5"/>
      <c r="XG847" s="5"/>
      <c r="XH847" s="5"/>
      <c r="XI847" s="5"/>
      <c r="XJ847" s="5"/>
      <c r="XK847" s="5"/>
      <c r="XL847" s="5"/>
      <c r="XM847" s="5"/>
      <c r="XN847" s="5"/>
      <c r="XO847" s="5"/>
      <c r="XP847" s="5"/>
      <c r="XQ847" s="5"/>
      <c r="XR847" s="5"/>
      <c r="XS847" s="5"/>
      <c r="XT847" s="5"/>
      <c r="XU847" s="5"/>
      <c r="XV847" s="5"/>
      <c r="XW847" s="5"/>
    </row>
    <row r="848" spans="39:647" x14ac:dyDescent="0.2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c r="PI848" s="5"/>
      <c r="PJ848" s="5"/>
      <c r="PK848" s="5"/>
      <c r="PL848" s="5"/>
      <c r="PM848" s="5"/>
      <c r="PN848" s="5"/>
      <c r="PO848" s="5"/>
      <c r="PP848" s="5"/>
      <c r="PQ848" s="5"/>
      <c r="PR848" s="5"/>
      <c r="PS848" s="5"/>
      <c r="PT848" s="5"/>
      <c r="PU848" s="5"/>
      <c r="PV848" s="5"/>
      <c r="PW848" s="5"/>
      <c r="PX848" s="5"/>
      <c r="PY848" s="5"/>
      <c r="PZ848" s="5"/>
      <c r="QA848" s="5"/>
      <c r="QB848" s="5"/>
      <c r="QC848" s="5"/>
      <c r="QD848" s="5"/>
      <c r="QE848" s="5"/>
      <c r="QF848" s="5"/>
      <c r="QG848" s="5"/>
      <c r="QH848" s="5"/>
      <c r="QI848" s="5"/>
      <c r="QJ848" s="5"/>
      <c r="QK848" s="5"/>
      <c r="QL848" s="5"/>
      <c r="QM848" s="5"/>
      <c r="QN848" s="5"/>
      <c r="QO848" s="5"/>
      <c r="QP848" s="5"/>
      <c r="QQ848" s="5"/>
      <c r="QR848" s="5"/>
      <c r="QS848" s="5"/>
      <c r="QT848" s="5"/>
      <c r="QU848" s="5"/>
      <c r="QV848" s="5"/>
      <c r="QW848" s="5"/>
      <c r="QX848" s="5"/>
      <c r="QY848" s="5"/>
      <c r="QZ848" s="5"/>
      <c r="RA848" s="5"/>
      <c r="RB848" s="5"/>
      <c r="RC848" s="5"/>
      <c r="RD848" s="5"/>
      <c r="RE848" s="5"/>
      <c r="RF848" s="5"/>
      <c r="RG848" s="5"/>
      <c r="RH848" s="5"/>
      <c r="RI848" s="5"/>
      <c r="RJ848" s="5"/>
      <c r="RK848" s="5"/>
      <c r="RL848" s="5"/>
      <c r="RM848" s="5"/>
      <c r="RN848" s="5"/>
      <c r="RO848" s="5"/>
      <c r="RP848" s="5"/>
      <c r="RQ848" s="5"/>
      <c r="RR848" s="5"/>
      <c r="RS848" s="5"/>
      <c r="RT848" s="5"/>
      <c r="RU848" s="5"/>
      <c r="RV848" s="5"/>
      <c r="RW848" s="5"/>
      <c r="RX848" s="5"/>
      <c r="RY848" s="5"/>
      <c r="RZ848" s="5"/>
      <c r="SA848" s="5"/>
      <c r="SB848" s="5"/>
      <c r="SC848" s="5"/>
      <c r="SD848" s="5"/>
      <c r="SE848" s="5"/>
      <c r="SF848" s="5"/>
      <c r="SG848" s="5"/>
      <c r="SH848" s="5"/>
      <c r="SI848" s="5"/>
      <c r="SJ848" s="5"/>
      <c r="SK848" s="5"/>
      <c r="SL848" s="5"/>
      <c r="SM848" s="5"/>
      <c r="SN848" s="5"/>
      <c r="SO848" s="5"/>
      <c r="SP848" s="5"/>
      <c r="SQ848" s="5"/>
      <c r="SR848" s="5"/>
      <c r="SS848" s="5"/>
      <c r="ST848" s="5"/>
      <c r="SU848" s="5"/>
      <c r="SV848" s="5"/>
      <c r="SW848" s="5"/>
      <c r="SX848" s="5"/>
      <c r="SY848" s="5"/>
      <c r="SZ848" s="5"/>
      <c r="TA848" s="5"/>
      <c r="TB848" s="5"/>
      <c r="TC848" s="5"/>
      <c r="TD848" s="5"/>
      <c r="TE848" s="5"/>
      <c r="TF848" s="5"/>
      <c r="TG848" s="5"/>
      <c r="TH848" s="5"/>
      <c r="TI848" s="5"/>
      <c r="TJ848" s="5"/>
      <c r="TK848" s="5"/>
      <c r="TL848" s="5"/>
      <c r="TM848" s="5"/>
      <c r="TN848" s="5"/>
      <c r="TO848" s="5"/>
      <c r="TP848" s="5"/>
      <c r="TQ848" s="5"/>
      <c r="TR848" s="5"/>
      <c r="TS848" s="5"/>
      <c r="TT848" s="5"/>
      <c r="TU848" s="5"/>
      <c r="TV848" s="5"/>
      <c r="TW848" s="5"/>
      <c r="TX848" s="5"/>
      <c r="TY848" s="5"/>
      <c r="TZ848" s="5"/>
      <c r="UA848" s="5"/>
      <c r="UB848" s="5"/>
      <c r="UC848" s="5"/>
      <c r="UD848" s="5"/>
      <c r="UE848" s="5"/>
      <c r="UF848" s="5"/>
      <c r="UG848" s="5"/>
      <c r="UH848" s="5"/>
      <c r="UI848" s="5"/>
      <c r="UJ848" s="5"/>
      <c r="UK848" s="5"/>
      <c r="UL848" s="5"/>
      <c r="UM848" s="5"/>
      <c r="UN848" s="5"/>
      <c r="UO848" s="5"/>
      <c r="UP848" s="5"/>
      <c r="UQ848" s="5"/>
      <c r="UR848" s="5"/>
      <c r="US848" s="5"/>
      <c r="UT848" s="5"/>
      <c r="UU848" s="5"/>
      <c r="UV848" s="5"/>
      <c r="UW848" s="5"/>
      <c r="UX848" s="5"/>
      <c r="UY848" s="5"/>
      <c r="UZ848" s="5"/>
      <c r="VA848" s="5"/>
      <c r="VB848" s="5"/>
      <c r="VC848" s="5"/>
      <c r="VD848" s="5"/>
      <c r="VE848" s="5"/>
      <c r="VF848" s="5"/>
      <c r="VG848" s="5"/>
      <c r="VH848" s="5"/>
      <c r="VI848" s="5"/>
      <c r="VJ848" s="5"/>
      <c r="VK848" s="5"/>
      <c r="VL848" s="5"/>
      <c r="VM848" s="5"/>
      <c r="VN848" s="5"/>
      <c r="VO848" s="5"/>
      <c r="VP848" s="5"/>
      <c r="VQ848" s="5"/>
      <c r="VR848" s="5"/>
      <c r="VS848" s="5"/>
      <c r="VT848" s="5"/>
      <c r="VU848" s="5"/>
      <c r="VV848" s="5"/>
      <c r="VW848" s="5"/>
      <c r="VX848" s="5"/>
      <c r="VY848" s="5"/>
      <c r="VZ848" s="5"/>
      <c r="WA848" s="5"/>
      <c r="WB848" s="5"/>
      <c r="WC848" s="5"/>
      <c r="WD848" s="5"/>
      <c r="WE848" s="5"/>
      <c r="WF848" s="5"/>
      <c r="WG848" s="5"/>
      <c r="WH848" s="5"/>
      <c r="WI848" s="5"/>
      <c r="WJ848" s="5"/>
      <c r="WK848" s="5"/>
      <c r="WL848" s="5"/>
      <c r="WM848" s="5"/>
      <c r="WN848" s="5"/>
      <c r="WO848" s="5"/>
      <c r="WP848" s="5"/>
      <c r="WQ848" s="5"/>
      <c r="WR848" s="5"/>
      <c r="WS848" s="5"/>
      <c r="WT848" s="5"/>
      <c r="WU848" s="5"/>
      <c r="WV848" s="5"/>
      <c r="WW848" s="5"/>
      <c r="WX848" s="5"/>
      <c r="WY848" s="5"/>
      <c r="WZ848" s="5"/>
      <c r="XA848" s="5"/>
      <c r="XB848" s="5"/>
      <c r="XC848" s="5"/>
      <c r="XD848" s="5"/>
      <c r="XE848" s="5"/>
      <c r="XF848" s="5"/>
      <c r="XG848" s="5"/>
      <c r="XH848" s="5"/>
      <c r="XI848" s="5"/>
      <c r="XJ848" s="5"/>
      <c r="XK848" s="5"/>
      <c r="XL848" s="5"/>
      <c r="XM848" s="5"/>
      <c r="XN848" s="5"/>
      <c r="XO848" s="5"/>
      <c r="XP848" s="5"/>
      <c r="XQ848" s="5"/>
      <c r="XR848" s="5"/>
      <c r="XS848" s="5"/>
      <c r="XT848" s="5"/>
      <c r="XU848" s="5"/>
      <c r="XV848" s="5"/>
      <c r="XW848" s="5"/>
    </row>
    <row r="849" spans="39:647" x14ac:dyDescent="0.2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c r="PI849" s="5"/>
      <c r="PJ849" s="5"/>
      <c r="PK849" s="5"/>
      <c r="PL849" s="5"/>
      <c r="PM849" s="5"/>
      <c r="PN849" s="5"/>
      <c r="PO849" s="5"/>
      <c r="PP849" s="5"/>
      <c r="PQ849" s="5"/>
      <c r="PR849" s="5"/>
      <c r="PS849" s="5"/>
      <c r="PT849" s="5"/>
      <c r="PU849" s="5"/>
      <c r="PV849" s="5"/>
      <c r="PW849" s="5"/>
      <c r="PX849" s="5"/>
      <c r="PY849" s="5"/>
      <c r="PZ849" s="5"/>
      <c r="QA849" s="5"/>
      <c r="QB849" s="5"/>
      <c r="QC849" s="5"/>
      <c r="QD849" s="5"/>
      <c r="QE849" s="5"/>
      <c r="QF849" s="5"/>
      <c r="QG849" s="5"/>
      <c r="QH849" s="5"/>
      <c r="QI849" s="5"/>
      <c r="QJ849" s="5"/>
      <c r="QK849" s="5"/>
      <c r="QL849" s="5"/>
      <c r="QM849" s="5"/>
      <c r="QN849" s="5"/>
      <c r="QO849" s="5"/>
      <c r="QP849" s="5"/>
      <c r="QQ849" s="5"/>
      <c r="QR849" s="5"/>
      <c r="QS849" s="5"/>
      <c r="QT849" s="5"/>
      <c r="QU849" s="5"/>
      <c r="QV849" s="5"/>
      <c r="QW849" s="5"/>
      <c r="QX849" s="5"/>
      <c r="QY849" s="5"/>
      <c r="QZ849" s="5"/>
      <c r="RA849" s="5"/>
      <c r="RB849" s="5"/>
      <c r="RC849" s="5"/>
      <c r="RD849" s="5"/>
      <c r="RE849" s="5"/>
      <c r="RF849" s="5"/>
      <c r="RG849" s="5"/>
      <c r="RH849" s="5"/>
      <c r="RI849" s="5"/>
      <c r="RJ849" s="5"/>
      <c r="RK849" s="5"/>
      <c r="RL849" s="5"/>
      <c r="RM849" s="5"/>
      <c r="RN849" s="5"/>
      <c r="RO849" s="5"/>
      <c r="RP849" s="5"/>
      <c r="RQ849" s="5"/>
      <c r="RR849" s="5"/>
      <c r="RS849" s="5"/>
      <c r="RT849" s="5"/>
      <c r="RU849" s="5"/>
      <c r="RV849" s="5"/>
      <c r="RW849" s="5"/>
      <c r="RX849" s="5"/>
      <c r="RY849" s="5"/>
      <c r="RZ849" s="5"/>
      <c r="SA849" s="5"/>
      <c r="SB849" s="5"/>
      <c r="SC849" s="5"/>
      <c r="SD849" s="5"/>
      <c r="SE849" s="5"/>
      <c r="SF849" s="5"/>
      <c r="SG849" s="5"/>
      <c r="SH849" s="5"/>
      <c r="SI849" s="5"/>
      <c r="SJ849" s="5"/>
      <c r="SK849" s="5"/>
      <c r="SL849" s="5"/>
      <c r="SM849" s="5"/>
      <c r="SN849" s="5"/>
      <c r="SO849" s="5"/>
      <c r="SP849" s="5"/>
      <c r="SQ849" s="5"/>
      <c r="SR849" s="5"/>
      <c r="SS849" s="5"/>
      <c r="ST849" s="5"/>
      <c r="SU849" s="5"/>
      <c r="SV849" s="5"/>
      <c r="SW849" s="5"/>
      <c r="SX849" s="5"/>
      <c r="SY849" s="5"/>
      <c r="SZ849" s="5"/>
      <c r="TA849" s="5"/>
      <c r="TB849" s="5"/>
      <c r="TC849" s="5"/>
      <c r="TD849" s="5"/>
      <c r="TE849" s="5"/>
      <c r="TF849" s="5"/>
      <c r="TG849" s="5"/>
      <c r="TH849" s="5"/>
      <c r="TI849" s="5"/>
      <c r="TJ849" s="5"/>
      <c r="TK849" s="5"/>
      <c r="TL849" s="5"/>
      <c r="TM849" s="5"/>
      <c r="TN849" s="5"/>
      <c r="TO849" s="5"/>
      <c r="TP849" s="5"/>
      <c r="TQ849" s="5"/>
      <c r="TR849" s="5"/>
      <c r="TS849" s="5"/>
      <c r="TT849" s="5"/>
      <c r="TU849" s="5"/>
      <c r="TV849" s="5"/>
      <c r="TW849" s="5"/>
      <c r="TX849" s="5"/>
      <c r="TY849" s="5"/>
      <c r="TZ849" s="5"/>
      <c r="UA849" s="5"/>
      <c r="UB849" s="5"/>
      <c r="UC849" s="5"/>
      <c r="UD849" s="5"/>
      <c r="UE849" s="5"/>
      <c r="UF849" s="5"/>
      <c r="UG849" s="5"/>
      <c r="UH849" s="5"/>
      <c r="UI849" s="5"/>
      <c r="UJ849" s="5"/>
      <c r="UK849" s="5"/>
      <c r="UL849" s="5"/>
      <c r="UM849" s="5"/>
      <c r="UN849" s="5"/>
      <c r="UO849" s="5"/>
      <c r="UP849" s="5"/>
      <c r="UQ849" s="5"/>
      <c r="UR849" s="5"/>
      <c r="US849" s="5"/>
      <c r="UT849" s="5"/>
      <c r="UU849" s="5"/>
      <c r="UV849" s="5"/>
      <c r="UW849" s="5"/>
      <c r="UX849" s="5"/>
      <c r="UY849" s="5"/>
      <c r="UZ849" s="5"/>
      <c r="VA849" s="5"/>
      <c r="VB849" s="5"/>
      <c r="VC849" s="5"/>
      <c r="VD849" s="5"/>
      <c r="VE849" s="5"/>
      <c r="VF849" s="5"/>
      <c r="VG849" s="5"/>
      <c r="VH849" s="5"/>
      <c r="VI849" s="5"/>
      <c r="VJ849" s="5"/>
      <c r="VK849" s="5"/>
      <c r="VL849" s="5"/>
      <c r="VM849" s="5"/>
      <c r="VN849" s="5"/>
      <c r="VO849" s="5"/>
      <c r="VP849" s="5"/>
      <c r="VQ849" s="5"/>
      <c r="VR849" s="5"/>
      <c r="VS849" s="5"/>
      <c r="VT849" s="5"/>
      <c r="VU849" s="5"/>
      <c r="VV849" s="5"/>
      <c r="VW849" s="5"/>
      <c r="VX849" s="5"/>
      <c r="VY849" s="5"/>
      <c r="VZ849" s="5"/>
      <c r="WA849" s="5"/>
      <c r="WB849" s="5"/>
      <c r="WC849" s="5"/>
      <c r="WD849" s="5"/>
      <c r="WE849" s="5"/>
      <c r="WF849" s="5"/>
      <c r="WG849" s="5"/>
      <c r="WH849" s="5"/>
      <c r="WI849" s="5"/>
      <c r="WJ849" s="5"/>
      <c r="WK849" s="5"/>
      <c r="WL849" s="5"/>
      <c r="WM849" s="5"/>
      <c r="WN849" s="5"/>
      <c r="WO849" s="5"/>
      <c r="WP849" s="5"/>
      <c r="WQ849" s="5"/>
      <c r="WR849" s="5"/>
      <c r="WS849" s="5"/>
      <c r="WT849" s="5"/>
      <c r="WU849" s="5"/>
      <c r="WV849" s="5"/>
      <c r="WW849" s="5"/>
      <c r="WX849" s="5"/>
      <c r="WY849" s="5"/>
      <c r="WZ849" s="5"/>
      <c r="XA849" s="5"/>
      <c r="XB849" s="5"/>
      <c r="XC849" s="5"/>
      <c r="XD849" s="5"/>
      <c r="XE849" s="5"/>
      <c r="XF849" s="5"/>
      <c r="XG849" s="5"/>
      <c r="XH849" s="5"/>
      <c r="XI849" s="5"/>
      <c r="XJ849" s="5"/>
      <c r="XK849" s="5"/>
      <c r="XL849" s="5"/>
      <c r="XM849" s="5"/>
      <c r="XN849" s="5"/>
      <c r="XO849" s="5"/>
      <c r="XP849" s="5"/>
      <c r="XQ849" s="5"/>
      <c r="XR849" s="5"/>
      <c r="XS849" s="5"/>
      <c r="XT849" s="5"/>
      <c r="XU849" s="5"/>
      <c r="XV849" s="5"/>
      <c r="XW849" s="5"/>
    </row>
    <row r="850" spans="39:647" x14ac:dyDescent="0.2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c r="PI850" s="5"/>
      <c r="PJ850" s="5"/>
      <c r="PK850" s="5"/>
      <c r="PL850" s="5"/>
      <c r="PM850" s="5"/>
      <c r="PN850" s="5"/>
      <c r="PO850" s="5"/>
      <c r="PP850" s="5"/>
      <c r="PQ850" s="5"/>
      <c r="PR850" s="5"/>
      <c r="PS850" s="5"/>
      <c r="PT850" s="5"/>
      <c r="PU850" s="5"/>
      <c r="PV850" s="5"/>
      <c r="PW850" s="5"/>
      <c r="PX850" s="5"/>
      <c r="PY850" s="5"/>
      <c r="PZ850" s="5"/>
      <c r="QA850" s="5"/>
      <c r="QB850" s="5"/>
      <c r="QC850" s="5"/>
      <c r="QD850" s="5"/>
      <c r="QE850" s="5"/>
      <c r="QF850" s="5"/>
      <c r="QG850" s="5"/>
      <c r="QH850" s="5"/>
      <c r="QI850" s="5"/>
      <c r="QJ850" s="5"/>
      <c r="QK850" s="5"/>
      <c r="QL850" s="5"/>
      <c r="QM850" s="5"/>
      <c r="QN850" s="5"/>
      <c r="QO850" s="5"/>
      <c r="QP850" s="5"/>
      <c r="QQ850" s="5"/>
      <c r="QR850" s="5"/>
      <c r="QS850" s="5"/>
      <c r="QT850" s="5"/>
      <c r="QU850" s="5"/>
      <c r="QV850" s="5"/>
      <c r="QW850" s="5"/>
      <c r="QX850" s="5"/>
      <c r="QY850" s="5"/>
      <c r="QZ850" s="5"/>
      <c r="RA850" s="5"/>
      <c r="RB850" s="5"/>
      <c r="RC850" s="5"/>
      <c r="RD850" s="5"/>
      <c r="RE850" s="5"/>
      <c r="RF850" s="5"/>
      <c r="RG850" s="5"/>
      <c r="RH850" s="5"/>
      <c r="RI850" s="5"/>
      <c r="RJ850" s="5"/>
      <c r="RK850" s="5"/>
      <c r="RL850" s="5"/>
      <c r="RM850" s="5"/>
      <c r="RN850" s="5"/>
      <c r="RO850" s="5"/>
      <c r="RP850" s="5"/>
      <c r="RQ850" s="5"/>
      <c r="RR850" s="5"/>
      <c r="RS850" s="5"/>
      <c r="RT850" s="5"/>
      <c r="RU850" s="5"/>
      <c r="RV850" s="5"/>
      <c r="RW850" s="5"/>
      <c r="RX850" s="5"/>
      <c r="RY850" s="5"/>
      <c r="RZ850" s="5"/>
      <c r="SA850" s="5"/>
      <c r="SB850" s="5"/>
      <c r="SC850" s="5"/>
      <c r="SD850" s="5"/>
      <c r="SE850" s="5"/>
      <c r="SF850" s="5"/>
      <c r="SG850" s="5"/>
      <c r="SH850" s="5"/>
      <c r="SI850" s="5"/>
      <c r="SJ850" s="5"/>
      <c r="SK850" s="5"/>
      <c r="SL850" s="5"/>
      <c r="SM850" s="5"/>
      <c r="SN850" s="5"/>
      <c r="SO850" s="5"/>
      <c r="SP850" s="5"/>
      <c r="SQ850" s="5"/>
      <c r="SR850" s="5"/>
      <c r="SS850" s="5"/>
      <c r="ST850" s="5"/>
      <c r="SU850" s="5"/>
      <c r="SV850" s="5"/>
      <c r="SW850" s="5"/>
      <c r="SX850" s="5"/>
      <c r="SY850" s="5"/>
      <c r="SZ850" s="5"/>
      <c r="TA850" s="5"/>
      <c r="TB850" s="5"/>
      <c r="TC850" s="5"/>
      <c r="TD850" s="5"/>
      <c r="TE850" s="5"/>
      <c r="TF850" s="5"/>
      <c r="TG850" s="5"/>
      <c r="TH850" s="5"/>
      <c r="TI850" s="5"/>
      <c r="TJ850" s="5"/>
      <c r="TK850" s="5"/>
      <c r="TL850" s="5"/>
      <c r="TM850" s="5"/>
      <c r="TN850" s="5"/>
      <c r="TO850" s="5"/>
      <c r="TP850" s="5"/>
      <c r="TQ850" s="5"/>
      <c r="TR850" s="5"/>
      <c r="TS850" s="5"/>
      <c r="TT850" s="5"/>
      <c r="TU850" s="5"/>
      <c r="TV850" s="5"/>
      <c r="TW850" s="5"/>
      <c r="TX850" s="5"/>
      <c r="TY850" s="5"/>
      <c r="TZ850" s="5"/>
      <c r="UA850" s="5"/>
      <c r="UB850" s="5"/>
      <c r="UC850" s="5"/>
      <c r="UD850" s="5"/>
      <c r="UE850" s="5"/>
      <c r="UF850" s="5"/>
      <c r="UG850" s="5"/>
      <c r="UH850" s="5"/>
      <c r="UI850" s="5"/>
      <c r="UJ850" s="5"/>
      <c r="UK850" s="5"/>
      <c r="UL850" s="5"/>
      <c r="UM850" s="5"/>
      <c r="UN850" s="5"/>
      <c r="UO850" s="5"/>
      <c r="UP850" s="5"/>
      <c r="UQ850" s="5"/>
      <c r="UR850" s="5"/>
      <c r="US850" s="5"/>
      <c r="UT850" s="5"/>
      <c r="UU850" s="5"/>
      <c r="UV850" s="5"/>
      <c r="UW850" s="5"/>
      <c r="UX850" s="5"/>
      <c r="UY850" s="5"/>
      <c r="UZ850" s="5"/>
      <c r="VA850" s="5"/>
      <c r="VB850" s="5"/>
      <c r="VC850" s="5"/>
      <c r="VD850" s="5"/>
      <c r="VE850" s="5"/>
      <c r="VF850" s="5"/>
      <c r="VG850" s="5"/>
      <c r="VH850" s="5"/>
      <c r="VI850" s="5"/>
      <c r="VJ850" s="5"/>
      <c r="VK850" s="5"/>
      <c r="VL850" s="5"/>
      <c r="VM850" s="5"/>
      <c r="VN850" s="5"/>
      <c r="VO850" s="5"/>
      <c r="VP850" s="5"/>
      <c r="VQ850" s="5"/>
      <c r="VR850" s="5"/>
      <c r="VS850" s="5"/>
      <c r="VT850" s="5"/>
      <c r="VU850" s="5"/>
      <c r="VV850" s="5"/>
      <c r="VW850" s="5"/>
      <c r="VX850" s="5"/>
      <c r="VY850" s="5"/>
      <c r="VZ850" s="5"/>
      <c r="WA850" s="5"/>
      <c r="WB850" s="5"/>
      <c r="WC850" s="5"/>
      <c r="WD850" s="5"/>
      <c r="WE850" s="5"/>
      <c r="WF850" s="5"/>
      <c r="WG850" s="5"/>
      <c r="WH850" s="5"/>
      <c r="WI850" s="5"/>
      <c r="WJ850" s="5"/>
      <c r="WK850" s="5"/>
      <c r="WL850" s="5"/>
      <c r="WM850" s="5"/>
      <c r="WN850" s="5"/>
      <c r="WO850" s="5"/>
      <c r="WP850" s="5"/>
      <c r="WQ850" s="5"/>
      <c r="WR850" s="5"/>
      <c r="WS850" s="5"/>
      <c r="WT850" s="5"/>
      <c r="WU850" s="5"/>
      <c r="WV850" s="5"/>
      <c r="WW850" s="5"/>
      <c r="WX850" s="5"/>
      <c r="WY850" s="5"/>
      <c r="WZ850" s="5"/>
      <c r="XA850" s="5"/>
      <c r="XB850" s="5"/>
      <c r="XC850" s="5"/>
      <c r="XD850" s="5"/>
      <c r="XE850" s="5"/>
      <c r="XF850" s="5"/>
      <c r="XG850" s="5"/>
      <c r="XH850" s="5"/>
      <c r="XI850" s="5"/>
      <c r="XJ850" s="5"/>
      <c r="XK850" s="5"/>
      <c r="XL850" s="5"/>
      <c r="XM850" s="5"/>
      <c r="XN850" s="5"/>
      <c r="XO850" s="5"/>
      <c r="XP850" s="5"/>
      <c r="XQ850" s="5"/>
      <c r="XR850" s="5"/>
      <c r="XS850" s="5"/>
      <c r="XT850" s="5"/>
      <c r="XU850" s="5"/>
      <c r="XV850" s="5"/>
      <c r="XW850" s="5"/>
    </row>
    <row r="851" spans="39:647" x14ac:dyDescent="0.2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c r="PI851" s="5"/>
      <c r="PJ851" s="5"/>
      <c r="PK851" s="5"/>
      <c r="PL851" s="5"/>
      <c r="PM851" s="5"/>
      <c r="PN851" s="5"/>
      <c r="PO851" s="5"/>
      <c r="PP851" s="5"/>
      <c r="PQ851" s="5"/>
      <c r="PR851" s="5"/>
      <c r="PS851" s="5"/>
      <c r="PT851" s="5"/>
      <c r="PU851" s="5"/>
      <c r="PV851" s="5"/>
      <c r="PW851" s="5"/>
      <c r="PX851" s="5"/>
      <c r="PY851" s="5"/>
      <c r="PZ851" s="5"/>
      <c r="QA851" s="5"/>
      <c r="QB851" s="5"/>
      <c r="QC851" s="5"/>
      <c r="QD851" s="5"/>
      <c r="QE851" s="5"/>
      <c r="QF851" s="5"/>
      <c r="QG851" s="5"/>
      <c r="QH851" s="5"/>
      <c r="QI851" s="5"/>
      <c r="QJ851" s="5"/>
      <c r="QK851" s="5"/>
      <c r="QL851" s="5"/>
      <c r="QM851" s="5"/>
      <c r="QN851" s="5"/>
      <c r="QO851" s="5"/>
      <c r="QP851" s="5"/>
      <c r="QQ851" s="5"/>
      <c r="QR851" s="5"/>
      <c r="QS851" s="5"/>
      <c r="QT851" s="5"/>
      <c r="QU851" s="5"/>
      <c r="QV851" s="5"/>
      <c r="QW851" s="5"/>
      <c r="QX851" s="5"/>
      <c r="QY851" s="5"/>
      <c r="QZ851" s="5"/>
      <c r="RA851" s="5"/>
      <c r="RB851" s="5"/>
      <c r="RC851" s="5"/>
      <c r="RD851" s="5"/>
      <c r="RE851" s="5"/>
      <c r="RF851" s="5"/>
      <c r="RG851" s="5"/>
      <c r="RH851" s="5"/>
      <c r="RI851" s="5"/>
      <c r="RJ851" s="5"/>
      <c r="RK851" s="5"/>
      <c r="RL851" s="5"/>
      <c r="RM851" s="5"/>
      <c r="RN851" s="5"/>
      <c r="RO851" s="5"/>
      <c r="RP851" s="5"/>
      <c r="RQ851" s="5"/>
      <c r="RR851" s="5"/>
      <c r="RS851" s="5"/>
      <c r="RT851" s="5"/>
      <c r="RU851" s="5"/>
      <c r="RV851" s="5"/>
      <c r="RW851" s="5"/>
      <c r="RX851" s="5"/>
      <c r="RY851" s="5"/>
      <c r="RZ851" s="5"/>
      <c r="SA851" s="5"/>
      <c r="SB851" s="5"/>
      <c r="SC851" s="5"/>
      <c r="SD851" s="5"/>
      <c r="SE851" s="5"/>
      <c r="SF851" s="5"/>
      <c r="SG851" s="5"/>
      <c r="SH851" s="5"/>
      <c r="SI851" s="5"/>
      <c r="SJ851" s="5"/>
      <c r="SK851" s="5"/>
      <c r="SL851" s="5"/>
      <c r="SM851" s="5"/>
      <c r="SN851" s="5"/>
      <c r="SO851" s="5"/>
      <c r="SP851" s="5"/>
      <c r="SQ851" s="5"/>
      <c r="SR851" s="5"/>
      <c r="SS851" s="5"/>
      <c r="ST851" s="5"/>
      <c r="SU851" s="5"/>
      <c r="SV851" s="5"/>
      <c r="SW851" s="5"/>
      <c r="SX851" s="5"/>
      <c r="SY851" s="5"/>
      <c r="SZ851" s="5"/>
      <c r="TA851" s="5"/>
      <c r="TB851" s="5"/>
      <c r="TC851" s="5"/>
      <c r="TD851" s="5"/>
      <c r="TE851" s="5"/>
      <c r="TF851" s="5"/>
      <c r="TG851" s="5"/>
      <c r="TH851" s="5"/>
      <c r="TI851" s="5"/>
      <c r="TJ851" s="5"/>
      <c r="TK851" s="5"/>
      <c r="TL851" s="5"/>
      <c r="TM851" s="5"/>
      <c r="TN851" s="5"/>
      <c r="TO851" s="5"/>
      <c r="TP851" s="5"/>
      <c r="TQ851" s="5"/>
      <c r="TR851" s="5"/>
      <c r="TS851" s="5"/>
      <c r="TT851" s="5"/>
      <c r="TU851" s="5"/>
      <c r="TV851" s="5"/>
      <c r="TW851" s="5"/>
      <c r="TX851" s="5"/>
      <c r="TY851" s="5"/>
      <c r="TZ851" s="5"/>
      <c r="UA851" s="5"/>
      <c r="UB851" s="5"/>
      <c r="UC851" s="5"/>
      <c r="UD851" s="5"/>
      <c r="UE851" s="5"/>
      <c r="UF851" s="5"/>
      <c r="UG851" s="5"/>
      <c r="UH851" s="5"/>
      <c r="UI851" s="5"/>
      <c r="UJ851" s="5"/>
      <c r="UK851" s="5"/>
      <c r="UL851" s="5"/>
      <c r="UM851" s="5"/>
      <c r="UN851" s="5"/>
      <c r="UO851" s="5"/>
      <c r="UP851" s="5"/>
      <c r="UQ851" s="5"/>
      <c r="UR851" s="5"/>
      <c r="US851" s="5"/>
      <c r="UT851" s="5"/>
      <c r="UU851" s="5"/>
      <c r="UV851" s="5"/>
      <c r="UW851" s="5"/>
      <c r="UX851" s="5"/>
      <c r="UY851" s="5"/>
      <c r="UZ851" s="5"/>
      <c r="VA851" s="5"/>
      <c r="VB851" s="5"/>
      <c r="VC851" s="5"/>
      <c r="VD851" s="5"/>
      <c r="VE851" s="5"/>
      <c r="VF851" s="5"/>
      <c r="VG851" s="5"/>
      <c r="VH851" s="5"/>
      <c r="VI851" s="5"/>
      <c r="VJ851" s="5"/>
      <c r="VK851" s="5"/>
      <c r="VL851" s="5"/>
      <c r="VM851" s="5"/>
      <c r="VN851" s="5"/>
      <c r="VO851" s="5"/>
      <c r="VP851" s="5"/>
      <c r="VQ851" s="5"/>
      <c r="VR851" s="5"/>
      <c r="VS851" s="5"/>
      <c r="VT851" s="5"/>
      <c r="VU851" s="5"/>
      <c r="VV851" s="5"/>
      <c r="VW851" s="5"/>
      <c r="VX851" s="5"/>
      <c r="VY851" s="5"/>
      <c r="VZ851" s="5"/>
      <c r="WA851" s="5"/>
      <c r="WB851" s="5"/>
      <c r="WC851" s="5"/>
      <c r="WD851" s="5"/>
      <c r="WE851" s="5"/>
      <c r="WF851" s="5"/>
      <c r="WG851" s="5"/>
      <c r="WH851" s="5"/>
      <c r="WI851" s="5"/>
      <c r="WJ851" s="5"/>
      <c r="WK851" s="5"/>
      <c r="WL851" s="5"/>
      <c r="WM851" s="5"/>
      <c r="WN851" s="5"/>
      <c r="WO851" s="5"/>
      <c r="WP851" s="5"/>
      <c r="WQ851" s="5"/>
      <c r="WR851" s="5"/>
      <c r="WS851" s="5"/>
      <c r="WT851" s="5"/>
      <c r="WU851" s="5"/>
      <c r="WV851" s="5"/>
      <c r="WW851" s="5"/>
      <c r="WX851" s="5"/>
      <c r="WY851" s="5"/>
      <c r="WZ851" s="5"/>
      <c r="XA851" s="5"/>
      <c r="XB851" s="5"/>
      <c r="XC851" s="5"/>
      <c r="XD851" s="5"/>
      <c r="XE851" s="5"/>
      <c r="XF851" s="5"/>
      <c r="XG851" s="5"/>
      <c r="XH851" s="5"/>
      <c r="XI851" s="5"/>
      <c r="XJ851" s="5"/>
      <c r="XK851" s="5"/>
      <c r="XL851" s="5"/>
      <c r="XM851" s="5"/>
      <c r="XN851" s="5"/>
      <c r="XO851" s="5"/>
      <c r="XP851" s="5"/>
      <c r="XQ851" s="5"/>
      <c r="XR851" s="5"/>
      <c r="XS851" s="5"/>
      <c r="XT851" s="5"/>
      <c r="XU851" s="5"/>
      <c r="XV851" s="5"/>
      <c r="XW851" s="5"/>
    </row>
    <row r="852" spans="39:647" x14ac:dyDescent="0.2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c r="PI852" s="5"/>
      <c r="PJ852" s="5"/>
      <c r="PK852" s="5"/>
      <c r="PL852" s="5"/>
      <c r="PM852" s="5"/>
      <c r="PN852" s="5"/>
      <c r="PO852" s="5"/>
      <c r="PP852" s="5"/>
      <c r="PQ852" s="5"/>
      <c r="PR852" s="5"/>
      <c r="PS852" s="5"/>
      <c r="PT852" s="5"/>
      <c r="PU852" s="5"/>
      <c r="PV852" s="5"/>
      <c r="PW852" s="5"/>
      <c r="PX852" s="5"/>
      <c r="PY852" s="5"/>
      <c r="PZ852" s="5"/>
      <c r="QA852" s="5"/>
      <c r="QB852" s="5"/>
      <c r="QC852" s="5"/>
      <c r="QD852" s="5"/>
      <c r="QE852" s="5"/>
      <c r="QF852" s="5"/>
      <c r="QG852" s="5"/>
      <c r="QH852" s="5"/>
      <c r="QI852" s="5"/>
      <c r="QJ852" s="5"/>
      <c r="QK852" s="5"/>
      <c r="QL852" s="5"/>
      <c r="QM852" s="5"/>
      <c r="QN852" s="5"/>
      <c r="QO852" s="5"/>
      <c r="QP852" s="5"/>
      <c r="QQ852" s="5"/>
      <c r="QR852" s="5"/>
      <c r="QS852" s="5"/>
      <c r="QT852" s="5"/>
      <c r="QU852" s="5"/>
      <c r="QV852" s="5"/>
      <c r="QW852" s="5"/>
      <c r="QX852" s="5"/>
      <c r="QY852" s="5"/>
      <c r="QZ852" s="5"/>
      <c r="RA852" s="5"/>
      <c r="RB852" s="5"/>
      <c r="RC852" s="5"/>
      <c r="RD852" s="5"/>
      <c r="RE852" s="5"/>
      <c r="RF852" s="5"/>
      <c r="RG852" s="5"/>
      <c r="RH852" s="5"/>
      <c r="RI852" s="5"/>
      <c r="RJ852" s="5"/>
      <c r="RK852" s="5"/>
      <c r="RL852" s="5"/>
      <c r="RM852" s="5"/>
      <c r="RN852" s="5"/>
      <c r="RO852" s="5"/>
      <c r="RP852" s="5"/>
      <c r="RQ852" s="5"/>
      <c r="RR852" s="5"/>
      <c r="RS852" s="5"/>
      <c r="RT852" s="5"/>
      <c r="RU852" s="5"/>
      <c r="RV852" s="5"/>
      <c r="RW852" s="5"/>
      <c r="RX852" s="5"/>
      <c r="RY852" s="5"/>
      <c r="RZ852" s="5"/>
      <c r="SA852" s="5"/>
      <c r="SB852" s="5"/>
      <c r="SC852" s="5"/>
      <c r="SD852" s="5"/>
      <c r="SE852" s="5"/>
      <c r="SF852" s="5"/>
      <c r="SG852" s="5"/>
      <c r="SH852" s="5"/>
      <c r="SI852" s="5"/>
      <c r="SJ852" s="5"/>
      <c r="SK852" s="5"/>
      <c r="SL852" s="5"/>
      <c r="SM852" s="5"/>
      <c r="SN852" s="5"/>
      <c r="SO852" s="5"/>
      <c r="SP852" s="5"/>
      <c r="SQ852" s="5"/>
      <c r="SR852" s="5"/>
      <c r="SS852" s="5"/>
      <c r="ST852" s="5"/>
      <c r="SU852" s="5"/>
      <c r="SV852" s="5"/>
      <c r="SW852" s="5"/>
      <c r="SX852" s="5"/>
      <c r="SY852" s="5"/>
      <c r="SZ852" s="5"/>
      <c r="TA852" s="5"/>
      <c r="TB852" s="5"/>
      <c r="TC852" s="5"/>
      <c r="TD852" s="5"/>
      <c r="TE852" s="5"/>
      <c r="TF852" s="5"/>
      <c r="TG852" s="5"/>
      <c r="TH852" s="5"/>
      <c r="TI852" s="5"/>
      <c r="TJ852" s="5"/>
      <c r="TK852" s="5"/>
      <c r="TL852" s="5"/>
      <c r="TM852" s="5"/>
      <c r="TN852" s="5"/>
      <c r="TO852" s="5"/>
      <c r="TP852" s="5"/>
      <c r="TQ852" s="5"/>
      <c r="TR852" s="5"/>
      <c r="TS852" s="5"/>
      <c r="TT852" s="5"/>
      <c r="TU852" s="5"/>
      <c r="TV852" s="5"/>
      <c r="TW852" s="5"/>
      <c r="TX852" s="5"/>
      <c r="TY852" s="5"/>
      <c r="TZ852" s="5"/>
      <c r="UA852" s="5"/>
      <c r="UB852" s="5"/>
      <c r="UC852" s="5"/>
      <c r="UD852" s="5"/>
      <c r="UE852" s="5"/>
      <c r="UF852" s="5"/>
      <c r="UG852" s="5"/>
      <c r="UH852" s="5"/>
      <c r="UI852" s="5"/>
      <c r="UJ852" s="5"/>
      <c r="UK852" s="5"/>
      <c r="UL852" s="5"/>
      <c r="UM852" s="5"/>
      <c r="UN852" s="5"/>
      <c r="UO852" s="5"/>
      <c r="UP852" s="5"/>
      <c r="UQ852" s="5"/>
      <c r="UR852" s="5"/>
      <c r="US852" s="5"/>
      <c r="UT852" s="5"/>
      <c r="UU852" s="5"/>
      <c r="UV852" s="5"/>
      <c r="UW852" s="5"/>
      <c r="UX852" s="5"/>
      <c r="UY852" s="5"/>
      <c r="UZ852" s="5"/>
      <c r="VA852" s="5"/>
      <c r="VB852" s="5"/>
      <c r="VC852" s="5"/>
      <c r="VD852" s="5"/>
      <c r="VE852" s="5"/>
      <c r="VF852" s="5"/>
      <c r="VG852" s="5"/>
      <c r="VH852" s="5"/>
      <c r="VI852" s="5"/>
      <c r="VJ852" s="5"/>
      <c r="VK852" s="5"/>
      <c r="VL852" s="5"/>
      <c r="VM852" s="5"/>
      <c r="VN852" s="5"/>
      <c r="VO852" s="5"/>
      <c r="VP852" s="5"/>
      <c r="VQ852" s="5"/>
      <c r="VR852" s="5"/>
      <c r="VS852" s="5"/>
      <c r="VT852" s="5"/>
      <c r="VU852" s="5"/>
      <c r="VV852" s="5"/>
      <c r="VW852" s="5"/>
      <c r="VX852" s="5"/>
      <c r="VY852" s="5"/>
      <c r="VZ852" s="5"/>
      <c r="WA852" s="5"/>
      <c r="WB852" s="5"/>
      <c r="WC852" s="5"/>
      <c r="WD852" s="5"/>
      <c r="WE852" s="5"/>
      <c r="WF852" s="5"/>
      <c r="WG852" s="5"/>
      <c r="WH852" s="5"/>
      <c r="WI852" s="5"/>
      <c r="WJ852" s="5"/>
      <c r="WK852" s="5"/>
      <c r="WL852" s="5"/>
      <c r="WM852" s="5"/>
      <c r="WN852" s="5"/>
      <c r="WO852" s="5"/>
      <c r="WP852" s="5"/>
      <c r="WQ852" s="5"/>
      <c r="WR852" s="5"/>
      <c r="WS852" s="5"/>
      <c r="WT852" s="5"/>
      <c r="WU852" s="5"/>
      <c r="WV852" s="5"/>
      <c r="WW852" s="5"/>
      <c r="WX852" s="5"/>
      <c r="WY852" s="5"/>
      <c r="WZ852" s="5"/>
      <c r="XA852" s="5"/>
      <c r="XB852" s="5"/>
      <c r="XC852" s="5"/>
      <c r="XD852" s="5"/>
      <c r="XE852" s="5"/>
      <c r="XF852" s="5"/>
      <c r="XG852" s="5"/>
      <c r="XH852" s="5"/>
      <c r="XI852" s="5"/>
      <c r="XJ852" s="5"/>
      <c r="XK852" s="5"/>
      <c r="XL852" s="5"/>
      <c r="XM852" s="5"/>
      <c r="XN852" s="5"/>
      <c r="XO852" s="5"/>
      <c r="XP852" s="5"/>
      <c r="XQ852" s="5"/>
      <c r="XR852" s="5"/>
      <c r="XS852" s="5"/>
      <c r="XT852" s="5"/>
      <c r="XU852" s="5"/>
      <c r="XV852" s="5"/>
      <c r="XW852" s="5"/>
    </row>
    <row r="853" spans="39:647" x14ac:dyDescent="0.2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c r="PI853" s="5"/>
      <c r="PJ853" s="5"/>
      <c r="PK853" s="5"/>
      <c r="PL853" s="5"/>
      <c r="PM853" s="5"/>
      <c r="PN853" s="5"/>
      <c r="PO853" s="5"/>
      <c r="PP853" s="5"/>
      <c r="PQ853" s="5"/>
      <c r="PR853" s="5"/>
      <c r="PS853" s="5"/>
      <c r="PT853" s="5"/>
      <c r="PU853" s="5"/>
      <c r="PV853" s="5"/>
      <c r="PW853" s="5"/>
      <c r="PX853" s="5"/>
      <c r="PY853" s="5"/>
      <c r="PZ853" s="5"/>
      <c r="QA853" s="5"/>
      <c r="QB853" s="5"/>
      <c r="QC853" s="5"/>
      <c r="QD853" s="5"/>
      <c r="QE853" s="5"/>
      <c r="QF853" s="5"/>
      <c r="QG853" s="5"/>
      <c r="QH853" s="5"/>
      <c r="QI853" s="5"/>
      <c r="QJ853" s="5"/>
      <c r="QK853" s="5"/>
      <c r="QL853" s="5"/>
      <c r="QM853" s="5"/>
      <c r="QN853" s="5"/>
      <c r="QO853" s="5"/>
      <c r="QP853" s="5"/>
      <c r="QQ853" s="5"/>
      <c r="QR853" s="5"/>
      <c r="QS853" s="5"/>
      <c r="QT853" s="5"/>
      <c r="QU853" s="5"/>
      <c r="QV853" s="5"/>
      <c r="QW853" s="5"/>
      <c r="QX853" s="5"/>
      <c r="QY853" s="5"/>
      <c r="QZ853" s="5"/>
      <c r="RA853" s="5"/>
      <c r="RB853" s="5"/>
      <c r="RC853" s="5"/>
      <c r="RD853" s="5"/>
      <c r="RE853" s="5"/>
      <c r="RF853" s="5"/>
      <c r="RG853" s="5"/>
      <c r="RH853" s="5"/>
      <c r="RI853" s="5"/>
      <c r="RJ853" s="5"/>
      <c r="RK853" s="5"/>
      <c r="RL853" s="5"/>
      <c r="RM853" s="5"/>
      <c r="RN853" s="5"/>
      <c r="RO853" s="5"/>
      <c r="RP853" s="5"/>
      <c r="RQ853" s="5"/>
      <c r="RR853" s="5"/>
      <c r="RS853" s="5"/>
      <c r="RT853" s="5"/>
      <c r="RU853" s="5"/>
      <c r="RV853" s="5"/>
      <c r="RW853" s="5"/>
      <c r="RX853" s="5"/>
      <c r="RY853" s="5"/>
      <c r="RZ853" s="5"/>
      <c r="SA853" s="5"/>
      <c r="SB853" s="5"/>
      <c r="SC853" s="5"/>
      <c r="SD853" s="5"/>
      <c r="SE853" s="5"/>
      <c r="SF853" s="5"/>
      <c r="SG853" s="5"/>
      <c r="SH853" s="5"/>
      <c r="SI853" s="5"/>
      <c r="SJ853" s="5"/>
      <c r="SK853" s="5"/>
      <c r="SL853" s="5"/>
      <c r="SM853" s="5"/>
      <c r="SN853" s="5"/>
      <c r="SO853" s="5"/>
      <c r="SP853" s="5"/>
      <c r="SQ853" s="5"/>
      <c r="SR853" s="5"/>
      <c r="SS853" s="5"/>
      <c r="ST853" s="5"/>
      <c r="SU853" s="5"/>
      <c r="SV853" s="5"/>
      <c r="SW853" s="5"/>
      <c r="SX853" s="5"/>
      <c r="SY853" s="5"/>
      <c r="SZ853" s="5"/>
      <c r="TA853" s="5"/>
      <c r="TB853" s="5"/>
      <c r="TC853" s="5"/>
      <c r="TD853" s="5"/>
      <c r="TE853" s="5"/>
      <c r="TF853" s="5"/>
      <c r="TG853" s="5"/>
      <c r="TH853" s="5"/>
      <c r="TI853" s="5"/>
      <c r="TJ853" s="5"/>
      <c r="TK853" s="5"/>
      <c r="TL853" s="5"/>
      <c r="TM853" s="5"/>
      <c r="TN853" s="5"/>
      <c r="TO853" s="5"/>
      <c r="TP853" s="5"/>
      <c r="TQ853" s="5"/>
      <c r="TR853" s="5"/>
      <c r="TS853" s="5"/>
      <c r="TT853" s="5"/>
      <c r="TU853" s="5"/>
      <c r="TV853" s="5"/>
      <c r="TW853" s="5"/>
      <c r="TX853" s="5"/>
      <c r="TY853" s="5"/>
      <c r="TZ853" s="5"/>
      <c r="UA853" s="5"/>
      <c r="UB853" s="5"/>
      <c r="UC853" s="5"/>
      <c r="UD853" s="5"/>
      <c r="UE853" s="5"/>
      <c r="UF853" s="5"/>
      <c r="UG853" s="5"/>
      <c r="UH853" s="5"/>
      <c r="UI853" s="5"/>
      <c r="UJ853" s="5"/>
      <c r="UK853" s="5"/>
      <c r="UL853" s="5"/>
      <c r="UM853" s="5"/>
      <c r="UN853" s="5"/>
      <c r="UO853" s="5"/>
      <c r="UP853" s="5"/>
      <c r="UQ853" s="5"/>
      <c r="UR853" s="5"/>
      <c r="US853" s="5"/>
      <c r="UT853" s="5"/>
      <c r="UU853" s="5"/>
      <c r="UV853" s="5"/>
      <c r="UW853" s="5"/>
      <c r="UX853" s="5"/>
      <c r="UY853" s="5"/>
      <c r="UZ853" s="5"/>
      <c r="VA853" s="5"/>
      <c r="VB853" s="5"/>
      <c r="VC853" s="5"/>
      <c r="VD853" s="5"/>
      <c r="VE853" s="5"/>
      <c r="VF853" s="5"/>
      <c r="VG853" s="5"/>
      <c r="VH853" s="5"/>
      <c r="VI853" s="5"/>
      <c r="VJ853" s="5"/>
      <c r="VK853" s="5"/>
      <c r="VL853" s="5"/>
      <c r="VM853" s="5"/>
      <c r="VN853" s="5"/>
      <c r="VO853" s="5"/>
      <c r="VP853" s="5"/>
      <c r="VQ853" s="5"/>
      <c r="VR853" s="5"/>
      <c r="VS853" s="5"/>
      <c r="VT853" s="5"/>
      <c r="VU853" s="5"/>
      <c r="VV853" s="5"/>
      <c r="VW853" s="5"/>
      <c r="VX853" s="5"/>
      <c r="VY853" s="5"/>
      <c r="VZ853" s="5"/>
      <c r="WA853" s="5"/>
      <c r="WB853" s="5"/>
      <c r="WC853" s="5"/>
      <c r="WD853" s="5"/>
      <c r="WE853" s="5"/>
      <c r="WF853" s="5"/>
      <c r="WG853" s="5"/>
      <c r="WH853" s="5"/>
      <c r="WI853" s="5"/>
      <c r="WJ853" s="5"/>
      <c r="WK853" s="5"/>
      <c r="WL853" s="5"/>
      <c r="WM853" s="5"/>
      <c r="WN853" s="5"/>
      <c r="WO853" s="5"/>
      <c r="WP853" s="5"/>
      <c r="WQ853" s="5"/>
      <c r="WR853" s="5"/>
      <c r="WS853" s="5"/>
      <c r="WT853" s="5"/>
      <c r="WU853" s="5"/>
      <c r="WV853" s="5"/>
      <c r="WW853" s="5"/>
      <c r="WX853" s="5"/>
      <c r="WY853" s="5"/>
      <c r="WZ853" s="5"/>
      <c r="XA853" s="5"/>
      <c r="XB853" s="5"/>
      <c r="XC853" s="5"/>
      <c r="XD853" s="5"/>
      <c r="XE853" s="5"/>
      <c r="XF853" s="5"/>
      <c r="XG853" s="5"/>
      <c r="XH853" s="5"/>
      <c r="XI853" s="5"/>
      <c r="XJ853" s="5"/>
      <c r="XK853" s="5"/>
      <c r="XL853" s="5"/>
      <c r="XM853" s="5"/>
      <c r="XN853" s="5"/>
      <c r="XO853" s="5"/>
      <c r="XP853" s="5"/>
      <c r="XQ853" s="5"/>
      <c r="XR853" s="5"/>
      <c r="XS853" s="5"/>
      <c r="XT853" s="5"/>
      <c r="XU853" s="5"/>
      <c r="XV853" s="5"/>
      <c r="XW853" s="5"/>
    </row>
    <row r="854" spans="39:647" x14ac:dyDescent="0.2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c r="PI854" s="5"/>
      <c r="PJ854" s="5"/>
      <c r="PK854" s="5"/>
      <c r="PL854" s="5"/>
      <c r="PM854" s="5"/>
      <c r="PN854" s="5"/>
      <c r="PO854" s="5"/>
      <c r="PP854" s="5"/>
      <c r="PQ854" s="5"/>
      <c r="PR854" s="5"/>
      <c r="PS854" s="5"/>
      <c r="PT854" s="5"/>
      <c r="PU854" s="5"/>
      <c r="PV854" s="5"/>
      <c r="PW854" s="5"/>
      <c r="PX854" s="5"/>
      <c r="PY854" s="5"/>
      <c r="PZ854" s="5"/>
      <c r="QA854" s="5"/>
      <c r="QB854" s="5"/>
      <c r="QC854" s="5"/>
      <c r="QD854" s="5"/>
      <c r="QE854" s="5"/>
      <c r="QF854" s="5"/>
      <c r="QG854" s="5"/>
      <c r="QH854" s="5"/>
      <c r="QI854" s="5"/>
      <c r="QJ854" s="5"/>
      <c r="QK854" s="5"/>
      <c r="QL854" s="5"/>
      <c r="QM854" s="5"/>
      <c r="QN854" s="5"/>
      <c r="QO854" s="5"/>
      <c r="QP854" s="5"/>
      <c r="QQ854" s="5"/>
      <c r="QR854" s="5"/>
      <c r="QS854" s="5"/>
      <c r="QT854" s="5"/>
      <c r="QU854" s="5"/>
      <c r="QV854" s="5"/>
      <c r="QW854" s="5"/>
      <c r="QX854" s="5"/>
      <c r="QY854" s="5"/>
      <c r="QZ854" s="5"/>
      <c r="RA854" s="5"/>
      <c r="RB854" s="5"/>
      <c r="RC854" s="5"/>
      <c r="RD854" s="5"/>
      <c r="RE854" s="5"/>
      <c r="RF854" s="5"/>
      <c r="RG854" s="5"/>
      <c r="RH854" s="5"/>
      <c r="RI854" s="5"/>
      <c r="RJ854" s="5"/>
      <c r="RK854" s="5"/>
      <c r="RL854" s="5"/>
      <c r="RM854" s="5"/>
      <c r="RN854" s="5"/>
      <c r="RO854" s="5"/>
      <c r="RP854" s="5"/>
      <c r="RQ854" s="5"/>
      <c r="RR854" s="5"/>
      <c r="RS854" s="5"/>
      <c r="RT854" s="5"/>
      <c r="RU854" s="5"/>
      <c r="RV854" s="5"/>
      <c r="RW854" s="5"/>
      <c r="RX854" s="5"/>
      <c r="RY854" s="5"/>
      <c r="RZ854" s="5"/>
      <c r="SA854" s="5"/>
      <c r="SB854" s="5"/>
      <c r="SC854" s="5"/>
      <c r="SD854" s="5"/>
      <c r="SE854" s="5"/>
      <c r="SF854" s="5"/>
      <c r="SG854" s="5"/>
      <c r="SH854" s="5"/>
      <c r="SI854" s="5"/>
      <c r="SJ854" s="5"/>
      <c r="SK854" s="5"/>
      <c r="SL854" s="5"/>
      <c r="SM854" s="5"/>
      <c r="SN854" s="5"/>
      <c r="SO854" s="5"/>
      <c r="SP854" s="5"/>
      <c r="SQ854" s="5"/>
      <c r="SR854" s="5"/>
      <c r="SS854" s="5"/>
      <c r="ST854" s="5"/>
      <c r="SU854" s="5"/>
      <c r="SV854" s="5"/>
      <c r="SW854" s="5"/>
      <c r="SX854" s="5"/>
      <c r="SY854" s="5"/>
      <c r="SZ854" s="5"/>
      <c r="TA854" s="5"/>
      <c r="TB854" s="5"/>
      <c r="TC854" s="5"/>
      <c r="TD854" s="5"/>
      <c r="TE854" s="5"/>
      <c r="TF854" s="5"/>
      <c r="TG854" s="5"/>
      <c r="TH854" s="5"/>
      <c r="TI854" s="5"/>
      <c r="TJ854" s="5"/>
      <c r="TK854" s="5"/>
      <c r="TL854" s="5"/>
      <c r="TM854" s="5"/>
      <c r="TN854" s="5"/>
      <c r="TO854" s="5"/>
      <c r="TP854" s="5"/>
      <c r="TQ854" s="5"/>
      <c r="TR854" s="5"/>
      <c r="TS854" s="5"/>
      <c r="TT854" s="5"/>
      <c r="TU854" s="5"/>
      <c r="TV854" s="5"/>
      <c r="TW854" s="5"/>
      <c r="TX854" s="5"/>
      <c r="TY854" s="5"/>
      <c r="TZ854" s="5"/>
      <c r="UA854" s="5"/>
      <c r="UB854" s="5"/>
      <c r="UC854" s="5"/>
      <c r="UD854" s="5"/>
      <c r="UE854" s="5"/>
      <c r="UF854" s="5"/>
      <c r="UG854" s="5"/>
      <c r="UH854" s="5"/>
      <c r="UI854" s="5"/>
      <c r="UJ854" s="5"/>
      <c r="UK854" s="5"/>
      <c r="UL854" s="5"/>
      <c r="UM854" s="5"/>
      <c r="UN854" s="5"/>
      <c r="UO854" s="5"/>
      <c r="UP854" s="5"/>
      <c r="UQ854" s="5"/>
      <c r="UR854" s="5"/>
      <c r="US854" s="5"/>
      <c r="UT854" s="5"/>
      <c r="UU854" s="5"/>
      <c r="UV854" s="5"/>
      <c r="UW854" s="5"/>
      <c r="UX854" s="5"/>
      <c r="UY854" s="5"/>
      <c r="UZ854" s="5"/>
      <c r="VA854" s="5"/>
      <c r="VB854" s="5"/>
      <c r="VC854" s="5"/>
      <c r="VD854" s="5"/>
      <c r="VE854" s="5"/>
      <c r="VF854" s="5"/>
      <c r="VG854" s="5"/>
      <c r="VH854" s="5"/>
      <c r="VI854" s="5"/>
      <c r="VJ854" s="5"/>
      <c r="VK854" s="5"/>
      <c r="VL854" s="5"/>
      <c r="VM854" s="5"/>
      <c r="VN854" s="5"/>
      <c r="VO854" s="5"/>
      <c r="VP854" s="5"/>
      <c r="VQ854" s="5"/>
      <c r="VR854" s="5"/>
      <c r="VS854" s="5"/>
      <c r="VT854" s="5"/>
      <c r="VU854" s="5"/>
      <c r="VV854" s="5"/>
      <c r="VW854" s="5"/>
      <c r="VX854" s="5"/>
      <c r="VY854" s="5"/>
      <c r="VZ854" s="5"/>
      <c r="WA854" s="5"/>
      <c r="WB854" s="5"/>
      <c r="WC854" s="5"/>
      <c r="WD854" s="5"/>
      <c r="WE854" s="5"/>
      <c r="WF854" s="5"/>
      <c r="WG854" s="5"/>
      <c r="WH854" s="5"/>
      <c r="WI854" s="5"/>
      <c r="WJ854" s="5"/>
      <c r="WK854" s="5"/>
      <c r="WL854" s="5"/>
      <c r="WM854" s="5"/>
      <c r="WN854" s="5"/>
      <c r="WO854" s="5"/>
      <c r="WP854" s="5"/>
      <c r="WQ854" s="5"/>
      <c r="WR854" s="5"/>
      <c r="WS854" s="5"/>
      <c r="WT854" s="5"/>
      <c r="WU854" s="5"/>
      <c r="WV854" s="5"/>
      <c r="WW854" s="5"/>
      <c r="WX854" s="5"/>
      <c r="WY854" s="5"/>
      <c r="WZ854" s="5"/>
      <c r="XA854" s="5"/>
      <c r="XB854" s="5"/>
      <c r="XC854" s="5"/>
      <c r="XD854" s="5"/>
      <c r="XE854" s="5"/>
      <c r="XF854" s="5"/>
      <c r="XG854" s="5"/>
      <c r="XH854" s="5"/>
      <c r="XI854" s="5"/>
      <c r="XJ854" s="5"/>
      <c r="XK854" s="5"/>
      <c r="XL854" s="5"/>
      <c r="XM854" s="5"/>
      <c r="XN854" s="5"/>
      <c r="XO854" s="5"/>
      <c r="XP854" s="5"/>
      <c r="XQ854" s="5"/>
      <c r="XR854" s="5"/>
      <c r="XS854" s="5"/>
      <c r="XT854" s="5"/>
      <c r="XU854" s="5"/>
      <c r="XV854" s="5"/>
      <c r="XW854" s="5"/>
    </row>
    <row r="855" spans="39:647" x14ac:dyDescent="0.2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c r="PI855" s="5"/>
      <c r="PJ855" s="5"/>
      <c r="PK855" s="5"/>
      <c r="PL855" s="5"/>
      <c r="PM855" s="5"/>
      <c r="PN855" s="5"/>
      <c r="PO855" s="5"/>
      <c r="PP855" s="5"/>
      <c r="PQ855" s="5"/>
      <c r="PR855" s="5"/>
      <c r="PS855" s="5"/>
      <c r="PT855" s="5"/>
      <c r="PU855" s="5"/>
      <c r="PV855" s="5"/>
      <c r="PW855" s="5"/>
      <c r="PX855" s="5"/>
      <c r="PY855" s="5"/>
      <c r="PZ855" s="5"/>
      <c r="QA855" s="5"/>
      <c r="QB855" s="5"/>
      <c r="QC855" s="5"/>
      <c r="QD855" s="5"/>
      <c r="QE855" s="5"/>
      <c r="QF855" s="5"/>
      <c r="QG855" s="5"/>
      <c r="QH855" s="5"/>
      <c r="QI855" s="5"/>
      <c r="QJ855" s="5"/>
      <c r="QK855" s="5"/>
      <c r="QL855" s="5"/>
      <c r="QM855" s="5"/>
      <c r="QN855" s="5"/>
      <c r="QO855" s="5"/>
      <c r="QP855" s="5"/>
      <c r="QQ855" s="5"/>
      <c r="QR855" s="5"/>
      <c r="QS855" s="5"/>
      <c r="QT855" s="5"/>
      <c r="QU855" s="5"/>
      <c r="QV855" s="5"/>
      <c r="QW855" s="5"/>
      <c r="QX855" s="5"/>
      <c r="QY855" s="5"/>
      <c r="QZ855" s="5"/>
      <c r="RA855" s="5"/>
      <c r="RB855" s="5"/>
      <c r="RC855" s="5"/>
      <c r="RD855" s="5"/>
      <c r="RE855" s="5"/>
      <c r="RF855" s="5"/>
      <c r="RG855" s="5"/>
      <c r="RH855" s="5"/>
      <c r="RI855" s="5"/>
      <c r="RJ855" s="5"/>
      <c r="RK855" s="5"/>
      <c r="RL855" s="5"/>
      <c r="RM855" s="5"/>
      <c r="RN855" s="5"/>
      <c r="RO855" s="5"/>
      <c r="RP855" s="5"/>
      <c r="RQ855" s="5"/>
      <c r="RR855" s="5"/>
      <c r="RS855" s="5"/>
      <c r="RT855" s="5"/>
      <c r="RU855" s="5"/>
      <c r="RV855" s="5"/>
      <c r="RW855" s="5"/>
      <c r="RX855" s="5"/>
      <c r="RY855" s="5"/>
      <c r="RZ855" s="5"/>
      <c r="SA855" s="5"/>
      <c r="SB855" s="5"/>
      <c r="SC855" s="5"/>
      <c r="SD855" s="5"/>
      <c r="SE855" s="5"/>
      <c r="SF855" s="5"/>
      <c r="SG855" s="5"/>
      <c r="SH855" s="5"/>
      <c r="SI855" s="5"/>
      <c r="SJ855" s="5"/>
      <c r="SK855" s="5"/>
      <c r="SL855" s="5"/>
      <c r="SM855" s="5"/>
      <c r="SN855" s="5"/>
      <c r="SO855" s="5"/>
      <c r="SP855" s="5"/>
      <c r="SQ855" s="5"/>
      <c r="SR855" s="5"/>
      <c r="SS855" s="5"/>
      <c r="ST855" s="5"/>
      <c r="SU855" s="5"/>
      <c r="SV855" s="5"/>
      <c r="SW855" s="5"/>
      <c r="SX855" s="5"/>
      <c r="SY855" s="5"/>
      <c r="SZ855" s="5"/>
      <c r="TA855" s="5"/>
      <c r="TB855" s="5"/>
      <c r="TC855" s="5"/>
      <c r="TD855" s="5"/>
      <c r="TE855" s="5"/>
      <c r="TF855" s="5"/>
      <c r="TG855" s="5"/>
      <c r="TH855" s="5"/>
      <c r="TI855" s="5"/>
      <c r="TJ855" s="5"/>
      <c r="TK855" s="5"/>
      <c r="TL855" s="5"/>
      <c r="TM855" s="5"/>
      <c r="TN855" s="5"/>
      <c r="TO855" s="5"/>
      <c r="TP855" s="5"/>
      <c r="TQ855" s="5"/>
      <c r="TR855" s="5"/>
      <c r="TS855" s="5"/>
      <c r="TT855" s="5"/>
      <c r="TU855" s="5"/>
      <c r="TV855" s="5"/>
      <c r="TW855" s="5"/>
      <c r="TX855" s="5"/>
      <c r="TY855" s="5"/>
      <c r="TZ855" s="5"/>
      <c r="UA855" s="5"/>
      <c r="UB855" s="5"/>
      <c r="UC855" s="5"/>
      <c r="UD855" s="5"/>
      <c r="UE855" s="5"/>
      <c r="UF855" s="5"/>
      <c r="UG855" s="5"/>
      <c r="UH855" s="5"/>
      <c r="UI855" s="5"/>
      <c r="UJ855" s="5"/>
      <c r="UK855" s="5"/>
      <c r="UL855" s="5"/>
      <c r="UM855" s="5"/>
      <c r="UN855" s="5"/>
      <c r="UO855" s="5"/>
      <c r="UP855" s="5"/>
      <c r="UQ855" s="5"/>
      <c r="UR855" s="5"/>
      <c r="US855" s="5"/>
      <c r="UT855" s="5"/>
      <c r="UU855" s="5"/>
      <c r="UV855" s="5"/>
      <c r="UW855" s="5"/>
      <c r="UX855" s="5"/>
      <c r="UY855" s="5"/>
      <c r="UZ855" s="5"/>
      <c r="VA855" s="5"/>
      <c r="VB855" s="5"/>
      <c r="VC855" s="5"/>
      <c r="VD855" s="5"/>
      <c r="VE855" s="5"/>
      <c r="VF855" s="5"/>
      <c r="VG855" s="5"/>
      <c r="VH855" s="5"/>
      <c r="VI855" s="5"/>
      <c r="VJ855" s="5"/>
      <c r="VK855" s="5"/>
      <c r="VL855" s="5"/>
      <c r="VM855" s="5"/>
      <c r="VN855" s="5"/>
      <c r="VO855" s="5"/>
      <c r="VP855" s="5"/>
      <c r="VQ855" s="5"/>
      <c r="VR855" s="5"/>
      <c r="VS855" s="5"/>
      <c r="VT855" s="5"/>
      <c r="VU855" s="5"/>
      <c r="VV855" s="5"/>
      <c r="VW855" s="5"/>
      <c r="VX855" s="5"/>
      <c r="VY855" s="5"/>
      <c r="VZ855" s="5"/>
      <c r="WA855" s="5"/>
      <c r="WB855" s="5"/>
      <c r="WC855" s="5"/>
      <c r="WD855" s="5"/>
      <c r="WE855" s="5"/>
      <c r="WF855" s="5"/>
      <c r="WG855" s="5"/>
      <c r="WH855" s="5"/>
      <c r="WI855" s="5"/>
      <c r="WJ855" s="5"/>
      <c r="WK855" s="5"/>
      <c r="WL855" s="5"/>
      <c r="WM855" s="5"/>
      <c r="WN855" s="5"/>
      <c r="WO855" s="5"/>
      <c r="WP855" s="5"/>
      <c r="WQ855" s="5"/>
      <c r="WR855" s="5"/>
      <c r="WS855" s="5"/>
      <c r="WT855" s="5"/>
      <c r="WU855" s="5"/>
      <c r="WV855" s="5"/>
      <c r="WW855" s="5"/>
      <c r="WX855" s="5"/>
      <c r="WY855" s="5"/>
      <c r="WZ855" s="5"/>
      <c r="XA855" s="5"/>
      <c r="XB855" s="5"/>
      <c r="XC855" s="5"/>
      <c r="XD855" s="5"/>
      <c r="XE855" s="5"/>
      <c r="XF855" s="5"/>
      <c r="XG855" s="5"/>
      <c r="XH855" s="5"/>
      <c r="XI855" s="5"/>
      <c r="XJ855" s="5"/>
      <c r="XK855" s="5"/>
      <c r="XL855" s="5"/>
      <c r="XM855" s="5"/>
      <c r="XN855" s="5"/>
      <c r="XO855" s="5"/>
      <c r="XP855" s="5"/>
      <c r="XQ855" s="5"/>
      <c r="XR855" s="5"/>
      <c r="XS855" s="5"/>
      <c r="XT855" s="5"/>
      <c r="XU855" s="5"/>
      <c r="XV855" s="5"/>
      <c r="XW855" s="5"/>
    </row>
    <row r="856" spans="39:647" x14ac:dyDescent="0.2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c r="PI856" s="5"/>
      <c r="PJ856" s="5"/>
      <c r="PK856" s="5"/>
      <c r="PL856" s="5"/>
      <c r="PM856" s="5"/>
      <c r="PN856" s="5"/>
      <c r="PO856" s="5"/>
      <c r="PP856" s="5"/>
      <c r="PQ856" s="5"/>
      <c r="PR856" s="5"/>
      <c r="PS856" s="5"/>
      <c r="PT856" s="5"/>
      <c r="PU856" s="5"/>
      <c r="PV856" s="5"/>
      <c r="PW856" s="5"/>
      <c r="PX856" s="5"/>
      <c r="PY856" s="5"/>
      <c r="PZ856" s="5"/>
      <c r="QA856" s="5"/>
      <c r="QB856" s="5"/>
      <c r="QC856" s="5"/>
      <c r="QD856" s="5"/>
      <c r="QE856" s="5"/>
      <c r="QF856" s="5"/>
      <c r="QG856" s="5"/>
      <c r="QH856" s="5"/>
      <c r="QI856" s="5"/>
      <c r="QJ856" s="5"/>
      <c r="QK856" s="5"/>
      <c r="QL856" s="5"/>
      <c r="QM856" s="5"/>
      <c r="QN856" s="5"/>
      <c r="QO856" s="5"/>
      <c r="QP856" s="5"/>
      <c r="QQ856" s="5"/>
      <c r="QR856" s="5"/>
      <c r="QS856" s="5"/>
      <c r="QT856" s="5"/>
      <c r="QU856" s="5"/>
      <c r="QV856" s="5"/>
      <c r="QW856" s="5"/>
      <c r="QX856" s="5"/>
      <c r="QY856" s="5"/>
      <c r="QZ856" s="5"/>
      <c r="RA856" s="5"/>
      <c r="RB856" s="5"/>
      <c r="RC856" s="5"/>
      <c r="RD856" s="5"/>
      <c r="RE856" s="5"/>
      <c r="RF856" s="5"/>
      <c r="RG856" s="5"/>
      <c r="RH856" s="5"/>
      <c r="RI856" s="5"/>
      <c r="RJ856" s="5"/>
      <c r="RK856" s="5"/>
      <c r="RL856" s="5"/>
      <c r="RM856" s="5"/>
      <c r="RN856" s="5"/>
      <c r="RO856" s="5"/>
      <c r="RP856" s="5"/>
      <c r="RQ856" s="5"/>
      <c r="RR856" s="5"/>
      <c r="RS856" s="5"/>
      <c r="RT856" s="5"/>
      <c r="RU856" s="5"/>
      <c r="RV856" s="5"/>
      <c r="RW856" s="5"/>
      <c r="RX856" s="5"/>
      <c r="RY856" s="5"/>
      <c r="RZ856" s="5"/>
      <c r="SA856" s="5"/>
      <c r="SB856" s="5"/>
      <c r="SC856" s="5"/>
      <c r="SD856" s="5"/>
      <c r="SE856" s="5"/>
      <c r="SF856" s="5"/>
      <c r="SG856" s="5"/>
      <c r="SH856" s="5"/>
      <c r="SI856" s="5"/>
      <c r="SJ856" s="5"/>
      <c r="SK856" s="5"/>
      <c r="SL856" s="5"/>
      <c r="SM856" s="5"/>
      <c r="SN856" s="5"/>
      <c r="SO856" s="5"/>
      <c r="SP856" s="5"/>
      <c r="SQ856" s="5"/>
      <c r="SR856" s="5"/>
      <c r="SS856" s="5"/>
      <c r="ST856" s="5"/>
      <c r="SU856" s="5"/>
      <c r="SV856" s="5"/>
      <c r="SW856" s="5"/>
      <c r="SX856" s="5"/>
      <c r="SY856" s="5"/>
      <c r="SZ856" s="5"/>
      <c r="TA856" s="5"/>
      <c r="TB856" s="5"/>
      <c r="TC856" s="5"/>
      <c r="TD856" s="5"/>
      <c r="TE856" s="5"/>
      <c r="TF856" s="5"/>
      <c r="TG856" s="5"/>
      <c r="TH856" s="5"/>
      <c r="TI856" s="5"/>
      <c r="TJ856" s="5"/>
      <c r="TK856" s="5"/>
      <c r="TL856" s="5"/>
      <c r="TM856" s="5"/>
      <c r="TN856" s="5"/>
      <c r="TO856" s="5"/>
      <c r="TP856" s="5"/>
      <c r="TQ856" s="5"/>
      <c r="TR856" s="5"/>
      <c r="TS856" s="5"/>
      <c r="TT856" s="5"/>
      <c r="TU856" s="5"/>
      <c r="TV856" s="5"/>
      <c r="TW856" s="5"/>
      <c r="TX856" s="5"/>
      <c r="TY856" s="5"/>
      <c r="TZ856" s="5"/>
      <c r="UA856" s="5"/>
      <c r="UB856" s="5"/>
      <c r="UC856" s="5"/>
      <c r="UD856" s="5"/>
      <c r="UE856" s="5"/>
      <c r="UF856" s="5"/>
      <c r="UG856" s="5"/>
      <c r="UH856" s="5"/>
      <c r="UI856" s="5"/>
      <c r="UJ856" s="5"/>
      <c r="UK856" s="5"/>
      <c r="UL856" s="5"/>
      <c r="UM856" s="5"/>
      <c r="UN856" s="5"/>
      <c r="UO856" s="5"/>
      <c r="UP856" s="5"/>
      <c r="UQ856" s="5"/>
      <c r="UR856" s="5"/>
      <c r="US856" s="5"/>
      <c r="UT856" s="5"/>
      <c r="UU856" s="5"/>
      <c r="UV856" s="5"/>
      <c r="UW856" s="5"/>
      <c r="UX856" s="5"/>
      <c r="UY856" s="5"/>
      <c r="UZ856" s="5"/>
      <c r="VA856" s="5"/>
      <c r="VB856" s="5"/>
      <c r="VC856" s="5"/>
      <c r="VD856" s="5"/>
      <c r="VE856" s="5"/>
      <c r="VF856" s="5"/>
      <c r="VG856" s="5"/>
      <c r="VH856" s="5"/>
      <c r="VI856" s="5"/>
      <c r="VJ856" s="5"/>
      <c r="VK856" s="5"/>
      <c r="VL856" s="5"/>
      <c r="VM856" s="5"/>
      <c r="VN856" s="5"/>
      <c r="VO856" s="5"/>
      <c r="VP856" s="5"/>
      <c r="VQ856" s="5"/>
      <c r="VR856" s="5"/>
      <c r="VS856" s="5"/>
      <c r="VT856" s="5"/>
      <c r="VU856" s="5"/>
      <c r="VV856" s="5"/>
      <c r="VW856" s="5"/>
      <c r="VX856" s="5"/>
      <c r="VY856" s="5"/>
      <c r="VZ856" s="5"/>
      <c r="WA856" s="5"/>
      <c r="WB856" s="5"/>
      <c r="WC856" s="5"/>
      <c r="WD856" s="5"/>
      <c r="WE856" s="5"/>
      <c r="WF856" s="5"/>
      <c r="WG856" s="5"/>
      <c r="WH856" s="5"/>
      <c r="WI856" s="5"/>
      <c r="WJ856" s="5"/>
      <c r="WK856" s="5"/>
      <c r="WL856" s="5"/>
      <c r="WM856" s="5"/>
      <c r="WN856" s="5"/>
      <c r="WO856" s="5"/>
      <c r="WP856" s="5"/>
      <c r="WQ856" s="5"/>
      <c r="WR856" s="5"/>
      <c r="WS856" s="5"/>
      <c r="WT856" s="5"/>
      <c r="WU856" s="5"/>
      <c r="WV856" s="5"/>
      <c r="WW856" s="5"/>
      <c r="WX856" s="5"/>
      <c r="WY856" s="5"/>
      <c r="WZ856" s="5"/>
      <c r="XA856" s="5"/>
      <c r="XB856" s="5"/>
      <c r="XC856" s="5"/>
      <c r="XD856" s="5"/>
      <c r="XE856" s="5"/>
      <c r="XF856" s="5"/>
      <c r="XG856" s="5"/>
      <c r="XH856" s="5"/>
      <c r="XI856" s="5"/>
      <c r="XJ856" s="5"/>
      <c r="XK856" s="5"/>
      <c r="XL856" s="5"/>
      <c r="XM856" s="5"/>
      <c r="XN856" s="5"/>
      <c r="XO856" s="5"/>
      <c r="XP856" s="5"/>
      <c r="XQ856" s="5"/>
      <c r="XR856" s="5"/>
      <c r="XS856" s="5"/>
      <c r="XT856" s="5"/>
      <c r="XU856" s="5"/>
      <c r="XV856" s="5"/>
      <c r="XW856" s="5"/>
    </row>
    <row r="857" spans="39:647" x14ac:dyDescent="0.2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c r="PI857" s="5"/>
      <c r="PJ857" s="5"/>
      <c r="PK857" s="5"/>
      <c r="PL857" s="5"/>
      <c r="PM857" s="5"/>
      <c r="PN857" s="5"/>
      <c r="PO857" s="5"/>
      <c r="PP857" s="5"/>
      <c r="PQ857" s="5"/>
      <c r="PR857" s="5"/>
      <c r="PS857" s="5"/>
      <c r="PT857" s="5"/>
      <c r="PU857" s="5"/>
      <c r="PV857" s="5"/>
      <c r="PW857" s="5"/>
      <c r="PX857" s="5"/>
      <c r="PY857" s="5"/>
      <c r="PZ857" s="5"/>
      <c r="QA857" s="5"/>
      <c r="QB857" s="5"/>
      <c r="QC857" s="5"/>
      <c r="QD857" s="5"/>
      <c r="QE857" s="5"/>
      <c r="QF857" s="5"/>
      <c r="QG857" s="5"/>
      <c r="QH857" s="5"/>
      <c r="QI857" s="5"/>
      <c r="QJ857" s="5"/>
      <c r="QK857" s="5"/>
      <c r="QL857" s="5"/>
      <c r="QM857" s="5"/>
      <c r="QN857" s="5"/>
      <c r="QO857" s="5"/>
      <c r="QP857" s="5"/>
      <c r="QQ857" s="5"/>
      <c r="QR857" s="5"/>
      <c r="QS857" s="5"/>
      <c r="QT857" s="5"/>
      <c r="QU857" s="5"/>
      <c r="QV857" s="5"/>
      <c r="QW857" s="5"/>
      <c r="QX857" s="5"/>
      <c r="QY857" s="5"/>
      <c r="QZ857" s="5"/>
      <c r="RA857" s="5"/>
      <c r="RB857" s="5"/>
      <c r="RC857" s="5"/>
      <c r="RD857" s="5"/>
      <c r="RE857" s="5"/>
      <c r="RF857" s="5"/>
      <c r="RG857" s="5"/>
      <c r="RH857" s="5"/>
      <c r="RI857" s="5"/>
      <c r="RJ857" s="5"/>
      <c r="RK857" s="5"/>
      <c r="RL857" s="5"/>
      <c r="RM857" s="5"/>
      <c r="RN857" s="5"/>
      <c r="RO857" s="5"/>
      <c r="RP857" s="5"/>
      <c r="RQ857" s="5"/>
      <c r="RR857" s="5"/>
      <c r="RS857" s="5"/>
      <c r="RT857" s="5"/>
      <c r="RU857" s="5"/>
      <c r="RV857" s="5"/>
      <c r="RW857" s="5"/>
      <c r="RX857" s="5"/>
      <c r="RY857" s="5"/>
      <c r="RZ857" s="5"/>
      <c r="SA857" s="5"/>
      <c r="SB857" s="5"/>
      <c r="SC857" s="5"/>
      <c r="SD857" s="5"/>
      <c r="SE857" s="5"/>
      <c r="SF857" s="5"/>
      <c r="SG857" s="5"/>
      <c r="SH857" s="5"/>
      <c r="SI857" s="5"/>
      <c r="SJ857" s="5"/>
      <c r="SK857" s="5"/>
      <c r="SL857" s="5"/>
      <c r="SM857" s="5"/>
      <c r="SN857" s="5"/>
      <c r="SO857" s="5"/>
      <c r="SP857" s="5"/>
      <c r="SQ857" s="5"/>
      <c r="SR857" s="5"/>
      <c r="SS857" s="5"/>
      <c r="ST857" s="5"/>
      <c r="SU857" s="5"/>
      <c r="SV857" s="5"/>
      <c r="SW857" s="5"/>
      <c r="SX857" s="5"/>
      <c r="SY857" s="5"/>
      <c r="SZ857" s="5"/>
      <c r="TA857" s="5"/>
      <c r="TB857" s="5"/>
      <c r="TC857" s="5"/>
      <c r="TD857" s="5"/>
      <c r="TE857" s="5"/>
      <c r="TF857" s="5"/>
      <c r="TG857" s="5"/>
      <c r="TH857" s="5"/>
      <c r="TI857" s="5"/>
      <c r="TJ857" s="5"/>
      <c r="TK857" s="5"/>
      <c r="TL857" s="5"/>
      <c r="TM857" s="5"/>
      <c r="TN857" s="5"/>
      <c r="TO857" s="5"/>
      <c r="TP857" s="5"/>
      <c r="TQ857" s="5"/>
      <c r="TR857" s="5"/>
      <c r="TS857" s="5"/>
      <c r="TT857" s="5"/>
      <c r="TU857" s="5"/>
      <c r="TV857" s="5"/>
      <c r="TW857" s="5"/>
      <c r="TX857" s="5"/>
      <c r="TY857" s="5"/>
      <c r="TZ857" s="5"/>
      <c r="UA857" s="5"/>
      <c r="UB857" s="5"/>
      <c r="UC857" s="5"/>
      <c r="UD857" s="5"/>
      <c r="UE857" s="5"/>
      <c r="UF857" s="5"/>
      <c r="UG857" s="5"/>
      <c r="UH857" s="5"/>
      <c r="UI857" s="5"/>
      <c r="UJ857" s="5"/>
      <c r="UK857" s="5"/>
      <c r="UL857" s="5"/>
      <c r="UM857" s="5"/>
      <c r="UN857" s="5"/>
      <c r="UO857" s="5"/>
      <c r="UP857" s="5"/>
      <c r="UQ857" s="5"/>
      <c r="UR857" s="5"/>
      <c r="US857" s="5"/>
      <c r="UT857" s="5"/>
      <c r="UU857" s="5"/>
      <c r="UV857" s="5"/>
      <c r="UW857" s="5"/>
      <c r="UX857" s="5"/>
      <c r="UY857" s="5"/>
      <c r="UZ857" s="5"/>
      <c r="VA857" s="5"/>
      <c r="VB857" s="5"/>
      <c r="VC857" s="5"/>
      <c r="VD857" s="5"/>
      <c r="VE857" s="5"/>
      <c r="VF857" s="5"/>
      <c r="VG857" s="5"/>
      <c r="VH857" s="5"/>
      <c r="VI857" s="5"/>
      <c r="VJ857" s="5"/>
      <c r="VK857" s="5"/>
      <c r="VL857" s="5"/>
      <c r="VM857" s="5"/>
      <c r="VN857" s="5"/>
      <c r="VO857" s="5"/>
      <c r="VP857" s="5"/>
      <c r="VQ857" s="5"/>
      <c r="VR857" s="5"/>
      <c r="VS857" s="5"/>
      <c r="VT857" s="5"/>
      <c r="VU857" s="5"/>
      <c r="VV857" s="5"/>
      <c r="VW857" s="5"/>
      <c r="VX857" s="5"/>
      <c r="VY857" s="5"/>
      <c r="VZ857" s="5"/>
      <c r="WA857" s="5"/>
      <c r="WB857" s="5"/>
      <c r="WC857" s="5"/>
      <c r="WD857" s="5"/>
      <c r="WE857" s="5"/>
      <c r="WF857" s="5"/>
      <c r="WG857" s="5"/>
      <c r="WH857" s="5"/>
      <c r="WI857" s="5"/>
      <c r="WJ857" s="5"/>
      <c r="WK857" s="5"/>
      <c r="WL857" s="5"/>
      <c r="WM857" s="5"/>
      <c r="WN857" s="5"/>
      <c r="WO857" s="5"/>
      <c r="WP857" s="5"/>
      <c r="WQ857" s="5"/>
      <c r="WR857" s="5"/>
      <c r="WS857" s="5"/>
      <c r="WT857" s="5"/>
      <c r="WU857" s="5"/>
      <c r="WV857" s="5"/>
      <c r="WW857" s="5"/>
      <c r="WX857" s="5"/>
      <c r="WY857" s="5"/>
      <c r="WZ857" s="5"/>
      <c r="XA857" s="5"/>
      <c r="XB857" s="5"/>
      <c r="XC857" s="5"/>
      <c r="XD857" s="5"/>
      <c r="XE857" s="5"/>
      <c r="XF857" s="5"/>
      <c r="XG857" s="5"/>
      <c r="XH857" s="5"/>
      <c r="XI857" s="5"/>
      <c r="XJ857" s="5"/>
      <c r="XK857" s="5"/>
      <c r="XL857" s="5"/>
      <c r="XM857" s="5"/>
      <c r="XN857" s="5"/>
      <c r="XO857" s="5"/>
      <c r="XP857" s="5"/>
      <c r="XQ857" s="5"/>
      <c r="XR857" s="5"/>
      <c r="XS857" s="5"/>
      <c r="XT857" s="5"/>
      <c r="XU857" s="5"/>
      <c r="XV857" s="5"/>
      <c r="XW857" s="5"/>
    </row>
    <row r="858" spans="39:647" x14ac:dyDescent="0.2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c r="PI858" s="5"/>
      <c r="PJ858" s="5"/>
      <c r="PK858" s="5"/>
      <c r="PL858" s="5"/>
      <c r="PM858" s="5"/>
      <c r="PN858" s="5"/>
      <c r="PO858" s="5"/>
      <c r="PP858" s="5"/>
      <c r="PQ858" s="5"/>
      <c r="PR858" s="5"/>
      <c r="PS858" s="5"/>
      <c r="PT858" s="5"/>
      <c r="PU858" s="5"/>
      <c r="PV858" s="5"/>
      <c r="PW858" s="5"/>
      <c r="PX858" s="5"/>
      <c r="PY858" s="5"/>
      <c r="PZ858" s="5"/>
      <c r="QA858" s="5"/>
      <c r="QB858" s="5"/>
      <c r="QC858" s="5"/>
      <c r="QD858" s="5"/>
      <c r="QE858" s="5"/>
      <c r="QF858" s="5"/>
      <c r="QG858" s="5"/>
      <c r="QH858" s="5"/>
      <c r="QI858" s="5"/>
      <c r="QJ858" s="5"/>
      <c r="QK858" s="5"/>
      <c r="QL858" s="5"/>
      <c r="QM858" s="5"/>
      <c r="QN858" s="5"/>
      <c r="QO858" s="5"/>
      <c r="QP858" s="5"/>
      <c r="QQ858" s="5"/>
      <c r="QR858" s="5"/>
      <c r="QS858" s="5"/>
      <c r="QT858" s="5"/>
      <c r="QU858" s="5"/>
      <c r="QV858" s="5"/>
      <c r="QW858" s="5"/>
      <c r="QX858" s="5"/>
      <c r="QY858" s="5"/>
      <c r="QZ858" s="5"/>
      <c r="RA858" s="5"/>
      <c r="RB858" s="5"/>
      <c r="RC858" s="5"/>
      <c r="RD858" s="5"/>
      <c r="RE858" s="5"/>
      <c r="RF858" s="5"/>
      <c r="RG858" s="5"/>
      <c r="RH858" s="5"/>
      <c r="RI858" s="5"/>
      <c r="RJ858" s="5"/>
      <c r="RK858" s="5"/>
      <c r="RL858" s="5"/>
      <c r="RM858" s="5"/>
      <c r="RN858" s="5"/>
      <c r="RO858" s="5"/>
      <c r="RP858" s="5"/>
      <c r="RQ858" s="5"/>
      <c r="RR858" s="5"/>
      <c r="RS858" s="5"/>
      <c r="RT858" s="5"/>
      <c r="RU858" s="5"/>
      <c r="RV858" s="5"/>
      <c r="RW858" s="5"/>
      <c r="RX858" s="5"/>
      <c r="RY858" s="5"/>
      <c r="RZ858" s="5"/>
      <c r="SA858" s="5"/>
      <c r="SB858" s="5"/>
      <c r="SC858" s="5"/>
      <c r="SD858" s="5"/>
      <c r="SE858" s="5"/>
      <c r="SF858" s="5"/>
      <c r="SG858" s="5"/>
      <c r="SH858" s="5"/>
      <c r="SI858" s="5"/>
      <c r="SJ858" s="5"/>
      <c r="SK858" s="5"/>
      <c r="SL858" s="5"/>
      <c r="SM858" s="5"/>
      <c r="SN858" s="5"/>
      <c r="SO858" s="5"/>
      <c r="SP858" s="5"/>
      <c r="SQ858" s="5"/>
      <c r="SR858" s="5"/>
      <c r="SS858" s="5"/>
      <c r="ST858" s="5"/>
      <c r="SU858" s="5"/>
      <c r="SV858" s="5"/>
      <c r="SW858" s="5"/>
      <c r="SX858" s="5"/>
      <c r="SY858" s="5"/>
      <c r="SZ858" s="5"/>
      <c r="TA858" s="5"/>
      <c r="TB858" s="5"/>
      <c r="TC858" s="5"/>
      <c r="TD858" s="5"/>
      <c r="TE858" s="5"/>
      <c r="TF858" s="5"/>
      <c r="TG858" s="5"/>
      <c r="TH858" s="5"/>
      <c r="TI858" s="5"/>
      <c r="TJ858" s="5"/>
      <c r="TK858" s="5"/>
      <c r="TL858" s="5"/>
      <c r="TM858" s="5"/>
      <c r="TN858" s="5"/>
      <c r="TO858" s="5"/>
      <c r="TP858" s="5"/>
      <c r="TQ858" s="5"/>
      <c r="TR858" s="5"/>
      <c r="TS858" s="5"/>
      <c r="TT858" s="5"/>
      <c r="TU858" s="5"/>
      <c r="TV858" s="5"/>
      <c r="TW858" s="5"/>
      <c r="TX858" s="5"/>
      <c r="TY858" s="5"/>
      <c r="TZ858" s="5"/>
      <c r="UA858" s="5"/>
      <c r="UB858" s="5"/>
      <c r="UC858" s="5"/>
      <c r="UD858" s="5"/>
      <c r="UE858" s="5"/>
      <c r="UF858" s="5"/>
      <c r="UG858" s="5"/>
      <c r="UH858" s="5"/>
      <c r="UI858" s="5"/>
      <c r="UJ858" s="5"/>
      <c r="UK858" s="5"/>
      <c r="UL858" s="5"/>
      <c r="UM858" s="5"/>
      <c r="UN858" s="5"/>
      <c r="UO858" s="5"/>
      <c r="UP858" s="5"/>
      <c r="UQ858" s="5"/>
      <c r="UR858" s="5"/>
      <c r="US858" s="5"/>
      <c r="UT858" s="5"/>
      <c r="UU858" s="5"/>
      <c r="UV858" s="5"/>
      <c r="UW858" s="5"/>
      <c r="UX858" s="5"/>
      <c r="UY858" s="5"/>
      <c r="UZ858" s="5"/>
      <c r="VA858" s="5"/>
      <c r="VB858" s="5"/>
      <c r="VC858" s="5"/>
      <c r="VD858" s="5"/>
      <c r="VE858" s="5"/>
      <c r="VF858" s="5"/>
      <c r="VG858" s="5"/>
      <c r="VH858" s="5"/>
      <c r="VI858" s="5"/>
      <c r="VJ858" s="5"/>
      <c r="VK858" s="5"/>
      <c r="VL858" s="5"/>
      <c r="VM858" s="5"/>
      <c r="VN858" s="5"/>
      <c r="VO858" s="5"/>
      <c r="VP858" s="5"/>
      <c r="VQ858" s="5"/>
      <c r="VR858" s="5"/>
      <c r="VS858" s="5"/>
      <c r="VT858" s="5"/>
      <c r="VU858" s="5"/>
      <c r="VV858" s="5"/>
      <c r="VW858" s="5"/>
      <c r="VX858" s="5"/>
      <c r="VY858" s="5"/>
      <c r="VZ858" s="5"/>
      <c r="WA858" s="5"/>
      <c r="WB858" s="5"/>
      <c r="WC858" s="5"/>
      <c r="WD858" s="5"/>
      <c r="WE858" s="5"/>
      <c r="WF858" s="5"/>
      <c r="WG858" s="5"/>
      <c r="WH858" s="5"/>
      <c r="WI858" s="5"/>
      <c r="WJ858" s="5"/>
      <c r="WK858" s="5"/>
      <c r="WL858" s="5"/>
      <c r="WM858" s="5"/>
      <c r="WN858" s="5"/>
      <c r="WO858" s="5"/>
      <c r="WP858" s="5"/>
      <c r="WQ858" s="5"/>
      <c r="WR858" s="5"/>
      <c r="WS858" s="5"/>
      <c r="WT858" s="5"/>
      <c r="WU858" s="5"/>
      <c r="WV858" s="5"/>
      <c r="WW858" s="5"/>
      <c r="WX858" s="5"/>
      <c r="WY858" s="5"/>
      <c r="WZ858" s="5"/>
      <c r="XA858" s="5"/>
      <c r="XB858" s="5"/>
      <c r="XC858" s="5"/>
      <c r="XD858" s="5"/>
      <c r="XE858" s="5"/>
      <c r="XF858" s="5"/>
      <c r="XG858" s="5"/>
      <c r="XH858" s="5"/>
      <c r="XI858" s="5"/>
      <c r="XJ858" s="5"/>
      <c r="XK858" s="5"/>
      <c r="XL858" s="5"/>
      <c r="XM858" s="5"/>
      <c r="XN858" s="5"/>
      <c r="XO858" s="5"/>
      <c r="XP858" s="5"/>
      <c r="XQ858" s="5"/>
      <c r="XR858" s="5"/>
      <c r="XS858" s="5"/>
      <c r="XT858" s="5"/>
      <c r="XU858" s="5"/>
      <c r="XV858" s="5"/>
      <c r="XW858" s="5"/>
    </row>
    <row r="859" spans="39:647" x14ac:dyDescent="0.2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c r="PI859" s="5"/>
      <c r="PJ859" s="5"/>
      <c r="PK859" s="5"/>
      <c r="PL859" s="5"/>
      <c r="PM859" s="5"/>
      <c r="PN859" s="5"/>
      <c r="PO859" s="5"/>
      <c r="PP859" s="5"/>
      <c r="PQ859" s="5"/>
      <c r="PR859" s="5"/>
      <c r="PS859" s="5"/>
      <c r="PT859" s="5"/>
      <c r="PU859" s="5"/>
      <c r="PV859" s="5"/>
      <c r="PW859" s="5"/>
      <c r="PX859" s="5"/>
      <c r="PY859" s="5"/>
      <c r="PZ859" s="5"/>
      <c r="QA859" s="5"/>
      <c r="QB859" s="5"/>
      <c r="QC859" s="5"/>
      <c r="QD859" s="5"/>
      <c r="QE859" s="5"/>
      <c r="QF859" s="5"/>
      <c r="QG859" s="5"/>
      <c r="QH859" s="5"/>
      <c r="QI859" s="5"/>
      <c r="QJ859" s="5"/>
      <c r="QK859" s="5"/>
      <c r="QL859" s="5"/>
      <c r="QM859" s="5"/>
      <c r="QN859" s="5"/>
      <c r="QO859" s="5"/>
      <c r="QP859" s="5"/>
      <c r="QQ859" s="5"/>
      <c r="QR859" s="5"/>
      <c r="QS859" s="5"/>
      <c r="QT859" s="5"/>
      <c r="QU859" s="5"/>
      <c r="QV859" s="5"/>
      <c r="QW859" s="5"/>
      <c r="QX859" s="5"/>
      <c r="QY859" s="5"/>
      <c r="QZ859" s="5"/>
      <c r="RA859" s="5"/>
      <c r="RB859" s="5"/>
      <c r="RC859" s="5"/>
      <c r="RD859" s="5"/>
      <c r="RE859" s="5"/>
      <c r="RF859" s="5"/>
      <c r="RG859" s="5"/>
      <c r="RH859" s="5"/>
      <c r="RI859" s="5"/>
      <c r="RJ859" s="5"/>
      <c r="RK859" s="5"/>
      <c r="RL859" s="5"/>
      <c r="RM859" s="5"/>
      <c r="RN859" s="5"/>
      <c r="RO859" s="5"/>
      <c r="RP859" s="5"/>
      <c r="RQ859" s="5"/>
      <c r="RR859" s="5"/>
      <c r="RS859" s="5"/>
      <c r="RT859" s="5"/>
      <c r="RU859" s="5"/>
      <c r="RV859" s="5"/>
      <c r="RW859" s="5"/>
      <c r="RX859" s="5"/>
      <c r="RY859" s="5"/>
      <c r="RZ859" s="5"/>
      <c r="SA859" s="5"/>
      <c r="SB859" s="5"/>
      <c r="SC859" s="5"/>
      <c r="SD859" s="5"/>
      <c r="SE859" s="5"/>
      <c r="SF859" s="5"/>
      <c r="SG859" s="5"/>
      <c r="SH859" s="5"/>
      <c r="SI859" s="5"/>
      <c r="SJ859" s="5"/>
      <c r="SK859" s="5"/>
      <c r="SL859" s="5"/>
      <c r="SM859" s="5"/>
      <c r="SN859" s="5"/>
      <c r="SO859" s="5"/>
      <c r="SP859" s="5"/>
      <c r="SQ859" s="5"/>
      <c r="SR859" s="5"/>
      <c r="SS859" s="5"/>
      <c r="ST859" s="5"/>
      <c r="SU859" s="5"/>
      <c r="SV859" s="5"/>
      <c r="SW859" s="5"/>
      <c r="SX859" s="5"/>
      <c r="SY859" s="5"/>
      <c r="SZ859" s="5"/>
      <c r="TA859" s="5"/>
      <c r="TB859" s="5"/>
      <c r="TC859" s="5"/>
      <c r="TD859" s="5"/>
      <c r="TE859" s="5"/>
      <c r="TF859" s="5"/>
      <c r="TG859" s="5"/>
      <c r="TH859" s="5"/>
      <c r="TI859" s="5"/>
      <c r="TJ859" s="5"/>
      <c r="TK859" s="5"/>
      <c r="TL859" s="5"/>
      <c r="TM859" s="5"/>
      <c r="TN859" s="5"/>
      <c r="TO859" s="5"/>
      <c r="TP859" s="5"/>
      <c r="TQ859" s="5"/>
      <c r="TR859" s="5"/>
      <c r="TS859" s="5"/>
      <c r="TT859" s="5"/>
      <c r="TU859" s="5"/>
      <c r="TV859" s="5"/>
      <c r="TW859" s="5"/>
      <c r="TX859" s="5"/>
      <c r="TY859" s="5"/>
      <c r="TZ859" s="5"/>
      <c r="UA859" s="5"/>
      <c r="UB859" s="5"/>
      <c r="UC859" s="5"/>
      <c r="UD859" s="5"/>
      <c r="UE859" s="5"/>
      <c r="UF859" s="5"/>
      <c r="UG859" s="5"/>
      <c r="UH859" s="5"/>
      <c r="UI859" s="5"/>
      <c r="UJ859" s="5"/>
      <c r="UK859" s="5"/>
      <c r="UL859" s="5"/>
      <c r="UM859" s="5"/>
      <c r="UN859" s="5"/>
      <c r="UO859" s="5"/>
      <c r="UP859" s="5"/>
      <c r="UQ859" s="5"/>
      <c r="UR859" s="5"/>
      <c r="US859" s="5"/>
      <c r="UT859" s="5"/>
      <c r="UU859" s="5"/>
      <c r="UV859" s="5"/>
      <c r="UW859" s="5"/>
      <c r="UX859" s="5"/>
      <c r="UY859" s="5"/>
      <c r="UZ859" s="5"/>
      <c r="VA859" s="5"/>
      <c r="VB859" s="5"/>
      <c r="VC859" s="5"/>
      <c r="VD859" s="5"/>
      <c r="VE859" s="5"/>
      <c r="VF859" s="5"/>
      <c r="VG859" s="5"/>
      <c r="VH859" s="5"/>
      <c r="VI859" s="5"/>
      <c r="VJ859" s="5"/>
      <c r="VK859" s="5"/>
      <c r="VL859" s="5"/>
      <c r="VM859" s="5"/>
      <c r="VN859" s="5"/>
      <c r="VO859" s="5"/>
      <c r="VP859" s="5"/>
      <c r="VQ859" s="5"/>
      <c r="VR859" s="5"/>
      <c r="VS859" s="5"/>
      <c r="VT859" s="5"/>
      <c r="VU859" s="5"/>
      <c r="VV859" s="5"/>
      <c r="VW859" s="5"/>
      <c r="VX859" s="5"/>
      <c r="VY859" s="5"/>
      <c r="VZ859" s="5"/>
      <c r="WA859" s="5"/>
      <c r="WB859" s="5"/>
      <c r="WC859" s="5"/>
      <c r="WD859" s="5"/>
      <c r="WE859" s="5"/>
      <c r="WF859" s="5"/>
      <c r="WG859" s="5"/>
      <c r="WH859" s="5"/>
      <c r="WI859" s="5"/>
      <c r="WJ859" s="5"/>
      <c r="WK859" s="5"/>
      <c r="WL859" s="5"/>
      <c r="WM859" s="5"/>
      <c r="WN859" s="5"/>
      <c r="WO859" s="5"/>
      <c r="WP859" s="5"/>
      <c r="WQ859" s="5"/>
      <c r="WR859" s="5"/>
      <c r="WS859" s="5"/>
      <c r="WT859" s="5"/>
      <c r="WU859" s="5"/>
      <c r="WV859" s="5"/>
      <c r="WW859" s="5"/>
      <c r="WX859" s="5"/>
      <c r="WY859" s="5"/>
      <c r="WZ859" s="5"/>
      <c r="XA859" s="5"/>
      <c r="XB859" s="5"/>
      <c r="XC859" s="5"/>
      <c r="XD859" s="5"/>
      <c r="XE859" s="5"/>
      <c r="XF859" s="5"/>
      <c r="XG859" s="5"/>
      <c r="XH859" s="5"/>
      <c r="XI859" s="5"/>
      <c r="XJ859" s="5"/>
      <c r="XK859" s="5"/>
      <c r="XL859" s="5"/>
      <c r="XM859" s="5"/>
      <c r="XN859" s="5"/>
      <c r="XO859" s="5"/>
      <c r="XP859" s="5"/>
      <c r="XQ859" s="5"/>
      <c r="XR859" s="5"/>
      <c r="XS859" s="5"/>
      <c r="XT859" s="5"/>
      <c r="XU859" s="5"/>
      <c r="XV859" s="5"/>
      <c r="XW859" s="5"/>
    </row>
    <row r="860" spans="39:647" x14ac:dyDescent="0.2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c r="PI860" s="5"/>
      <c r="PJ860" s="5"/>
      <c r="PK860" s="5"/>
      <c r="PL860" s="5"/>
      <c r="PM860" s="5"/>
      <c r="PN860" s="5"/>
      <c r="PO860" s="5"/>
      <c r="PP860" s="5"/>
      <c r="PQ860" s="5"/>
      <c r="PR860" s="5"/>
      <c r="PS860" s="5"/>
      <c r="PT860" s="5"/>
      <c r="PU860" s="5"/>
      <c r="PV860" s="5"/>
      <c r="PW860" s="5"/>
      <c r="PX860" s="5"/>
      <c r="PY860" s="5"/>
      <c r="PZ860" s="5"/>
      <c r="QA860" s="5"/>
      <c r="QB860" s="5"/>
      <c r="QC860" s="5"/>
      <c r="QD860" s="5"/>
      <c r="QE860" s="5"/>
      <c r="QF860" s="5"/>
      <c r="QG860" s="5"/>
      <c r="QH860" s="5"/>
      <c r="QI860" s="5"/>
      <c r="QJ860" s="5"/>
      <c r="QK860" s="5"/>
      <c r="QL860" s="5"/>
      <c r="QM860" s="5"/>
      <c r="QN860" s="5"/>
      <c r="QO860" s="5"/>
      <c r="QP860" s="5"/>
      <c r="QQ860" s="5"/>
      <c r="QR860" s="5"/>
      <c r="QS860" s="5"/>
      <c r="QT860" s="5"/>
      <c r="QU860" s="5"/>
      <c r="QV860" s="5"/>
      <c r="QW860" s="5"/>
      <c r="QX860" s="5"/>
      <c r="QY860" s="5"/>
      <c r="QZ860" s="5"/>
      <c r="RA860" s="5"/>
      <c r="RB860" s="5"/>
      <c r="RC860" s="5"/>
      <c r="RD860" s="5"/>
      <c r="RE860" s="5"/>
      <c r="RF860" s="5"/>
      <c r="RG860" s="5"/>
      <c r="RH860" s="5"/>
      <c r="RI860" s="5"/>
      <c r="RJ860" s="5"/>
      <c r="RK860" s="5"/>
      <c r="RL860" s="5"/>
      <c r="RM860" s="5"/>
      <c r="RN860" s="5"/>
      <c r="RO860" s="5"/>
      <c r="RP860" s="5"/>
      <c r="RQ860" s="5"/>
      <c r="RR860" s="5"/>
      <c r="RS860" s="5"/>
      <c r="RT860" s="5"/>
      <c r="RU860" s="5"/>
      <c r="RV860" s="5"/>
      <c r="RW860" s="5"/>
      <c r="RX860" s="5"/>
      <c r="RY860" s="5"/>
      <c r="RZ860" s="5"/>
      <c r="SA860" s="5"/>
      <c r="SB860" s="5"/>
      <c r="SC860" s="5"/>
      <c r="SD860" s="5"/>
      <c r="SE860" s="5"/>
      <c r="SF860" s="5"/>
      <c r="SG860" s="5"/>
      <c r="SH860" s="5"/>
      <c r="SI860" s="5"/>
      <c r="SJ860" s="5"/>
      <c r="SK860" s="5"/>
      <c r="SL860" s="5"/>
      <c r="SM860" s="5"/>
      <c r="SN860" s="5"/>
      <c r="SO860" s="5"/>
      <c r="SP860" s="5"/>
      <c r="SQ860" s="5"/>
      <c r="SR860" s="5"/>
      <c r="SS860" s="5"/>
      <c r="ST860" s="5"/>
      <c r="SU860" s="5"/>
      <c r="SV860" s="5"/>
      <c r="SW860" s="5"/>
      <c r="SX860" s="5"/>
      <c r="SY860" s="5"/>
      <c r="SZ860" s="5"/>
      <c r="TA860" s="5"/>
      <c r="TB860" s="5"/>
      <c r="TC860" s="5"/>
      <c r="TD860" s="5"/>
      <c r="TE860" s="5"/>
      <c r="TF860" s="5"/>
      <c r="TG860" s="5"/>
      <c r="TH860" s="5"/>
      <c r="TI860" s="5"/>
      <c r="TJ860" s="5"/>
      <c r="TK860" s="5"/>
      <c r="TL860" s="5"/>
      <c r="TM860" s="5"/>
      <c r="TN860" s="5"/>
      <c r="TO860" s="5"/>
      <c r="TP860" s="5"/>
      <c r="TQ860" s="5"/>
      <c r="TR860" s="5"/>
      <c r="TS860" s="5"/>
      <c r="TT860" s="5"/>
      <c r="TU860" s="5"/>
      <c r="TV860" s="5"/>
      <c r="TW860" s="5"/>
      <c r="TX860" s="5"/>
      <c r="TY860" s="5"/>
      <c r="TZ860" s="5"/>
      <c r="UA860" s="5"/>
      <c r="UB860" s="5"/>
      <c r="UC860" s="5"/>
      <c r="UD860" s="5"/>
      <c r="UE860" s="5"/>
      <c r="UF860" s="5"/>
      <c r="UG860" s="5"/>
      <c r="UH860" s="5"/>
      <c r="UI860" s="5"/>
      <c r="UJ860" s="5"/>
      <c r="UK860" s="5"/>
      <c r="UL860" s="5"/>
      <c r="UM860" s="5"/>
      <c r="UN860" s="5"/>
      <c r="UO860" s="5"/>
      <c r="UP860" s="5"/>
      <c r="UQ860" s="5"/>
      <c r="UR860" s="5"/>
      <c r="US860" s="5"/>
      <c r="UT860" s="5"/>
      <c r="UU860" s="5"/>
      <c r="UV860" s="5"/>
      <c r="UW860" s="5"/>
      <c r="UX860" s="5"/>
      <c r="UY860" s="5"/>
      <c r="UZ860" s="5"/>
      <c r="VA860" s="5"/>
      <c r="VB860" s="5"/>
      <c r="VC860" s="5"/>
      <c r="VD860" s="5"/>
      <c r="VE860" s="5"/>
      <c r="VF860" s="5"/>
      <c r="VG860" s="5"/>
      <c r="VH860" s="5"/>
      <c r="VI860" s="5"/>
      <c r="VJ860" s="5"/>
      <c r="VK860" s="5"/>
      <c r="VL860" s="5"/>
      <c r="VM860" s="5"/>
      <c r="VN860" s="5"/>
      <c r="VO860" s="5"/>
      <c r="VP860" s="5"/>
      <c r="VQ860" s="5"/>
      <c r="VR860" s="5"/>
      <c r="VS860" s="5"/>
      <c r="VT860" s="5"/>
      <c r="VU860" s="5"/>
      <c r="VV860" s="5"/>
      <c r="VW860" s="5"/>
      <c r="VX860" s="5"/>
      <c r="VY860" s="5"/>
      <c r="VZ860" s="5"/>
      <c r="WA860" s="5"/>
      <c r="WB860" s="5"/>
      <c r="WC860" s="5"/>
      <c r="WD860" s="5"/>
      <c r="WE860" s="5"/>
      <c r="WF860" s="5"/>
      <c r="WG860" s="5"/>
      <c r="WH860" s="5"/>
      <c r="WI860" s="5"/>
      <c r="WJ860" s="5"/>
      <c r="WK860" s="5"/>
      <c r="WL860" s="5"/>
      <c r="WM860" s="5"/>
      <c r="WN860" s="5"/>
      <c r="WO860" s="5"/>
      <c r="WP860" s="5"/>
      <c r="WQ860" s="5"/>
      <c r="WR860" s="5"/>
      <c r="WS860" s="5"/>
      <c r="WT860" s="5"/>
      <c r="WU860" s="5"/>
      <c r="WV860" s="5"/>
      <c r="WW860" s="5"/>
      <c r="WX860" s="5"/>
      <c r="WY860" s="5"/>
      <c r="WZ860" s="5"/>
      <c r="XA860" s="5"/>
      <c r="XB860" s="5"/>
      <c r="XC860" s="5"/>
      <c r="XD860" s="5"/>
      <c r="XE860" s="5"/>
      <c r="XF860" s="5"/>
      <c r="XG860" s="5"/>
      <c r="XH860" s="5"/>
      <c r="XI860" s="5"/>
      <c r="XJ860" s="5"/>
      <c r="XK860" s="5"/>
      <c r="XL860" s="5"/>
      <c r="XM860" s="5"/>
      <c r="XN860" s="5"/>
      <c r="XO860" s="5"/>
      <c r="XP860" s="5"/>
      <c r="XQ860" s="5"/>
      <c r="XR860" s="5"/>
      <c r="XS860" s="5"/>
      <c r="XT860" s="5"/>
      <c r="XU860" s="5"/>
      <c r="XV860" s="5"/>
      <c r="XW860" s="5"/>
    </row>
    <row r="861" spans="39:647" x14ac:dyDescent="0.2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c r="PI861" s="5"/>
      <c r="PJ861" s="5"/>
      <c r="PK861" s="5"/>
      <c r="PL861" s="5"/>
      <c r="PM861" s="5"/>
      <c r="PN861" s="5"/>
      <c r="PO861" s="5"/>
      <c r="PP861" s="5"/>
      <c r="PQ861" s="5"/>
      <c r="PR861" s="5"/>
      <c r="PS861" s="5"/>
      <c r="PT861" s="5"/>
      <c r="PU861" s="5"/>
      <c r="PV861" s="5"/>
      <c r="PW861" s="5"/>
      <c r="PX861" s="5"/>
      <c r="PY861" s="5"/>
      <c r="PZ861" s="5"/>
      <c r="QA861" s="5"/>
      <c r="QB861" s="5"/>
      <c r="QC861" s="5"/>
      <c r="QD861" s="5"/>
      <c r="QE861" s="5"/>
      <c r="QF861" s="5"/>
      <c r="QG861" s="5"/>
      <c r="QH861" s="5"/>
      <c r="QI861" s="5"/>
      <c r="QJ861" s="5"/>
      <c r="QK861" s="5"/>
      <c r="QL861" s="5"/>
      <c r="QM861" s="5"/>
      <c r="QN861" s="5"/>
      <c r="QO861" s="5"/>
      <c r="QP861" s="5"/>
      <c r="QQ861" s="5"/>
      <c r="QR861" s="5"/>
      <c r="QS861" s="5"/>
      <c r="QT861" s="5"/>
      <c r="QU861" s="5"/>
      <c r="QV861" s="5"/>
      <c r="QW861" s="5"/>
      <c r="QX861" s="5"/>
      <c r="QY861" s="5"/>
      <c r="QZ861" s="5"/>
      <c r="RA861" s="5"/>
      <c r="RB861" s="5"/>
      <c r="RC861" s="5"/>
      <c r="RD861" s="5"/>
      <c r="RE861" s="5"/>
      <c r="RF861" s="5"/>
      <c r="RG861" s="5"/>
      <c r="RH861" s="5"/>
      <c r="RI861" s="5"/>
      <c r="RJ861" s="5"/>
      <c r="RK861" s="5"/>
      <c r="RL861" s="5"/>
      <c r="RM861" s="5"/>
      <c r="RN861" s="5"/>
      <c r="RO861" s="5"/>
      <c r="RP861" s="5"/>
      <c r="RQ861" s="5"/>
      <c r="RR861" s="5"/>
      <c r="RS861" s="5"/>
      <c r="RT861" s="5"/>
      <c r="RU861" s="5"/>
      <c r="RV861" s="5"/>
      <c r="RW861" s="5"/>
      <c r="RX861" s="5"/>
      <c r="RY861" s="5"/>
      <c r="RZ861" s="5"/>
      <c r="SA861" s="5"/>
      <c r="SB861" s="5"/>
      <c r="SC861" s="5"/>
      <c r="SD861" s="5"/>
      <c r="SE861" s="5"/>
      <c r="SF861" s="5"/>
      <c r="SG861" s="5"/>
      <c r="SH861" s="5"/>
      <c r="SI861" s="5"/>
      <c r="SJ861" s="5"/>
      <c r="SK861" s="5"/>
      <c r="SL861" s="5"/>
      <c r="SM861" s="5"/>
      <c r="SN861" s="5"/>
      <c r="SO861" s="5"/>
      <c r="SP861" s="5"/>
      <c r="SQ861" s="5"/>
      <c r="SR861" s="5"/>
      <c r="SS861" s="5"/>
      <c r="ST861" s="5"/>
      <c r="SU861" s="5"/>
      <c r="SV861" s="5"/>
      <c r="SW861" s="5"/>
      <c r="SX861" s="5"/>
      <c r="SY861" s="5"/>
      <c r="SZ861" s="5"/>
      <c r="TA861" s="5"/>
      <c r="TB861" s="5"/>
      <c r="TC861" s="5"/>
      <c r="TD861" s="5"/>
      <c r="TE861" s="5"/>
      <c r="TF861" s="5"/>
      <c r="TG861" s="5"/>
      <c r="TH861" s="5"/>
      <c r="TI861" s="5"/>
      <c r="TJ861" s="5"/>
      <c r="TK861" s="5"/>
      <c r="TL861" s="5"/>
      <c r="TM861" s="5"/>
      <c r="TN861" s="5"/>
      <c r="TO861" s="5"/>
      <c r="TP861" s="5"/>
      <c r="TQ861" s="5"/>
      <c r="TR861" s="5"/>
      <c r="TS861" s="5"/>
      <c r="TT861" s="5"/>
      <c r="TU861" s="5"/>
      <c r="TV861" s="5"/>
      <c r="TW861" s="5"/>
      <c r="TX861" s="5"/>
      <c r="TY861" s="5"/>
      <c r="TZ861" s="5"/>
      <c r="UA861" s="5"/>
      <c r="UB861" s="5"/>
      <c r="UC861" s="5"/>
      <c r="UD861" s="5"/>
      <c r="UE861" s="5"/>
      <c r="UF861" s="5"/>
      <c r="UG861" s="5"/>
      <c r="UH861" s="5"/>
      <c r="UI861" s="5"/>
      <c r="UJ861" s="5"/>
      <c r="UK861" s="5"/>
      <c r="UL861" s="5"/>
      <c r="UM861" s="5"/>
      <c r="UN861" s="5"/>
      <c r="UO861" s="5"/>
      <c r="UP861" s="5"/>
      <c r="UQ861" s="5"/>
      <c r="UR861" s="5"/>
      <c r="US861" s="5"/>
      <c r="UT861" s="5"/>
      <c r="UU861" s="5"/>
      <c r="UV861" s="5"/>
      <c r="UW861" s="5"/>
      <c r="UX861" s="5"/>
      <c r="UY861" s="5"/>
      <c r="UZ861" s="5"/>
      <c r="VA861" s="5"/>
      <c r="VB861" s="5"/>
      <c r="VC861" s="5"/>
      <c r="VD861" s="5"/>
      <c r="VE861" s="5"/>
      <c r="VF861" s="5"/>
      <c r="VG861" s="5"/>
      <c r="VH861" s="5"/>
      <c r="VI861" s="5"/>
      <c r="VJ861" s="5"/>
      <c r="VK861" s="5"/>
      <c r="VL861" s="5"/>
      <c r="VM861" s="5"/>
      <c r="VN861" s="5"/>
      <c r="VO861" s="5"/>
      <c r="VP861" s="5"/>
      <c r="VQ861" s="5"/>
      <c r="VR861" s="5"/>
      <c r="VS861" s="5"/>
      <c r="VT861" s="5"/>
      <c r="VU861" s="5"/>
      <c r="VV861" s="5"/>
      <c r="VW861" s="5"/>
      <c r="VX861" s="5"/>
      <c r="VY861" s="5"/>
      <c r="VZ861" s="5"/>
      <c r="WA861" s="5"/>
      <c r="WB861" s="5"/>
      <c r="WC861" s="5"/>
      <c r="WD861" s="5"/>
      <c r="WE861" s="5"/>
      <c r="WF861" s="5"/>
      <c r="WG861" s="5"/>
      <c r="WH861" s="5"/>
      <c r="WI861" s="5"/>
      <c r="WJ861" s="5"/>
      <c r="WK861" s="5"/>
      <c r="WL861" s="5"/>
      <c r="WM861" s="5"/>
      <c r="WN861" s="5"/>
      <c r="WO861" s="5"/>
      <c r="WP861" s="5"/>
      <c r="WQ861" s="5"/>
      <c r="WR861" s="5"/>
      <c r="WS861" s="5"/>
      <c r="WT861" s="5"/>
      <c r="WU861" s="5"/>
      <c r="WV861" s="5"/>
      <c r="WW861" s="5"/>
      <c r="WX861" s="5"/>
      <c r="WY861" s="5"/>
      <c r="WZ861" s="5"/>
      <c r="XA861" s="5"/>
      <c r="XB861" s="5"/>
      <c r="XC861" s="5"/>
      <c r="XD861" s="5"/>
      <c r="XE861" s="5"/>
      <c r="XF861" s="5"/>
      <c r="XG861" s="5"/>
      <c r="XH861" s="5"/>
      <c r="XI861" s="5"/>
      <c r="XJ861" s="5"/>
      <c r="XK861" s="5"/>
      <c r="XL861" s="5"/>
      <c r="XM861" s="5"/>
      <c r="XN861" s="5"/>
      <c r="XO861" s="5"/>
      <c r="XP861" s="5"/>
      <c r="XQ861" s="5"/>
      <c r="XR861" s="5"/>
      <c r="XS861" s="5"/>
      <c r="XT861" s="5"/>
      <c r="XU861" s="5"/>
      <c r="XV861" s="5"/>
      <c r="XW861" s="5"/>
    </row>
    <row r="862" spans="39:647" x14ac:dyDescent="0.2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c r="PI862" s="5"/>
      <c r="PJ862" s="5"/>
      <c r="PK862" s="5"/>
      <c r="PL862" s="5"/>
      <c r="PM862" s="5"/>
      <c r="PN862" s="5"/>
      <c r="PO862" s="5"/>
      <c r="PP862" s="5"/>
      <c r="PQ862" s="5"/>
      <c r="PR862" s="5"/>
      <c r="PS862" s="5"/>
      <c r="PT862" s="5"/>
      <c r="PU862" s="5"/>
      <c r="PV862" s="5"/>
      <c r="PW862" s="5"/>
      <c r="PX862" s="5"/>
      <c r="PY862" s="5"/>
      <c r="PZ862" s="5"/>
      <c r="QA862" s="5"/>
      <c r="QB862" s="5"/>
      <c r="QC862" s="5"/>
      <c r="QD862" s="5"/>
      <c r="QE862" s="5"/>
      <c r="QF862" s="5"/>
      <c r="QG862" s="5"/>
      <c r="QH862" s="5"/>
      <c r="QI862" s="5"/>
      <c r="QJ862" s="5"/>
      <c r="QK862" s="5"/>
      <c r="QL862" s="5"/>
      <c r="QM862" s="5"/>
      <c r="QN862" s="5"/>
      <c r="QO862" s="5"/>
      <c r="QP862" s="5"/>
      <c r="QQ862" s="5"/>
      <c r="QR862" s="5"/>
      <c r="QS862" s="5"/>
      <c r="QT862" s="5"/>
      <c r="QU862" s="5"/>
      <c r="QV862" s="5"/>
      <c r="QW862" s="5"/>
      <c r="QX862" s="5"/>
      <c r="QY862" s="5"/>
      <c r="QZ862" s="5"/>
      <c r="RA862" s="5"/>
      <c r="RB862" s="5"/>
      <c r="RC862" s="5"/>
      <c r="RD862" s="5"/>
      <c r="RE862" s="5"/>
      <c r="RF862" s="5"/>
      <c r="RG862" s="5"/>
      <c r="RH862" s="5"/>
      <c r="RI862" s="5"/>
      <c r="RJ862" s="5"/>
      <c r="RK862" s="5"/>
      <c r="RL862" s="5"/>
      <c r="RM862" s="5"/>
      <c r="RN862" s="5"/>
      <c r="RO862" s="5"/>
      <c r="RP862" s="5"/>
      <c r="RQ862" s="5"/>
      <c r="RR862" s="5"/>
      <c r="RS862" s="5"/>
      <c r="RT862" s="5"/>
      <c r="RU862" s="5"/>
      <c r="RV862" s="5"/>
      <c r="RW862" s="5"/>
      <c r="RX862" s="5"/>
      <c r="RY862" s="5"/>
      <c r="RZ862" s="5"/>
      <c r="SA862" s="5"/>
      <c r="SB862" s="5"/>
      <c r="SC862" s="5"/>
      <c r="SD862" s="5"/>
      <c r="SE862" s="5"/>
      <c r="SF862" s="5"/>
      <c r="SG862" s="5"/>
      <c r="SH862" s="5"/>
      <c r="SI862" s="5"/>
      <c r="SJ862" s="5"/>
      <c r="SK862" s="5"/>
      <c r="SL862" s="5"/>
      <c r="SM862" s="5"/>
      <c r="SN862" s="5"/>
      <c r="SO862" s="5"/>
      <c r="SP862" s="5"/>
      <c r="SQ862" s="5"/>
      <c r="SR862" s="5"/>
      <c r="SS862" s="5"/>
      <c r="ST862" s="5"/>
      <c r="SU862" s="5"/>
      <c r="SV862" s="5"/>
      <c r="SW862" s="5"/>
      <c r="SX862" s="5"/>
      <c r="SY862" s="5"/>
      <c r="SZ862" s="5"/>
      <c r="TA862" s="5"/>
      <c r="TB862" s="5"/>
      <c r="TC862" s="5"/>
      <c r="TD862" s="5"/>
      <c r="TE862" s="5"/>
      <c r="TF862" s="5"/>
      <c r="TG862" s="5"/>
      <c r="TH862" s="5"/>
      <c r="TI862" s="5"/>
      <c r="TJ862" s="5"/>
      <c r="TK862" s="5"/>
      <c r="TL862" s="5"/>
      <c r="TM862" s="5"/>
      <c r="TN862" s="5"/>
      <c r="TO862" s="5"/>
      <c r="TP862" s="5"/>
      <c r="TQ862" s="5"/>
      <c r="TR862" s="5"/>
      <c r="TS862" s="5"/>
      <c r="TT862" s="5"/>
      <c r="TU862" s="5"/>
      <c r="TV862" s="5"/>
      <c r="TW862" s="5"/>
      <c r="TX862" s="5"/>
      <c r="TY862" s="5"/>
      <c r="TZ862" s="5"/>
      <c r="UA862" s="5"/>
      <c r="UB862" s="5"/>
      <c r="UC862" s="5"/>
      <c r="UD862" s="5"/>
      <c r="UE862" s="5"/>
      <c r="UF862" s="5"/>
      <c r="UG862" s="5"/>
      <c r="UH862" s="5"/>
      <c r="UI862" s="5"/>
      <c r="UJ862" s="5"/>
      <c r="UK862" s="5"/>
      <c r="UL862" s="5"/>
      <c r="UM862" s="5"/>
      <c r="UN862" s="5"/>
      <c r="UO862" s="5"/>
      <c r="UP862" s="5"/>
      <c r="UQ862" s="5"/>
      <c r="UR862" s="5"/>
      <c r="US862" s="5"/>
      <c r="UT862" s="5"/>
      <c r="UU862" s="5"/>
      <c r="UV862" s="5"/>
      <c r="UW862" s="5"/>
      <c r="UX862" s="5"/>
      <c r="UY862" s="5"/>
      <c r="UZ862" s="5"/>
      <c r="VA862" s="5"/>
      <c r="VB862" s="5"/>
      <c r="VC862" s="5"/>
      <c r="VD862" s="5"/>
      <c r="VE862" s="5"/>
      <c r="VF862" s="5"/>
      <c r="VG862" s="5"/>
      <c r="VH862" s="5"/>
      <c r="VI862" s="5"/>
      <c r="VJ862" s="5"/>
      <c r="VK862" s="5"/>
      <c r="VL862" s="5"/>
      <c r="VM862" s="5"/>
      <c r="VN862" s="5"/>
      <c r="VO862" s="5"/>
      <c r="VP862" s="5"/>
      <c r="VQ862" s="5"/>
      <c r="VR862" s="5"/>
      <c r="VS862" s="5"/>
      <c r="VT862" s="5"/>
      <c r="VU862" s="5"/>
      <c r="VV862" s="5"/>
      <c r="VW862" s="5"/>
      <c r="VX862" s="5"/>
      <c r="VY862" s="5"/>
      <c r="VZ862" s="5"/>
      <c r="WA862" s="5"/>
      <c r="WB862" s="5"/>
      <c r="WC862" s="5"/>
      <c r="WD862" s="5"/>
      <c r="WE862" s="5"/>
      <c r="WF862" s="5"/>
      <c r="WG862" s="5"/>
      <c r="WH862" s="5"/>
      <c r="WI862" s="5"/>
      <c r="WJ862" s="5"/>
      <c r="WK862" s="5"/>
      <c r="WL862" s="5"/>
      <c r="WM862" s="5"/>
      <c r="WN862" s="5"/>
      <c r="WO862" s="5"/>
      <c r="WP862" s="5"/>
      <c r="WQ862" s="5"/>
      <c r="WR862" s="5"/>
      <c r="WS862" s="5"/>
      <c r="WT862" s="5"/>
      <c r="WU862" s="5"/>
      <c r="WV862" s="5"/>
      <c r="WW862" s="5"/>
      <c r="WX862" s="5"/>
      <c r="WY862" s="5"/>
      <c r="WZ862" s="5"/>
      <c r="XA862" s="5"/>
      <c r="XB862" s="5"/>
      <c r="XC862" s="5"/>
      <c r="XD862" s="5"/>
      <c r="XE862" s="5"/>
      <c r="XF862" s="5"/>
      <c r="XG862" s="5"/>
      <c r="XH862" s="5"/>
      <c r="XI862" s="5"/>
      <c r="XJ862" s="5"/>
      <c r="XK862" s="5"/>
      <c r="XL862" s="5"/>
      <c r="XM862" s="5"/>
      <c r="XN862" s="5"/>
      <c r="XO862" s="5"/>
      <c r="XP862" s="5"/>
      <c r="XQ862" s="5"/>
      <c r="XR862" s="5"/>
      <c r="XS862" s="5"/>
      <c r="XT862" s="5"/>
      <c r="XU862" s="5"/>
      <c r="XV862" s="5"/>
      <c r="XW862" s="5"/>
    </row>
    <row r="863" spans="39:647" x14ac:dyDescent="0.2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c r="PI863" s="5"/>
      <c r="PJ863" s="5"/>
      <c r="PK863" s="5"/>
      <c r="PL863" s="5"/>
      <c r="PM863" s="5"/>
      <c r="PN863" s="5"/>
      <c r="PO863" s="5"/>
      <c r="PP863" s="5"/>
      <c r="PQ863" s="5"/>
      <c r="PR863" s="5"/>
      <c r="PS863" s="5"/>
      <c r="PT863" s="5"/>
      <c r="PU863" s="5"/>
      <c r="PV863" s="5"/>
      <c r="PW863" s="5"/>
      <c r="PX863" s="5"/>
      <c r="PY863" s="5"/>
      <c r="PZ863" s="5"/>
      <c r="QA863" s="5"/>
      <c r="QB863" s="5"/>
      <c r="QC863" s="5"/>
      <c r="QD863" s="5"/>
      <c r="QE863" s="5"/>
      <c r="QF863" s="5"/>
      <c r="QG863" s="5"/>
      <c r="QH863" s="5"/>
      <c r="QI863" s="5"/>
      <c r="QJ863" s="5"/>
      <c r="QK863" s="5"/>
      <c r="QL863" s="5"/>
      <c r="QM863" s="5"/>
      <c r="QN863" s="5"/>
      <c r="QO863" s="5"/>
      <c r="QP863" s="5"/>
      <c r="QQ863" s="5"/>
      <c r="QR863" s="5"/>
      <c r="QS863" s="5"/>
      <c r="QT863" s="5"/>
      <c r="QU863" s="5"/>
      <c r="QV863" s="5"/>
      <c r="QW863" s="5"/>
      <c r="QX863" s="5"/>
      <c r="QY863" s="5"/>
      <c r="QZ863" s="5"/>
      <c r="RA863" s="5"/>
      <c r="RB863" s="5"/>
      <c r="RC863" s="5"/>
      <c r="RD863" s="5"/>
      <c r="RE863" s="5"/>
      <c r="RF863" s="5"/>
      <c r="RG863" s="5"/>
      <c r="RH863" s="5"/>
      <c r="RI863" s="5"/>
      <c r="RJ863" s="5"/>
      <c r="RK863" s="5"/>
      <c r="RL863" s="5"/>
      <c r="RM863" s="5"/>
      <c r="RN863" s="5"/>
      <c r="RO863" s="5"/>
      <c r="RP863" s="5"/>
      <c r="RQ863" s="5"/>
      <c r="RR863" s="5"/>
      <c r="RS863" s="5"/>
      <c r="RT863" s="5"/>
      <c r="RU863" s="5"/>
      <c r="RV863" s="5"/>
      <c r="RW863" s="5"/>
      <c r="RX863" s="5"/>
      <c r="RY863" s="5"/>
      <c r="RZ863" s="5"/>
      <c r="SA863" s="5"/>
      <c r="SB863" s="5"/>
      <c r="SC863" s="5"/>
      <c r="SD863" s="5"/>
      <c r="SE863" s="5"/>
      <c r="SF863" s="5"/>
      <c r="SG863" s="5"/>
      <c r="SH863" s="5"/>
      <c r="SI863" s="5"/>
      <c r="SJ863" s="5"/>
      <c r="SK863" s="5"/>
      <c r="SL863" s="5"/>
      <c r="SM863" s="5"/>
      <c r="SN863" s="5"/>
      <c r="SO863" s="5"/>
      <c r="SP863" s="5"/>
      <c r="SQ863" s="5"/>
      <c r="SR863" s="5"/>
      <c r="SS863" s="5"/>
      <c r="ST863" s="5"/>
      <c r="SU863" s="5"/>
      <c r="SV863" s="5"/>
      <c r="SW863" s="5"/>
      <c r="SX863" s="5"/>
      <c r="SY863" s="5"/>
      <c r="SZ863" s="5"/>
      <c r="TA863" s="5"/>
      <c r="TB863" s="5"/>
      <c r="TC863" s="5"/>
      <c r="TD863" s="5"/>
      <c r="TE863" s="5"/>
      <c r="TF863" s="5"/>
      <c r="TG863" s="5"/>
      <c r="TH863" s="5"/>
      <c r="TI863" s="5"/>
      <c r="TJ863" s="5"/>
      <c r="TK863" s="5"/>
      <c r="TL863" s="5"/>
      <c r="TM863" s="5"/>
      <c r="TN863" s="5"/>
      <c r="TO863" s="5"/>
      <c r="TP863" s="5"/>
      <c r="TQ863" s="5"/>
      <c r="TR863" s="5"/>
      <c r="TS863" s="5"/>
      <c r="TT863" s="5"/>
      <c r="TU863" s="5"/>
      <c r="TV863" s="5"/>
      <c r="TW863" s="5"/>
      <c r="TX863" s="5"/>
      <c r="TY863" s="5"/>
      <c r="TZ863" s="5"/>
      <c r="UA863" s="5"/>
      <c r="UB863" s="5"/>
      <c r="UC863" s="5"/>
      <c r="UD863" s="5"/>
      <c r="UE863" s="5"/>
      <c r="UF863" s="5"/>
      <c r="UG863" s="5"/>
      <c r="UH863" s="5"/>
      <c r="UI863" s="5"/>
      <c r="UJ863" s="5"/>
      <c r="UK863" s="5"/>
      <c r="UL863" s="5"/>
      <c r="UM863" s="5"/>
      <c r="UN863" s="5"/>
      <c r="UO863" s="5"/>
      <c r="UP863" s="5"/>
      <c r="UQ863" s="5"/>
      <c r="UR863" s="5"/>
      <c r="US863" s="5"/>
      <c r="UT863" s="5"/>
      <c r="UU863" s="5"/>
      <c r="UV863" s="5"/>
      <c r="UW863" s="5"/>
      <c r="UX863" s="5"/>
      <c r="UY863" s="5"/>
      <c r="UZ863" s="5"/>
      <c r="VA863" s="5"/>
      <c r="VB863" s="5"/>
      <c r="VC863" s="5"/>
      <c r="VD863" s="5"/>
      <c r="VE863" s="5"/>
      <c r="VF863" s="5"/>
      <c r="VG863" s="5"/>
      <c r="VH863" s="5"/>
      <c r="VI863" s="5"/>
      <c r="VJ863" s="5"/>
      <c r="VK863" s="5"/>
      <c r="VL863" s="5"/>
      <c r="VM863" s="5"/>
      <c r="VN863" s="5"/>
      <c r="VO863" s="5"/>
      <c r="VP863" s="5"/>
      <c r="VQ863" s="5"/>
      <c r="VR863" s="5"/>
      <c r="VS863" s="5"/>
      <c r="VT863" s="5"/>
      <c r="VU863" s="5"/>
      <c r="VV863" s="5"/>
      <c r="VW863" s="5"/>
      <c r="VX863" s="5"/>
      <c r="VY863" s="5"/>
      <c r="VZ863" s="5"/>
      <c r="WA863" s="5"/>
      <c r="WB863" s="5"/>
      <c r="WC863" s="5"/>
      <c r="WD863" s="5"/>
      <c r="WE863" s="5"/>
      <c r="WF863" s="5"/>
      <c r="WG863" s="5"/>
      <c r="WH863" s="5"/>
      <c r="WI863" s="5"/>
      <c r="WJ863" s="5"/>
      <c r="WK863" s="5"/>
      <c r="WL863" s="5"/>
      <c r="WM863" s="5"/>
      <c r="WN863" s="5"/>
      <c r="WO863" s="5"/>
      <c r="WP863" s="5"/>
      <c r="WQ863" s="5"/>
      <c r="WR863" s="5"/>
      <c r="WS863" s="5"/>
      <c r="WT863" s="5"/>
      <c r="WU863" s="5"/>
      <c r="WV863" s="5"/>
      <c r="WW863" s="5"/>
      <c r="WX863" s="5"/>
      <c r="WY863" s="5"/>
      <c r="WZ863" s="5"/>
      <c r="XA863" s="5"/>
      <c r="XB863" s="5"/>
      <c r="XC863" s="5"/>
      <c r="XD863" s="5"/>
      <c r="XE863" s="5"/>
      <c r="XF863" s="5"/>
      <c r="XG863" s="5"/>
      <c r="XH863" s="5"/>
      <c r="XI863" s="5"/>
      <c r="XJ863" s="5"/>
      <c r="XK863" s="5"/>
      <c r="XL863" s="5"/>
      <c r="XM863" s="5"/>
      <c r="XN863" s="5"/>
      <c r="XO863" s="5"/>
      <c r="XP863" s="5"/>
      <c r="XQ863" s="5"/>
      <c r="XR863" s="5"/>
      <c r="XS863" s="5"/>
      <c r="XT863" s="5"/>
      <c r="XU863" s="5"/>
      <c r="XV863" s="5"/>
      <c r="XW863" s="5"/>
    </row>
    <row r="864" spans="39:647" x14ac:dyDescent="0.2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c r="PI864" s="5"/>
      <c r="PJ864" s="5"/>
      <c r="PK864" s="5"/>
      <c r="PL864" s="5"/>
      <c r="PM864" s="5"/>
      <c r="PN864" s="5"/>
      <c r="PO864" s="5"/>
      <c r="PP864" s="5"/>
      <c r="PQ864" s="5"/>
      <c r="PR864" s="5"/>
      <c r="PS864" s="5"/>
      <c r="PT864" s="5"/>
      <c r="PU864" s="5"/>
      <c r="PV864" s="5"/>
      <c r="PW864" s="5"/>
      <c r="PX864" s="5"/>
      <c r="PY864" s="5"/>
      <c r="PZ864" s="5"/>
      <c r="QA864" s="5"/>
      <c r="QB864" s="5"/>
      <c r="QC864" s="5"/>
      <c r="QD864" s="5"/>
      <c r="QE864" s="5"/>
      <c r="QF864" s="5"/>
      <c r="QG864" s="5"/>
      <c r="QH864" s="5"/>
      <c r="QI864" s="5"/>
      <c r="QJ864" s="5"/>
      <c r="QK864" s="5"/>
      <c r="QL864" s="5"/>
      <c r="QM864" s="5"/>
      <c r="QN864" s="5"/>
      <c r="QO864" s="5"/>
      <c r="QP864" s="5"/>
      <c r="QQ864" s="5"/>
      <c r="QR864" s="5"/>
      <c r="QS864" s="5"/>
      <c r="QT864" s="5"/>
      <c r="QU864" s="5"/>
      <c r="QV864" s="5"/>
      <c r="QW864" s="5"/>
      <c r="QX864" s="5"/>
      <c r="QY864" s="5"/>
      <c r="QZ864" s="5"/>
      <c r="RA864" s="5"/>
      <c r="RB864" s="5"/>
      <c r="RC864" s="5"/>
      <c r="RD864" s="5"/>
      <c r="RE864" s="5"/>
      <c r="RF864" s="5"/>
      <c r="RG864" s="5"/>
      <c r="RH864" s="5"/>
      <c r="RI864" s="5"/>
      <c r="RJ864" s="5"/>
      <c r="RK864" s="5"/>
      <c r="RL864" s="5"/>
      <c r="RM864" s="5"/>
      <c r="RN864" s="5"/>
      <c r="RO864" s="5"/>
      <c r="RP864" s="5"/>
      <c r="RQ864" s="5"/>
      <c r="RR864" s="5"/>
      <c r="RS864" s="5"/>
      <c r="RT864" s="5"/>
      <c r="RU864" s="5"/>
      <c r="RV864" s="5"/>
      <c r="RW864" s="5"/>
      <c r="RX864" s="5"/>
      <c r="RY864" s="5"/>
      <c r="RZ864" s="5"/>
      <c r="SA864" s="5"/>
      <c r="SB864" s="5"/>
      <c r="SC864" s="5"/>
      <c r="SD864" s="5"/>
      <c r="SE864" s="5"/>
      <c r="SF864" s="5"/>
      <c r="SG864" s="5"/>
      <c r="SH864" s="5"/>
      <c r="SI864" s="5"/>
      <c r="SJ864" s="5"/>
      <c r="SK864" s="5"/>
      <c r="SL864" s="5"/>
      <c r="SM864" s="5"/>
      <c r="SN864" s="5"/>
      <c r="SO864" s="5"/>
      <c r="SP864" s="5"/>
      <c r="SQ864" s="5"/>
      <c r="SR864" s="5"/>
      <c r="SS864" s="5"/>
      <c r="ST864" s="5"/>
      <c r="SU864" s="5"/>
      <c r="SV864" s="5"/>
      <c r="SW864" s="5"/>
      <c r="SX864" s="5"/>
      <c r="SY864" s="5"/>
      <c r="SZ864" s="5"/>
      <c r="TA864" s="5"/>
      <c r="TB864" s="5"/>
      <c r="TC864" s="5"/>
      <c r="TD864" s="5"/>
      <c r="TE864" s="5"/>
      <c r="TF864" s="5"/>
      <c r="TG864" s="5"/>
      <c r="TH864" s="5"/>
      <c r="TI864" s="5"/>
      <c r="TJ864" s="5"/>
      <c r="TK864" s="5"/>
      <c r="TL864" s="5"/>
      <c r="TM864" s="5"/>
      <c r="TN864" s="5"/>
      <c r="TO864" s="5"/>
      <c r="TP864" s="5"/>
      <c r="TQ864" s="5"/>
      <c r="TR864" s="5"/>
      <c r="TS864" s="5"/>
      <c r="TT864" s="5"/>
      <c r="TU864" s="5"/>
      <c r="TV864" s="5"/>
      <c r="TW864" s="5"/>
      <c r="TX864" s="5"/>
      <c r="TY864" s="5"/>
      <c r="TZ864" s="5"/>
      <c r="UA864" s="5"/>
      <c r="UB864" s="5"/>
      <c r="UC864" s="5"/>
      <c r="UD864" s="5"/>
      <c r="UE864" s="5"/>
      <c r="UF864" s="5"/>
      <c r="UG864" s="5"/>
      <c r="UH864" s="5"/>
      <c r="UI864" s="5"/>
      <c r="UJ864" s="5"/>
      <c r="UK864" s="5"/>
      <c r="UL864" s="5"/>
      <c r="UM864" s="5"/>
      <c r="UN864" s="5"/>
      <c r="UO864" s="5"/>
      <c r="UP864" s="5"/>
      <c r="UQ864" s="5"/>
      <c r="UR864" s="5"/>
      <c r="US864" s="5"/>
      <c r="UT864" s="5"/>
      <c r="UU864" s="5"/>
      <c r="UV864" s="5"/>
      <c r="UW864" s="5"/>
      <c r="UX864" s="5"/>
      <c r="UY864" s="5"/>
      <c r="UZ864" s="5"/>
      <c r="VA864" s="5"/>
      <c r="VB864" s="5"/>
      <c r="VC864" s="5"/>
      <c r="VD864" s="5"/>
      <c r="VE864" s="5"/>
      <c r="VF864" s="5"/>
      <c r="VG864" s="5"/>
      <c r="VH864" s="5"/>
      <c r="VI864" s="5"/>
      <c r="VJ864" s="5"/>
      <c r="VK864" s="5"/>
      <c r="VL864" s="5"/>
      <c r="VM864" s="5"/>
      <c r="VN864" s="5"/>
      <c r="VO864" s="5"/>
      <c r="VP864" s="5"/>
      <c r="VQ864" s="5"/>
      <c r="VR864" s="5"/>
      <c r="VS864" s="5"/>
      <c r="VT864" s="5"/>
      <c r="VU864" s="5"/>
      <c r="VV864" s="5"/>
      <c r="VW864" s="5"/>
      <c r="VX864" s="5"/>
      <c r="VY864" s="5"/>
      <c r="VZ864" s="5"/>
      <c r="WA864" s="5"/>
      <c r="WB864" s="5"/>
      <c r="WC864" s="5"/>
      <c r="WD864" s="5"/>
      <c r="WE864" s="5"/>
      <c r="WF864" s="5"/>
      <c r="WG864" s="5"/>
      <c r="WH864" s="5"/>
      <c r="WI864" s="5"/>
      <c r="WJ864" s="5"/>
      <c r="WK864" s="5"/>
      <c r="WL864" s="5"/>
      <c r="WM864" s="5"/>
      <c r="WN864" s="5"/>
      <c r="WO864" s="5"/>
      <c r="WP864" s="5"/>
      <c r="WQ864" s="5"/>
      <c r="WR864" s="5"/>
      <c r="WS864" s="5"/>
      <c r="WT864" s="5"/>
      <c r="WU864" s="5"/>
      <c r="WV864" s="5"/>
      <c r="WW864" s="5"/>
      <c r="WX864" s="5"/>
      <c r="WY864" s="5"/>
      <c r="WZ864" s="5"/>
      <c r="XA864" s="5"/>
      <c r="XB864" s="5"/>
      <c r="XC864" s="5"/>
      <c r="XD864" s="5"/>
      <c r="XE864" s="5"/>
      <c r="XF864" s="5"/>
      <c r="XG864" s="5"/>
      <c r="XH864" s="5"/>
      <c r="XI864" s="5"/>
      <c r="XJ864" s="5"/>
      <c r="XK864" s="5"/>
      <c r="XL864" s="5"/>
      <c r="XM864" s="5"/>
      <c r="XN864" s="5"/>
      <c r="XO864" s="5"/>
      <c r="XP864" s="5"/>
      <c r="XQ864" s="5"/>
      <c r="XR864" s="5"/>
      <c r="XS864" s="5"/>
      <c r="XT864" s="5"/>
      <c r="XU864" s="5"/>
      <c r="XV864" s="5"/>
      <c r="XW864" s="5"/>
    </row>
    <row r="865" spans="39:647" x14ac:dyDescent="0.2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c r="PI865" s="5"/>
      <c r="PJ865" s="5"/>
      <c r="PK865" s="5"/>
      <c r="PL865" s="5"/>
      <c r="PM865" s="5"/>
      <c r="PN865" s="5"/>
      <c r="PO865" s="5"/>
      <c r="PP865" s="5"/>
      <c r="PQ865" s="5"/>
      <c r="PR865" s="5"/>
      <c r="PS865" s="5"/>
      <c r="PT865" s="5"/>
      <c r="PU865" s="5"/>
      <c r="PV865" s="5"/>
      <c r="PW865" s="5"/>
      <c r="PX865" s="5"/>
      <c r="PY865" s="5"/>
      <c r="PZ865" s="5"/>
      <c r="QA865" s="5"/>
      <c r="QB865" s="5"/>
      <c r="QC865" s="5"/>
      <c r="QD865" s="5"/>
      <c r="QE865" s="5"/>
      <c r="QF865" s="5"/>
      <c r="QG865" s="5"/>
      <c r="QH865" s="5"/>
      <c r="QI865" s="5"/>
      <c r="QJ865" s="5"/>
      <c r="QK865" s="5"/>
      <c r="QL865" s="5"/>
      <c r="QM865" s="5"/>
      <c r="QN865" s="5"/>
      <c r="QO865" s="5"/>
      <c r="QP865" s="5"/>
      <c r="QQ865" s="5"/>
      <c r="QR865" s="5"/>
      <c r="QS865" s="5"/>
      <c r="QT865" s="5"/>
      <c r="QU865" s="5"/>
      <c r="QV865" s="5"/>
      <c r="QW865" s="5"/>
      <c r="QX865" s="5"/>
      <c r="QY865" s="5"/>
      <c r="QZ865" s="5"/>
      <c r="RA865" s="5"/>
      <c r="RB865" s="5"/>
      <c r="RC865" s="5"/>
      <c r="RD865" s="5"/>
      <c r="RE865" s="5"/>
      <c r="RF865" s="5"/>
      <c r="RG865" s="5"/>
      <c r="RH865" s="5"/>
      <c r="RI865" s="5"/>
      <c r="RJ865" s="5"/>
      <c r="RK865" s="5"/>
      <c r="RL865" s="5"/>
      <c r="RM865" s="5"/>
      <c r="RN865" s="5"/>
      <c r="RO865" s="5"/>
      <c r="RP865" s="5"/>
      <c r="RQ865" s="5"/>
      <c r="RR865" s="5"/>
      <c r="RS865" s="5"/>
      <c r="RT865" s="5"/>
      <c r="RU865" s="5"/>
      <c r="RV865" s="5"/>
      <c r="RW865" s="5"/>
      <c r="RX865" s="5"/>
      <c r="RY865" s="5"/>
      <c r="RZ865" s="5"/>
      <c r="SA865" s="5"/>
      <c r="SB865" s="5"/>
      <c r="SC865" s="5"/>
      <c r="SD865" s="5"/>
      <c r="SE865" s="5"/>
      <c r="SF865" s="5"/>
      <c r="SG865" s="5"/>
      <c r="SH865" s="5"/>
      <c r="SI865" s="5"/>
      <c r="SJ865" s="5"/>
      <c r="SK865" s="5"/>
      <c r="SL865" s="5"/>
      <c r="SM865" s="5"/>
      <c r="SN865" s="5"/>
      <c r="SO865" s="5"/>
      <c r="SP865" s="5"/>
      <c r="SQ865" s="5"/>
      <c r="SR865" s="5"/>
      <c r="SS865" s="5"/>
      <c r="ST865" s="5"/>
      <c r="SU865" s="5"/>
      <c r="SV865" s="5"/>
      <c r="SW865" s="5"/>
      <c r="SX865" s="5"/>
      <c r="SY865" s="5"/>
      <c r="SZ865" s="5"/>
      <c r="TA865" s="5"/>
      <c r="TB865" s="5"/>
      <c r="TC865" s="5"/>
      <c r="TD865" s="5"/>
      <c r="TE865" s="5"/>
      <c r="TF865" s="5"/>
      <c r="TG865" s="5"/>
      <c r="TH865" s="5"/>
      <c r="TI865" s="5"/>
      <c r="TJ865" s="5"/>
      <c r="TK865" s="5"/>
      <c r="TL865" s="5"/>
      <c r="TM865" s="5"/>
      <c r="TN865" s="5"/>
      <c r="TO865" s="5"/>
      <c r="TP865" s="5"/>
      <c r="TQ865" s="5"/>
      <c r="TR865" s="5"/>
      <c r="TS865" s="5"/>
      <c r="TT865" s="5"/>
      <c r="TU865" s="5"/>
      <c r="TV865" s="5"/>
      <c r="TW865" s="5"/>
      <c r="TX865" s="5"/>
      <c r="TY865" s="5"/>
      <c r="TZ865" s="5"/>
      <c r="UA865" s="5"/>
      <c r="UB865" s="5"/>
      <c r="UC865" s="5"/>
      <c r="UD865" s="5"/>
      <c r="UE865" s="5"/>
      <c r="UF865" s="5"/>
      <c r="UG865" s="5"/>
      <c r="UH865" s="5"/>
      <c r="UI865" s="5"/>
      <c r="UJ865" s="5"/>
      <c r="UK865" s="5"/>
      <c r="UL865" s="5"/>
      <c r="UM865" s="5"/>
      <c r="UN865" s="5"/>
      <c r="UO865" s="5"/>
      <c r="UP865" s="5"/>
      <c r="UQ865" s="5"/>
      <c r="UR865" s="5"/>
      <c r="US865" s="5"/>
      <c r="UT865" s="5"/>
      <c r="UU865" s="5"/>
      <c r="UV865" s="5"/>
      <c r="UW865" s="5"/>
      <c r="UX865" s="5"/>
      <c r="UY865" s="5"/>
      <c r="UZ865" s="5"/>
      <c r="VA865" s="5"/>
      <c r="VB865" s="5"/>
      <c r="VC865" s="5"/>
      <c r="VD865" s="5"/>
      <c r="VE865" s="5"/>
      <c r="VF865" s="5"/>
      <c r="VG865" s="5"/>
      <c r="VH865" s="5"/>
      <c r="VI865" s="5"/>
      <c r="VJ865" s="5"/>
      <c r="VK865" s="5"/>
      <c r="VL865" s="5"/>
      <c r="VM865" s="5"/>
      <c r="VN865" s="5"/>
      <c r="VO865" s="5"/>
      <c r="VP865" s="5"/>
      <c r="VQ865" s="5"/>
      <c r="VR865" s="5"/>
      <c r="VS865" s="5"/>
      <c r="VT865" s="5"/>
      <c r="VU865" s="5"/>
      <c r="VV865" s="5"/>
      <c r="VW865" s="5"/>
      <c r="VX865" s="5"/>
      <c r="VY865" s="5"/>
      <c r="VZ865" s="5"/>
      <c r="WA865" s="5"/>
      <c r="WB865" s="5"/>
      <c r="WC865" s="5"/>
      <c r="WD865" s="5"/>
      <c r="WE865" s="5"/>
      <c r="WF865" s="5"/>
      <c r="WG865" s="5"/>
      <c r="WH865" s="5"/>
      <c r="WI865" s="5"/>
      <c r="WJ865" s="5"/>
      <c r="WK865" s="5"/>
      <c r="WL865" s="5"/>
      <c r="WM865" s="5"/>
      <c r="WN865" s="5"/>
      <c r="WO865" s="5"/>
      <c r="WP865" s="5"/>
      <c r="WQ865" s="5"/>
      <c r="WR865" s="5"/>
      <c r="WS865" s="5"/>
      <c r="WT865" s="5"/>
      <c r="WU865" s="5"/>
      <c r="WV865" s="5"/>
      <c r="WW865" s="5"/>
      <c r="WX865" s="5"/>
      <c r="WY865" s="5"/>
      <c r="WZ865" s="5"/>
      <c r="XA865" s="5"/>
      <c r="XB865" s="5"/>
      <c r="XC865" s="5"/>
      <c r="XD865" s="5"/>
      <c r="XE865" s="5"/>
      <c r="XF865" s="5"/>
      <c r="XG865" s="5"/>
      <c r="XH865" s="5"/>
      <c r="XI865" s="5"/>
      <c r="XJ865" s="5"/>
      <c r="XK865" s="5"/>
      <c r="XL865" s="5"/>
      <c r="XM865" s="5"/>
      <c r="XN865" s="5"/>
      <c r="XO865" s="5"/>
      <c r="XP865" s="5"/>
      <c r="XQ865" s="5"/>
      <c r="XR865" s="5"/>
      <c r="XS865" s="5"/>
      <c r="XT865" s="5"/>
      <c r="XU865" s="5"/>
      <c r="XV865" s="5"/>
      <c r="XW865" s="5"/>
    </row>
    <row r="866" spans="39:647" x14ac:dyDescent="0.2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c r="PI866" s="5"/>
      <c r="PJ866" s="5"/>
      <c r="PK866" s="5"/>
      <c r="PL866" s="5"/>
      <c r="PM866" s="5"/>
      <c r="PN866" s="5"/>
      <c r="PO866" s="5"/>
      <c r="PP866" s="5"/>
      <c r="PQ866" s="5"/>
      <c r="PR866" s="5"/>
      <c r="PS866" s="5"/>
      <c r="PT866" s="5"/>
      <c r="PU866" s="5"/>
      <c r="PV866" s="5"/>
      <c r="PW866" s="5"/>
      <c r="PX866" s="5"/>
      <c r="PY866" s="5"/>
      <c r="PZ866" s="5"/>
      <c r="QA866" s="5"/>
      <c r="QB866" s="5"/>
      <c r="QC866" s="5"/>
      <c r="QD866" s="5"/>
      <c r="QE866" s="5"/>
      <c r="QF866" s="5"/>
      <c r="QG866" s="5"/>
      <c r="QH866" s="5"/>
      <c r="QI866" s="5"/>
      <c r="QJ866" s="5"/>
      <c r="QK866" s="5"/>
      <c r="QL866" s="5"/>
      <c r="QM866" s="5"/>
      <c r="QN866" s="5"/>
      <c r="QO866" s="5"/>
      <c r="QP866" s="5"/>
      <c r="QQ866" s="5"/>
      <c r="QR866" s="5"/>
      <c r="QS866" s="5"/>
      <c r="QT866" s="5"/>
      <c r="QU866" s="5"/>
      <c r="QV866" s="5"/>
      <c r="QW866" s="5"/>
      <c r="QX866" s="5"/>
      <c r="QY866" s="5"/>
      <c r="QZ866" s="5"/>
      <c r="RA866" s="5"/>
      <c r="RB866" s="5"/>
      <c r="RC866" s="5"/>
      <c r="RD866" s="5"/>
      <c r="RE866" s="5"/>
      <c r="RF866" s="5"/>
      <c r="RG866" s="5"/>
      <c r="RH866" s="5"/>
      <c r="RI866" s="5"/>
      <c r="RJ866" s="5"/>
      <c r="RK866" s="5"/>
      <c r="RL866" s="5"/>
      <c r="RM866" s="5"/>
      <c r="RN866" s="5"/>
      <c r="RO866" s="5"/>
      <c r="RP866" s="5"/>
      <c r="RQ866" s="5"/>
      <c r="RR866" s="5"/>
      <c r="RS866" s="5"/>
      <c r="RT866" s="5"/>
      <c r="RU866" s="5"/>
      <c r="RV866" s="5"/>
      <c r="RW866" s="5"/>
      <c r="RX866" s="5"/>
      <c r="RY866" s="5"/>
      <c r="RZ866" s="5"/>
      <c r="SA866" s="5"/>
      <c r="SB866" s="5"/>
      <c r="SC866" s="5"/>
      <c r="SD866" s="5"/>
      <c r="SE866" s="5"/>
      <c r="SF866" s="5"/>
      <c r="SG866" s="5"/>
      <c r="SH866" s="5"/>
      <c r="SI866" s="5"/>
      <c r="SJ866" s="5"/>
      <c r="SK866" s="5"/>
      <c r="SL866" s="5"/>
      <c r="SM866" s="5"/>
      <c r="SN866" s="5"/>
      <c r="SO866" s="5"/>
      <c r="SP866" s="5"/>
      <c r="SQ866" s="5"/>
      <c r="SR866" s="5"/>
      <c r="SS866" s="5"/>
      <c r="ST866" s="5"/>
      <c r="SU866" s="5"/>
      <c r="SV866" s="5"/>
      <c r="SW866" s="5"/>
      <c r="SX866" s="5"/>
      <c r="SY866" s="5"/>
      <c r="SZ866" s="5"/>
      <c r="TA866" s="5"/>
      <c r="TB866" s="5"/>
      <c r="TC866" s="5"/>
      <c r="TD866" s="5"/>
      <c r="TE866" s="5"/>
      <c r="TF866" s="5"/>
      <c r="TG866" s="5"/>
      <c r="TH866" s="5"/>
      <c r="TI866" s="5"/>
      <c r="TJ866" s="5"/>
      <c r="TK866" s="5"/>
      <c r="TL866" s="5"/>
      <c r="TM866" s="5"/>
      <c r="TN866" s="5"/>
      <c r="TO866" s="5"/>
      <c r="TP866" s="5"/>
      <c r="TQ866" s="5"/>
      <c r="TR866" s="5"/>
      <c r="TS866" s="5"/>
      <c r="TT866" s="5"/>
      <c r="TU866" s="5"/>
      <c r="TV866" s="5"/>
      <c r="TW866" s="5"/>
      <c r="TX866" s="5"/>
      <c r="TY866" s="5"/>
      <c r="TZ866" s="5"/>
      <c r="UA866" s="5"/>
      <c r="UB866" s="5"/>
      <c r="UC866" s="5"/>
      <c r="UD866" s="5"/>
      <c r="UE866" s="5"/>
      <c r="UF866" s="5"/>
      <c r="UG866" s="5"/>
      <c r="UH866" s="5"/>
      <c r="UI866" s="5"/>
      <c r="UJ866" s="5"/>
      <c r="UK866" s="5"/>
      <c r="UL866" s="5"/>
      <c r="UM866" s="5"/>
      <c r="UN866" s="5"/>
      <c r="UO866" s="5"/>
      <c r="UP866" s="5"/>
      <c r="UQ866" s="5"/>
      <c r="UR866" s="5"/>
      <c r="US866" s="5"/>
      <c r="UT866" s="5"/>
      <c r="UU866" s="5"/>
      <c r="UV866" s="5"/>
      <c r="UW866" s="5"/>
      <c r="UX866" s="5"/>
      <c r="UY866" s="5"/>
      <c r="UZ866" s="5"/>
      <c r="VA866" s="5"/>
      <c r="VB866" s="5"/>
      <c r="VC866" s="5"/>
      <c r="VD866" s="5"/>
      <c r="VE866" s="5"/>
      <c r="VF866" s="5"/>
      <c r="VG866" s="5"/>
      <c r="VH866" s="5"/>
      <c r="VI866" s="5"/>
      <c r="VJ866" s="5"/>
      <c r="VK866" s="5"/>
      <c r="VL866" s="5"/>
      <c r="VM866" s="5"/>
      <c r="VN866" s="5"/>
      <c r="VO866" s="5"/>
      <c r="VP866" s="5"/>
      <c r="VQ866" s="5"/>
      <c r="VR866" s="5"/>
      <c r="VS866" s="5"/>
      <c r="VT866" s="5"/>
      <c r="VU866" s="5"/>
      <c r="VV866" s="5"/>
      <c r="VW866" s="5"/>
      <c r="VX866" s="5"/>
      <c r="VY866" s="5"/>
      <c r="VZ866" s="5"/>
      <c r="WA866" s="5"/>
      <c r="WB866" s="5"/>
      <c r="WC866" s="5"/>
      <c r="WD866" s="5"/>
      <c r="WE866" s="5"/>
      <c r="WF866" s="5"/>
      <c r="WG866" s="5"/>
      <c r="WH866" s="5"/>
      <c r="WI866" s="5"/>
      <c r="WJ866" s="5"/>
      <c r="WK866" s="5"/>
      <c r="WL866" s="5"/>
      <c r="WM866" s="5"/>
      <c r="WN866" s="5"/>
      <c r="WO866" s="5"/>
      <c r="WP866" s="5"/>
      <c r="WQ866" s="5"/>
      <c r="WR866" s="5"/>
      <c r="WS866" s="5"/>
      <c r="WT866" s="5"/>
      <c r="WU866" s="5"/>
      <c r="WV866" s="5"/>
      <c r="WW866" s="5"/>
      <c r="WX866" s="5"/>
      <c r="WY866" s="5"/>
      <c r="WZ866" s="5"/>
      <c r="XA866" s="5"/>
      <c r="XB866" s="5"/>
      <c r="XC866" s="5"/>
      <c r="XD866" s="5"/>
      <c r="XE866" s="5"/>
      <c r="XF866" s="5"/>
      <c r="XG866" s="5"/>
      <c r="XH866" s="5"/>
      <c r="XI866" s="5"/>
      <c r="XJ866" s="5"/>
      <c r="XK866" s="5"/>
      <c r="XL866" s="5"/>
      <c r="XM866" s="5"/>
      <c r="XN866" s="5"/>
      <c r="XO866" s="5"/>
      <c r="XP866" s="5"/>
      <c r="XQ866" s="5"/>
      <c r="XR866" s="5"/>
      <c r="XS866" s="5"/>
      <c r="XT866" s="5"/>
      <c r="XU866" s="5"/>
      <c r="XV866" s="5"/>
      <c r="XW866" s="5"/>
    </row>
    <row r="867" spans="39:647" x14ac:dyDescent="0.2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c r="PI867" s="5"/>
      <c r="PJ867" s="5"/>
      <c r="PK867" s="5"/>
      <c r="PL867" s="5"/>
      <c r="PM867" s="5"/>
      <c r="PN867" s="5"/>
      <c r="PO867" s="5"/>
      <c r="PP867" s="5"/>
      <c r="PQ867" s="5"/>
      <c r="PR867" s="5"/>
      <c r="PS867" s="5"/>
      <c r="PT867" s="5"/>
      <c r="PU867" s="5"/>
      <c r="PV867" s="5"/>
      <c r="PW867" s="5"/>
      <c r="PX867" s="5"/>
      <c r="PY867" s="5"/>
      <c r="PZ867" s="5"/>
      <c r="QA867" s="5"/>
      <c r="QB867" s="5"/>
      <c r="QC867" s="5"/>
      <c r="QD867" s="5"/>
      <c r="QE867" s="5"/>
      <c r="QF867" s="5"/>
      <c r="QG867" s="5"/>
      <c r="QH867" s="5"/>
      <c r="QI867" s="5"/>
      <c r="QJ867" s="5"/>
      <c r="QK867" s="5"/>
      <c r="QL867" s="5"/>
      <c r="QM867" s="5"/>
      <c r="QN867" s="5"/>
      <c r="QO867" s="5"/>
      <c r="QP867" s="5"/>
      <c r="QQ867" s="5"/>
      <c r="QR867" s="5"/>
      <c r="QS867" s="5"/>
      <c r="QT867" s="5"/>
      <c r="QU867" s="5"/>
      <c r="QV867" s="5"/>
      <c r="QW867" s="5"/>
      <c r="QX867" s="5"/>
      <c r="QY867" s="5"/>
      <c r="QZ867" s="5"/>
      <c r="RA867" s="5"/>
      <c r="RB867" s="5"/>
      <c r="RC867" s="5"/>
      <c r="RD867" s="5"/>
      <c r="RE867" s="5"/>
      <c r="RF867" s="5"/>
      <c r="RG867" s="5"/>
      <c r="RH867" s="5"/>
      <c r="RI867" s="5"/>
      <c r="RJ867" s="5"/>
      <c r="RK867" s="5"/>
      <c r="RL867" s="5"/>
      <c r="RM867" s="5"/>
      <c r="RN867" s="5"/>
      <c r="RO867" s="5"/>
      <c r="RP867" s="5"/>
      <c r="RQ867" s="5"/>
      <c r="RR867" s="5"/>
      <c r="RS867" s="5"/>
      <c r="RT867" s="5"/>
      <c r="RU867" s="5"/>
      <c r="RV867" s="5"/>
      <c r="RW867" s="5"/>
      <c r="RX867" s="5"/>
      <c r="RY867" s="5"/>
      <c r="RZ867" s="5"/>
      <c r="SA867" s="5"/>
      <c r="SB867" s="5"/>
      <c r="SC867" s="5"/>
      <c r="SD867" s="5"/>
      <c r="SE867" s="5"/>
      <c r="SF867" s="5"/>
      <c r="SG867" s="5"/>
      <c r="SH867" s="5"/>
      <c r="SI867" s="5"/>
      <c r="SJ867" s="5"/>
      <c r="SK867" s="5"/>
      <c r="SL867" s="5"/>
      <c r="SM867" s="5"/>
      <c r="SN867" s="5"/>
      <c r="SO867" s="5"/>
      <c r="SP867" s="5"/>
      <c r="SQ867" s="5"/>
      <c r="SR867" s="5"/>
      <c r="SS867" s="5"/>
      <c r="ST867" s="5"/>
      <c r="SU867" s="5"/>
      <c r="SV867" s="5"/>
      <c r="SW867" s="5"/>
      <c r="SX867" s="5"/>
      <c r="SY867" s="5"/>
      <c r="SZ867" s="5"/>
      <c r="TA867" s="5"/>
      <c r="TB867" s="5"/>
      <c r="TC867" s="5"/>
      <c r="TD867" s="5"/>
      <c r="TE867" s="5"/>
      <c r="TF867" s="5"/>
      <c r="TG867" s="5"/>
      <c r="TH867" s="5"/>
      <c r="TI867" s="5"/>
      <c r="TJ867" s="5"/>
      <c r="TK867" s="5"/>
      <c r="TL867" s="5"/>
      <c r="TM867" s="5"/>
      <c r="TN867" s="5"/>
      <c r="TO867" s="5"/>
      <c r="TP867" s="5"/>
      <c r="TQ867" s="5"/>
      <c r="TR867" s="5"/>
      <c r="TS867" s="5"/>
      <c r="TT867" s="5"/>
      <c r="TU867" s="5"/>
      <c r="TV867" s="5"/>
      <c r="TW867" s="5"/>
      <c r="TX867" s="5"/>
      <c r="TY867" s="5"/>
      <c r="TZ867" s="5"/>
      <c r="UA867" s="5"/>
      <c r="UB867" s="5"/>
      <c r="UC867" s="5"/>
      <c r="UD867" s="5"/>
      <c r="UE867" s="5"/>
      <c r="UF867" s="5"/>
      <c r="UG867" s="5"/>
      <c r="UH867" s="5"/>
      <c r="UI867" s="5"/>
      <c r="UJ867" s="5"/>
      <c r="UK867" s="5"/>
      <c r="UL867" s="5"/>
      <c r="UM867" s="5"/>
      <c r="UN867" s="5"/>
      <c r="UO867" s="5"/>
      <c r="UP867" s="5"/>
      <c r="UQ867" s="5"/>
      <c r="UR867" s="5"/>
      <c r="US867" s="5"/>
      <c r="UT867" s="5"/>
      <c r="UU867" s="5"/>
      <c r="UV867" s="5"/>
      <c r="UW867" s="5"/>
      <c r="UX867" s="5"/>
      <c r="UY867" s="5"/>
      <c r="UZ867" s="5"/>
      <c r="VA867" s="5"/>
      <c r="VB867" s="5"/>
      <c r="VC867" s="5"/>
      <c r="VD867" s="5"/>
      <c r="VE867" s="5"/>
      <c r="VF867" s="5"/>
      <c r="VG867" s="5"/>
      <c r="VH867" s="5"/>
      <c r="VI867" s="5"/>
      <c r="VJ867" s="5"/>
      <c r="VK867" s="5"/>
      <c r="VL867" s="5"/>
      <c r="VM867" s="5"/>
      <c r="VN867" s="5"/>
      <c r="VO867" s="5"/>
      <c r="VP867" s="5"/>
      <c r="VQ867" s="5"/>
      <c r="VR867" s="5"/>
      <c r="VS867" s="5"/>
      <c r="VT867" s="5"/>
      <c r="VU867" s="5"/>
      <c r="VV867" s="5"/>
      <c r="VW867" s="5"/>
      <c r="VX867" s="5"/>
      <c r="VY867" s="5"/>
      <c r="VZ867" s="5"/>
      <c r="WA867" s="5"/>
      <c r="WB867" s="5"/>
      <c r="WC867" s="5"/>
      <c r="WD867" s="5"/>
      <c r="WE867" s="5"/>
      <c r="WF867" s="5"/>
      <c r="WG867" s="5"/>
      <c r="WH867" s="5"/>
      <c r="WI867" s="5"/>
      <c r="WJ867" s="5"/>
      <c r="WK867" s="5"/>
      <c r="WL867" s="5"/>
      <c r="WM867" s="5"/>
      <c r="WN867" s="5"/>
      <c r="WO867" s="5"/>
      <c r="WP867" s="5"/>
      <c r="WQ867" s="5"/>
      <c r="WR867" s="5"/>
      <c r="WS867" s="5"/>
      <c r="WT867" s="5"/>
      <c r="WU867" s="5"/>
      <c r="WV867" s="5"/>
      <c r="WW867" s="5"/>
      <c r="WX867" s="5"/>
      <c r="WY867" s="5"/>
      <c r="WZ867" s="5"/>
      <c r="XA867" s="5"/>
      <c r="XB867" s="5"/>
      <c r="XC867" s="5"/>
      <c r="XD867" s="5"/>
      <c r="XE867" s="5"/>
      <c r="XF867" s="5"/>
      <c r="XG867" s="5"/>
      <c r="XH867" s="5"/>
      <c r="XI867" s="5"/>
      <c r="XJ867" s="5"/>
      <c r="XK867" s="5"/>
      <c r="XL867" s="5"/>
      <c r="XM867" s="5"/>
      <c r="XN867" s="5"/>
      <c r="XO867" s="5"/>
      <c r="XP867" s="5"/>
      <c r="XQ867" s="5"/>
      <c r="XR867" s="5"/>
      <c r="XS867" s="5"/>
      <c r="XT867" s="5"/>
      <c r="XU867" s="5"/>
      <c r="XV867" s="5"/>
      <c r="XW867" s="5"/>
    </row>
    <row r="868" spans="39:647" x14ac:dyDescent="0.2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c r="PI868" s="5"/>
      <c r="PJ868" s="5"/>
      <c r="PK868" s="5"/>
      <c r="PL868" s="5"/>
      <c r="PM868" s="5"/>
      <c r="PN868" s="5"/>
      <c r="PO868" s="5"/>
      <c r="PP868" s="5"/>
      <c r="PQ868" s="5"/>
      <c r="PR868" s="5"/>
      <c r="PS868" s="5"/>
      <c r="PT868" s="5"/>
      <c r="PU868" s="5"/>
      <c r="PV868" s="5"/>
      <c r="PW868" s="5"/>
      <c r="PX868" s="5"/>
      <c r="PY868" s="5"/>
      <c r="PZ868" s="5"/>
      <c r="QA868" s="5"/>
      <c r="QB868" s="5"/>
      <c r="QC868" s="5"/>
      <c r="QD868" s="5"/>
      <c r="QE868" s="5"/>
      <c r="QF868" s="5"/>
      <c r="QG868" s="5"/>
      <c r="QH868" s="5"/>
      <c r="QI868" s="5"/>
      <c r="QJ868" s="5"/>
      <c r="QK868" s="5"/>
      <c r="QL868" s="5"/>
      <c r="QM868" s="5"/>
      <c r="QN868" s="5"/>
      <c r="QO868" s="5"/>
      <c r="QP868" s="5"/>
      <c r="QQ868" s="5"/>
      <c r="QR868" s="5"/>
      <c r="QS868" s="5"/>
      <c r="QT868" s="5"/>
      <c r="QU868" s="5"/>
      <c r="QV868" s="5"/>
      <c r="QW868" s="5"/>
      <c r="QX868" s="5"/>
      <c r="QY868" s="5"/>
      <c r="QZ868" s="5"/>
      <c r="RA868" s="5"/>
      <c r="RB868" s="5"/>
      <c r="RC868" s="5"/>
      <c r="RD868" s="5"/>
      <c r="RE868" s="5"/>
      <c r="RF868" s="5"/>
      <c r="RG868" s="5"/>
      <c r="RH868" s="5"/>
      <c r="RI868" s="5"/>
      <c r="RJ868" s="5"/>
      <c r="RK868" s="5"/>
      <c r="RL868" s="5"/>
      <c r="RM868" s="5"/>
      <c r="RN868" s="5"/>
      <c r="RO868" s="5"/>
      <c r="RP868" s="5"/>
      <c r="RQ868" s="5"/>
      <c r="RR868" s="5"/>
      <c r="RS868" s="5"/>
      <c r="RT868" s="5"/>
      <c r="RU868" s="5"/>
      <c r="RV868" s="5"/>
      <c r="RW868" s="5"/>
      <c r="RX868" s="5"/>
      <c r="RY868" s="5"/>
      <c r="RZ868" s="5"/>
      <c r="SA868" s="5"/>
      <c r="SB868" s="5"/>
      <c r="SC868" s="5"/>
      <c r="SD868" s="5"/>
      <c r="SE868" s="5"/>
      <c r="SF868" s="5"/>
      <c r="SG868" s="5"/>
      <c r="SH868" s="5"/>
      <c r="SI868" s="5"/>
      <c r="SJ868" s="5"/>
      <c r="SK868" s="5"/>
      <c r="SL868" s="5"/>
      <c r="SM868" s="5"/>
      <c r="SN868" s="5"/>
      <c r="SO868" s="5"/>
      <c r="SP868" s="5"/>
      <c r="SQ868" s="5"/>
      <c r="SR868" s="5"/>
      <c r="SS868" s="5"/>
      <c r="ST868" s="5"/>
      <c r="SU868" s="5"/>
      <c r="SV868" s="5"/>
      <c r="SW868" s="5"/>
      <c r="SX868" s="5"/>
      <c r="SY868" s="5"/>
      <c r="SZ868" s="5"/>
      <c r="TA868" s="5"/>
      <c r="TB868" s="5"/>
      <c r="TC868" s="5"/>
      <c r="TD868" s="5"/>
      <c r="TE868" s="5"/>
      <c r="TF868" s="5"/>
      <c r="TG868" s="5"/>
      <c r="TH868" s="5"/>
      <c r="TI868" s="5"/>
      <c r="TJ868" s="5"/>
      <c r="TK868" s="5"/>
      <c r="TL868" s="5"/>
      <c r="TM868" s="5"/>
      <c r="TN868" s="5"/>
      <c r="TO868" s="5"/>
      <c r="TP868" s="5"/>
      <c r="TQ868" s="5"/>
      <c r="TR868" s="5"/>
      <c r="TS868" s="5"/>
      <c r="TT868" s="5"/>
      <c r="TU868" s="5"/>
      <c r="TV868" s="5"/>
      <c r="TW868" s="5"/>
      <c r="TX868" s="5"/>
      <c r="TY868" s="5"/>
      <c r="TZ868" s="5"/>
      <c r="UA868" s="5"/>
      <c r="UB868" s="5"/>
      <c r="UC868" s="5"/>
      <c r="UD868" s="5"/>
      <c r="UE868" s="5"/>
      <c r="UF868" s="5"/>
      <c r="UG868" s="5"/>
      <c r="UH868" s="5"/>
      <c r="UI868" s="5"/>
      <c r="UJ868" s="5"/>
      <c r="UK868" s="5"/>
      <c r="UL868" s="5"/>
      <c r="UM868" s="5"/>
      <c r="UN868" s="5"/>
      <c r="UO868" s="5"/>
      <c r="UP868" s="5"/>
      <c r="UQ868" s="5"/>
      <c r="UR868" s="5"/>
      <c r="US868" s="5"/>
      <c r="UT868" s="5"/>
      <c r="UU868" s="5"/>
      <c r="UV868" s="5"/>
      <c r="UW868" s="5"/>
      <c r="UX868" s="5"/>
      <c r="UY868" s="5"/>
      <c r="UZ868" s="5"/>
      <c r="VA868" s="5"/>
      <c r="VB868" s="5"/>
      <c r="VC868" s="5"/>
      <c r="VD868" s="5"/>
      <c r="VE868" s="5"/>
      <c r="VF868" s="5"/>
      <c r="VG868" s="5"/>
      <c r="VH868" s="5"/>
      <c r="VI868" s="5"/>
      <c r="VJ868" s="5"/>
      <c r="VK868" s="5"/>
      <c r="VL868" s="5"/>
      <c r="VM868" s="5"/>
      <c r="VN868" s="5"/>
      <c r="VO868" s="5"/>
      <c r="VP868" s="5"/>
      <c r="VQ868" s="5"/>
      <c r="VR868" s="5"/>
      <c r="VS868" s="5"/>
      <c r="VT868" s="5"/>
      <c r="VU868" s="5"/>
      <c r="VV868" s="5"/>
      <c r="VW868" s="5"/>
      <c r="VX868" s="5"/>
      <c r="VY868" s="5"/>
      <c r="VZ868" s="5"/>
      <c r="WA868" s="5"/>
      <c r="WB868" s="5"/>
      <c r="WC868" s="5"/>
      <c r="WD868" s="5"/>
      <c r="WE868" s="5"/>
      <c r="WF868" s="5"/>
      <c r="WG868" s="5"/>
      <c r="WH868" s="5"/>
      <c r="WI868" s="5"/>
      <c r="WJ868" s="5"/>
      <c r="WK868" s="5"/>
      <c r="WL868" s="5"/>
      <c r="WM868" s="5"/>
      <c r="WN868" s="5"/>
      <c r="WO868" s="5"/>
      <c r="WP868" s="5"/>
      <c r="WQ868" s="5"/>
      <c r="WR868" s="5"/>
      <c r="WS868" s="5"/>
      <c r="WT868" s="5"/>
      <c r="WU868" s="5"/>
      <c r="WV868" s="5"/>
      <c r="WW868" s="5"/>
      <c r="WX868" s="5"/>
      <c r="WY868" s="5"/>
      <c r="WZ868" s="5"/>
      <c r="XA868" s="5"/>
      <c r="XB868" s="5"/>
      <c r="XC868" s="5"/>
      <c r="XD868" s="5"/>
      <c r="XE868" s="5"/>
      <c r="XF868" s="5"/>
      <c r="XG868" s="5"/>
      <c r="XH868" s="5"/>
      <c r="XI868" s="5"/>
      <c r="XJ868" s="5"/>
      <c r="XK868" s="5"/>
      <c r="XL868" s="5"/>
      <c r="XM868" s="5"/>
      <c r="XN868" s="5"/>
      <c r="XO868" s="5"/>
      <c r="XP868" s="5"/>
      <c r="XQ868" s="5"/>
      <c r="XR868" s="5"/>
      <c r="XS868" s="5"/>
      <c r="XT868" s="5"/>
      <c r="XU868" s="5"/>
      <c r="XV868" s="5"/>
      <c r="XW868" s="5"/>
    </row>
    <row r="869" spans="39:647" x14ac:dyDescent="0.2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c r="PI869" s="5"/>
      <c r="PJ869" s="5"/>
      <c r="PK869" s="5"/>
      <c r="PL869" s="5"/>
      <c r="PM869" s="5"/>
      <c r="PN869" s="5"/>
      <c r="PO869" s="5"/>
      <c r="PP869" s="5"/>
      <c r="PQ869" s="5"/>
      <c r="PR869" s="5"/>
      <c r="PS869" s="5"/>
      <c r="PT869" s="5"/>
      <c r="PU869" s="5"/>
      <c r="PV869" s="5"/>
      <c r="PW869" s="5"/>
      <c r="PX869" s="5"/>
      <c r="PY869" s="5"/>
      <c r="PZ869" s="5"/>
      <c r="QA869" s="5"/>
      <c r="QB869" s="5"/>
      <c r="QC869" s="5"/>
      <c r="QD869" s="5"/>
      <c r="QE869" s="5"/>
      <c r="QF869" s="5"/>
      <c r="QG869" s="5"/>
      <c r="QH869" s="5"/>
      <c r="QI869" s="5"/>
      <c r="QJ869" s="5"/>
      <c r="QK869" s="5"/>
      <c r="QL869" s="5"/>
      <c r="QM869" s="5"/>
      <c r="QN869" s="5"/>
      <c r="QO869" s="5"/>
      <c r="QP869" s="5"/>
      <c r="QQ869" s="5"/>
      <c r="QR869" s="5"/>
      <c r="QS869" s="5"/>
      <c r="QT869" s="5"/>
      <c r="QU869" s="5"/>
      <c r="QV869" s="5"/>
      <c r="QW869" s="5"/>
      <c r="QX869" s="5"/>
      <c r="QY869" s="5"/>
      <c r="QZ869" s="5"/>
      <c r="RA869" s="5"/>
      <c r="RB869" s="5"/>
      <c r="RC869" s="5"/>
      <c r="RD869" s="5"/>
      <c r="RE869" s="5"/>
      <c r="RF869" s="5"/>
      <c r="RG869" s="5"/>
      <c r="RH869" s="5"/>
      <c r="RI869" s="5"/>
      <c r="RJ869" s="5"/>
      <c r="RK869" s="5"/>
      <c r="RL869" s="5"/>
      <c r="RM869" s="5"/>
      <c r="RN869" s="5"/>
      <c r="RO869" s="5"/>
      <c r="RP869" s="5"/>
      <c r="RQ869" s="5"/>
      <c r="RR869" s="5"/>
      <c r="RS869" s="5"/>
      <c r="RT869" s="5"/>
      <c r="RU869" s="5"/>
      <c r="RV869" s="5"/>
      <c r="RW869" s="5"/>
      <c r="RX869" s="5"/>
      <c r="RY869" s="5"/>
      <c r="RZ869" s="5"/>
      <c r="SA869" s="5"/>
      <c r="SB869" s="5"/>
      <c r="SC869" s="5"/>
      <c r="SD869" s="5"/>
      <c r="SE869" s="5"/>
      <c r="SF869" s="5"/>
      <c r="SG869" s="5"/>
      <c r="SH869" s="5"/>
      <c r="SI869" s="5"/>
      <c r="SJ869" s="5"/>
      <c r="SK869" s="5"/>
      <c r="SL869" s="5"/>
      <c r="SM869" s="5"/>
      <c r="SN869" s="5"/>
      <c r="SO869" s="5"/>
      <c r="SP869" s="5"/>
      <c r="SQ869" s="5"/>
      <c r="SR869" s="5"/>
      <c r="SS869" s="5"/>
      <c r="ST869" s="5"/>
      <c r="SU869" s="5"/>
      <c r="SV869" s="5"/>
      <c r="SW869" s="5"/>
      <c r="SX869" s="5"/>
      <c r="SY869" s="5"/>
      <c r="SZ869" s="5"/>
      <c r="TA869" s="5"/>
      <c r="TB869" s="5"/>
      <c r="TC869" s="5"/>
      <c r="TD869" s="5"/>
      <c r="TE869" s="5"/>
      <c r="TF869" s="5"/>
      <c r="TG869" s="5"/>
      <c r="TH869" s="5"/>
      <c r="TI869" s="5"/>
      <c r="TJ869" s="5"/>
      <c r="TK869" s="5"/>
      <c r="TL869" s="5"/>
      <c r="TM869" s="5"/>
      <c r="TN869" s="5"/>
      <c r="TO869" s="5"/>
      <c r="TP869" s="5"/>
      <c r="TQ869" s="5"/>
      <c r="TR869" s="5"/>
      <c r="TS869" s="5"/>
      <c r="TT869" s="5"/>
      <c r="TU869" s="5"/>
      <c r="TV869" s="5"/>
      <c r="TW869" s="5"/>
      <c r="TX869" s="5"/>
      <c r="TY869" s="5"/>
      <c r="TZ869" s="5"/>
      <c r="UA869" s="5"/>
      <c r="UB869" s="5"/>
      <c r="UC869" s="5"/>
      <c r="UD869" s="5"/>
      <c r="UE869" s="5"/>
      <c r="UF869" s="5"/>
      <c r="UG869" s="5"/>
      <c r="UH869" s="5"/>
      <c r="UI869" s="5"/>
      <c r="UJ869" s="5"/>
      <c r="UK869" s="5"/>
      <c r="UL869" s="5"/>
      <c r="UM869" s="5"/>
      <c r="UN869" s="5"/>
      <c r="UO869" s="5"/>
      <c r="UP869" s="5"/>
      <c r="UQ869" s="5"/>
      <c r="UR869" s="5"/>
      <c r="US869" s="5"/>
      <c r="UT869" s="5"/>
      <c r="UU869" s="5"/>
      <c r="UV869" s="5"/>
      <c r="UW869" s="5"/>
      <c r="UX869" s="5"/>
      <c r="UY869" s="5"/>
      <c r="UZ869" s="5"/>
      <c r="VA869" s="5"/>
      <c r="VB869" s="5"/>
      <c r="VC869" s="5"/>
      <c r="VD869" s="5"/>
      <c r="VE869" s="5"/>
      <c r="VF869" s="5"/>
      <c r="VG869" s="5"/>
      <c r="VH869" s="5"/>
      <c r="VI869" s="5"/>
      <c r="VJ869" s="5"/>
      <c r="VK869" s="5"/>
      <c r="VL869" s="5"/>
      <c r="VM869" s="5"/>
      <c r="VN869" s="5"/>
      <c r="VO869" s="5"/>
      <c r="VP869" s="5"/>
      <c r="VQ869" s="5"/>
      <c r="VR869" s="5"/>
      <c r="VS869" s="5"/>
      <c r="VT869" s="5"/>
      <c r="VU869" s="5"/>
      <c r="VV869" s="5"/>
      <c r="VW869" s="5"/>
      <c r="VX869" s="5"/>
      <c r="VY869" s="5"/>
      <c r="VZ869" s="5"/>
      <c r="WA869" s="5"/>
      <c r="WB869" s="5"/>
      <c r="WC869" s="5"/>
      <c r="WD869" s="5"/>
      <c r="WE869" s="5"/>
      <c r="WF869" s="5"/>
      <c r="WG869" s="5"/>
      <c r="WH869" s="5"/>
      <c r="WI869" s="5"/>
      <c r="WJ869" s="5"/>
      <c r="WK869" s="5"/>
      <c r="WL869" s="5"/>
      <c r="WM869" s="5"/>
      <c r="WN869" s="5"/>
      <c r="WO869" s="5"/>
      <c r="WP869" s="5"/>
      <c r="WQ869" s="5"/>
      <c r="WR869" s="5"/>
      <c r="WS869" s="5"/>
      <c r="WT869" s="5"/>
      <c r="WU869" s="5"/>
      <c r="WV869" s="5"/>
      <c r="WW869" s="5"/>
      <c r="WX869" s="5"/>
      <c r="WY869" s="5"/>
      <c r="WZ869" s="5"/>
      <c r="XA869" s="5"/>
      <c r="XB869" s="5"/>
      <c r="XC869" s="5"/>
      <c r="XD869" s="5"/>
      <c r="XE869" s="5"/>
      <c r="XF869" s="5"/>
      <c r="XG869" s="5"/>
      <c r="XH869" s="5"/>
      <c r="XI869" s="5"/>
      <c r="XJ869" s="5"/>
      <c r="XK869" s="5"/>
      <c r="XL869" s="5"/>
      <c r="XM869" s="5"/>
      <c r="XN869" s="5"/>
      <c r="XO869" s="5"/>
      <c r="XP869" s="5"/>
      <c r="XQ869" s="5"/>
      <c r="XR869" s="5"/>
      <c r="XS869" s="5"/>
      <c r="XT869" s="5"/>
      <c r="XU869" s="5"/>
      <c r="XV869" s="5"/>
      <c r="XW869" s="5"/>
    </row>
    <row r="870" spans="39:647" x14ac:dyDescent="0.2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c r="PI870" s="5"/>
      <c r="PJ870" s="5"/>
      <c r="PK870" s="5"/>
      <c r="PL870" s="5"/>
      <c r="PM870" s="5"/>
      <c r="PN870" s="5"/>
      <c r="PO870" s="5"/>
      <c r="PP870" s="5"/>
      <c r="PQ870" s="5"/>
      <c r="PR870" s="5"/>
      <c r="PS870" s="5"/>
      <c r="PT870" s="5"/>
      <c r="PU870" s="5"/>
      <c r="PV870" s="5"/>
      <c r="PW870" s="5"/>
      <c r="PX870" s="5"/>
      <c r="PY870" s="5"/>
      <c r="PZ870" s="5"/>
      <c r="QA870" s="5"/>
      <c r="QB870" s="5"/>
      <c r="QC870" s="5"/>
      <c r="QD870" s="5"/>
      <c r="QE870" s="5"/>
      <c r="QF870" s="5"/>
      <c r="QG870" s="5"/>
      <c r="QH870" s="5"/>
      <c r="QI870" s="5"/>
      <c r="QJ870" s="5"/>
      <c r="QK870" s="5"/>
      <c r="QL870" s="5"/>
      <c r="QM870" s="5"/>
      <c r="QN870" s="5"/>
      <c r="QO870" s="5"/>
      <c r="QP870" s="5"/>
      <c r="QQ870" s="5"/>
      <c r="QR870" s="5"/>
      <c r="QS870" s="5"/>
      <c r="QT870" s="5"/>
      <c r="QU870" s="5"/>
      <c r="QV870" s="5"/>
      <c r="QW870" s="5"/>
      <c r="QX870" s="5"/>
      <c r="QY870" s="5"/>
      <c r="QZ870" s="5"/>
      <c r="RA870" s="5"/>
      <c r="RB870" s="5"/>
      <c r="RC870" s="5"/>
      <c r="RD870" s="5"/>
      <c r="RE870" s="5"/>
      <c r="RF870" s="5"/>
      <c r="RG870" s="5"/>
      <c r="RH870" s="5"/>
      <c r="RI870" s="5"/>
      <c r="RJ870" s="5"/>
      <c r="RK870" s="5"/>
      <c r="RL870" s="5"/>
      <c r="RM870" s="5"/>
      <c r="RN870" s="5"/>
      <c r="RO870" s="5"/>
      <c r="RP870" s="5"/>
      <c r="RQ870" s="5"/>
      <c r="RR870" s="5"/>
      <c r="RS870" s="5"/>
      <c r="RT870" s="5"/>
      <c r="RU870" s="5"/>
      <c r="RV870" s="5"/>
      <c r="RW870" s="5"/>
      <c r="RX870" s="5"/>
      <c r="RY870" s="5"/>
      <c r="RZ870" s="5"/>
      <c r="SA870" s="5"/>
      <c r="SB870" s="5"/>
      <c r="SC870" s="5"/>
      <c r="SD870" s="5"/>
      <c r="SE870" s="5"/>
      <c r="SF870" s="5"/>
      <c r="SG870" s="5"/>
      <c r="SH870" s="5"/>
      <c r="SI870" s="5"/>
      <c r="SJ870" s="5"/>
      <c r="SK870" s="5"/>
      <c r="SL870" s="5"/>
      <c r="SM870" s="5"/>
      <c r="SN870" s="5"/>
      <c r="SO870" s="5"/>
      <c r="SP870" s="5"/>
      <c r="SQ870" s="5"/>
      <c r="SR870" s="5"/>
      <c r="SS870" s="5"/>
      <c r="ST870" s="5"/>
      <c r="SU870" s="5"/>
      <c r="SV870" s="5"/>
      <c r="SW870" s="5"/>
      <c r="SX870" s="5"/>
      <c r="SY870" s="5"/>
      <c r="SZ870" s="5"/>
      <c r="TA870" s="5"/>
      <c r="TB870" s="5"/>
      <c r="TC870" s="5"/>
      <c r="TD870" s="5"/>
      <c r="TE870" s="5"/>
      <c r="TF870" s="5"/>
      <c r="TG870" s="5"/>
      <c r="TH870" s="5"/>
      <c r="TI870" s="5"/>
      <c r="TJ870" s="5"/>
      <c r="TK870" s="5"/>
      <c r="TL870" s="5"/>
      <c r="TM870" s="5"/>
      <c r="TN870" s="5"/>
      <c r="TO870" s="5"/>
      <c r="TP870" s="5"/>
      <c r="TQ870" s="5"/>
      <c r="TR870" s="5"/>
      <c r="TS870" s="5"/>
      <c r="TT870" s="5"/>
      <c r="TU870" s="5"/>
      <c r="TV870" s="5"/>
      <c r="TW870" s="5"/>
      <c r="TX870" s="5"/>
      <c r="TY870" s="5"/>
      <c r="TZ870" s="5"/>
      <c r="UA870" s="5"/>
      <c r="UB870" s="5"/>
      <c r="UC870" s="5"/>
      <c r="UD870" s="5"/>
      <c r="UE870" s="5"/>
      <c r="UF870" s="5"/>
      <c r="UG870" s="5"/>
      <c r="UH870" s="5"/>
      <c r="UI870" s="5"/>
      <c r="UJ870" s="5"/>
      <c r="UK870" s="5"/>
      <c r="UL870" s="5"/>
      <c r="UM870" s="5"/>
      <c r="UN870" s="5"/>
      <c r="UO870" s="5"/>
      <c r="UP870" s="5"/>
      <c r="UQ870" s="5"/>
      <c r="UR870" s="5"/>
      <c r="US870" s="5"/>
      <c r="UT870" s="5"/>
      <c r="UU870" s="5"/>
      <c r="UV870" s="5"/>
      <c r="UW870" s="5"/>
      <c r="UX870" s="5"/>
      <c r="UY870" s="5"/>
      <c r="UZ870" s="5"/>
      <c r="VA870" s="5"/>
      <c r="VB870" s="5"/>
      <c r="VC870" s="5"/>
      <c r="VD870" s="5"/>
      <c r="VE870" s="5"/>
      <c r="VF870" s="5"/>
      <c r="VG870" s="5"/>
      <c r="VH870" s="5"/>
      <c r="VI870" s="5"/>
      <c r="VJ870" s="5"/>
      <c r="VK870" s="5"/>
      <c r="VL870" s="5"/>
      <c r="VM870" s="5"/>
      <c r="VN870" s="5"/>
      <c r="VO870" s="5"/>
      <c r="VP870" s="5"/>
      <c r="VQ870" s="5"/>
      <c r="VR870" s="5"/>
      <c r="VS870" s="5"/>
      <c r="VT870" s="5"/>
      <c r="VU870" s="5"/>
      <c r="VV870" s="5"/>
      <c r="VW870" s="5"/>
      <c r="VX870" s="5"/>
      <c r="VY870" s="5"/>
      <c r="VZ870" s="5"/>
      <c r="WA870" s="5"/>
      <c r="WB870" s="5"/>
      <c r="WC870" s="5"/>
      <c r="WD870" s="5"/>
      <c r="WE870" s="5"/>
      <c r="WF870" s="5"/>
      <c r="WG870" s="5"/>
      <c r="WH870" s="5"/>
      <c r="WI870" s="5"/>
      <c r="WJ870" s="5"/>
      <c r="WK870" s="5"/>
      <c r="WL870" s="5"/>
      <c r="WM870" s="5"/>
      <c r="WN870" s="5"/>
      <c r="WO870" s="5"/>
      <c r="WP870" s="5"/>
      <c r="WQ870" s="5"/>
      <c r="WR870" s="5"/>
      <c r="WS870" s="5"/>
      <c r="WT870" s="5"/>
      <c r="WU870" s="5"/>
      <c r="WV870" s="5"/>
      <c r="WW870" s="5"/>
      <c r="WX870" s="5"/>
      <c r="WY870" s="5"/>
      <c r="WZ870" s="5"/>
      <c r="XA870" s="5"/>
      <c r="XB870" s="5"/>
      <c r="XC870" s="5"/>
      <c r="XD870" s="5"/>
      <c r="XE870" s="5"/>
      <c r="XF870" s="5"/>
      <c r="XG870" s="5"/>
      <c r="XH870" s="5"/>
      <c r="XI870" s="5"/>
      <c r="XJ870" s="5"/>
      <c r="XK870" s="5"/>
      <c r="XL870" s="5"/>
      <c r="XM870" s="5"/>
      <c r="XN870" s="5"/>
      <c r="XO870" s="5"/>
      <c r="XP870" s="5"/>
      <c r="XQ870" s="5"/>
      <c r="XR870" s="5"/>
      <c r="XS870" s="5"/>
      <c r="XT870" s="5"/>
      <c r="XU870" s="5"/>
      <c r="XV870" s="5"/>
      <c r="XW870" s="5"/>
    </row>
    <row r="871" spans="39:647" x14ac:dyDescent="0.2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c r="PI871" s="5"/>
      <c r="PJ871" s="5"/>
      <c r="PK871" s="5"/>
      <c r="PL871" s="5"/>
      <c r="PM871" s="5"/>
      <c r="PN871" s="5"/>
      <c r="PO871" s="5"/>
      <c r="PP871" s="5"/>
      <c r="PQ871" s="5"/>
      <c r="PR871" s="5"/>
      <c r="PS871" s="5"/>
      <c r="PT871" s="5"/>
      <c r="PU871" s="5"/>
      <c r="PV871" s="5"/>
      <c r="PW871" s="5"/>
      <c r="PX871" s="5"/>
      <c r="PY871" s="5"/>
      <c r="PZ871" s="5"/>
      <c r="QA871" s="5"/>
      <c r="QB871" s="5"/>
      <c r="QC871" s="5"/>
      <c r="QD871" s="5"/>
      <c r="QE871" s="5"/>
      <c r="QF871" s="5"/>
      <c r="QG871" s="5"/>
      <c r="QH871" s="5"/>
      <c r="QI871" s="5"/>
      <c r="QJ871" s="5"/>
      <c r="QK871" s="5"/>
      <c r="QL871" s="5"/>
      <c r="QM871" s="5"/>
      <c r="QN871" s="5"/>
      <c r="QO871" s="5"/>
      <c r="QP871" s="5"/>
      <c r="QQ871" s="5"/>
      <c r="QR871" s="5"/>
      <c r="QS871" s="5"/>
      <c r="QT871" s="5"/>
      <c r="QU871" s="5"/>
      <c r="QV871" s="5"/>
      <c r="QW871" s="5"/>
      <c r="QX871" s="5"/>
      <c r="QY871" s="5"/>
      <c r="QZ871" s="5"/>
      <c r="RA871" s="5"/>
      <c r="RB871" s="5"/>
      <c r="RC871" s="5"/>
      <c r="RD871" s="5"/>
      <c r="RE871" s="5"/>
      <c r="RF871" s="5"/>
      <c r="RG871" s="5"/>
      <c r="RH871" s="5"/>
      <c r="RI871" s="5"/>
      <c r="RJ871" s="5"/>
      <c r="RK871" s="5"/>
      <c r="RL871" s="5"/>
      <c r="RM871" s="5"/>
      <c r="RN871" s="5"/>
      <c r="RO871" s="5"/>
      <c r="RP871" s="5"/>
      <c r="RQ871" s="5"/>
      <c r="RR871" s="5"/>
      <c r="RS871" s="5"/>
      <c r="RT871" s="5"/>
      <c r="RU871" s="5"/>
      <c r="RV871" s="5"/>
      <c r="RW871" s="5"/>
      <c r="RX871" s="5"/>
      <c r="RY871" s="5"/>
      <c r="RZ871" s="5"/>
      <c r="SA871" s="5"/>
      <c r="SB871" s="5"/>
      <c r="SC871" s="5"/>
      <c r="SD871" s="5"/>
      <c r="SE871" s="5"/>
      <c r="SF871" s="5"/>
      <c r="SG871" s="5"/>
      <c r="SH871" s="5"/>
      <c r="SI871" s="5"/>
      <c r="SJ871" s="5"/>
      <c r="SK871" s="5"/>
      <c r="SL871" s="5"/>
      <c r="SM871" s="5"/>
      <c r="SN871" s="5"/>
      <c r="SO871" s="5"/>
      <c r="SP871" s="5"/>
      <c r="SQ871" s="5"/>
      <c r="SR871" s="5"/>
      <c r="SS871" s="5"/>
      <c r="ST871" s="5"/>
      <c r="SU871" s="5"/>
      <c r="SV871" s="5"/>
      <c r="SW871" s="5"/>
      <c r="SX871" s="5"/>
      <c r="SY871" s="5"/>
      <c r="SZ871" s="5"/>
      <c r="TA871" s="5"/>
      <c r="TB871" s="5"/>
      <c r="TC871" s="5"/>
      <c r="TD871" s="5"/>
      <c r="TE871" s="5"/>
      <c r="TF871" s="5"/>
      <c r="TG871" s="5"/>
      <c r="TH871" s="5"/>
      <c r="TI871" s="5"/>
      <c r="TJ871" s="5"/>
      <c r="TK871" s="5"/>
      <c r="TL871" s="5"/>
      <c r="TM871" s="5"/>
      <c r="TN871" s="5"/>
      <c r="TO871" s="5"/>
      <c r="TP871" s="5"/>
      <c r="TQ871" s="5"/>
      <c r="TR871" s="5"/>
      <c r="TS871" s="5"/>
      <c r="TT871" s="5"/>
      <c r="TU871" s="5"/>
      <c r="TV871" s="5"/>
      <c r="TW871" s="5"/>
      <c r="TX871" s="5"/>
      <c r="TY871" s="5"/>
      <c r="TZ871" s="5"/>
      <c r="UA871" s="5"/>
      <c r="UB871" s="5"/>
      <c r="UC871" s="5"/>
      <c r="UD871" s="5"/>
      <c r="UE871" s="5"/>
      <c r="UF871" s="5"/>
      <c r="UG871" s="5"/>
      <c r="UH871" s="5"/>
      <c r="UI871" s="5"/>
      <c r="UJ871" s="5"/>
      <c r="UK871" s="5"/>
      <c r="UL871" s="5"/>
      <c r="UM871" s="5"/>
      <c r="UN871" s="5"/>
      <c r="UO871" s="5"/>
      <c r="UP871" s="5"/>
      <c r="UQ871" s="5"/>
      <c r="UR871" s="5"/>
      <c r="US871" s="5"/>
      <c r="UT871" s="5"/>
      <c r="UU871" s="5"/>
      <c r="UV871" s="5"/>
      <c r="UW871" s="5"/>
      <c r="UX871" s="5"/>
      <c r="UY871" s="5"/>
      <c r="UZ871" s="5"/>
      <c r="VA871" s="5"/>
      <c r="VB871" s="5"/>
      <c r="VC871" s="5"/>
      <c r="VD871" s="5"/>
      <c r="VE871" s="5"/>
      <c r="VF871" s="5"/>
      <c r="VG871" s="5"/>
      <c r="VH871" s="5"/>
      <c r="VI871" s="5"/>
      <c r="VJ871" s="5"/>
      <c r="VK871" s="5"/>
      <c r="VL871" s="5"/>
      <c r="VM871" s="5"/>
      <c r="VN871" s="5"/>
      <c r="VO871" s="5"/>
      <c r="VP871" s="5"/>
      <c r="VQ871" s="5"/>
      <c r="VR871" s="5"/>
      <c r="VS871" s="5"/>
      <c r="VT871" s="5"/>
      <c r="VU871" s="5"/>
      <c r="VV871" s="5"/>
      <c r="VW871" s="5"/>
      <c r="VX871" s="5"/>
      <c r="VY871" s="5"/>
      <c r="VZ871" s="5"/>
      <c r="WA871" s="5"/>
      <c r="WB871" s="5"/>
      <c r="WC871" s="5"/>
      <c r="WD871" s="5"/>
      <c r="WE871" s="5"/>
      <c r="WF871" s="5"/>
      <c r="WG871" s="5"/>
      <c r="WH871" s="5"/>
      <c r="WI871" s="5"/>
      <c r="WJ871" s="5"/>
      <c r="WK871" s="5"/>
      <c r="WL871" s="5"/>
      <c r="WM871" s="5"/>
      <c r="WN871" s="5"/>
      <c r="WO871" s="5"/>
      <c r="WP871" s="5"/>
      <c r="WQ871" s="5"/>
      <c r="WR871" s="5"/>
      <c r="WS871" s="5"/>
      <c r="WT871" s="5"/>
      <c r="WU871" s="5"/>
      <c r="WV871" s="5"/>
      <c r="WW871" s="5"/>
      <c r="WX871" s="5"/>
      <c r="WY871" s="5"/>
      <c r="WZ871" s="5"/>
      <c r="XA871" s="5"/>
      <c r="XB871" s="5"/>
      <c r="XC871" s="5"/>
      <c r="XD871" s="5"/>
      <c r="XE871" s="5"/>
      <c r="XF871" s="5"/>
      <c r="XG871" s="5"/>
      <c r="XH871" s="5"/>
      <c r="XI871" s="5"/>
      <c r="XJ871" s="5"/>
      <c r="XK871" s="5"/>
      <c r="XL871" s="5"/>
      <c r="XM871" s="5"/>
      <c r="XN871" s="5"/>
      <c r="XO871" s="5"/>
      <c r="XP871" s="5"/>
      <c r="XQ871" s="5"/>
      <c r="XR871" s="5"/>
      <c r="XS871" s="5"/>
      <c r="XT871" s="5"/>
      <c r="XU871" s="5"/>
      <c r="XV871" s="5"/>
      <c r="XW871" s="5"/>
    </row>
    <row r="872" spans="39:647" x14ac:dyDescent="0.2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c r="PI872" s="5"/>
      <c r="PJ872" s="5"/>
      <c r="PK872" s="5"/>
      <c r="PL872" s="5"/>
      <c r="PM872" s="5"/>
      <c r="PN872" s="5"/>
      <c r="PO872" s="5"/>
      <c r="PP872" s="5"/>
      <c r="PQ872" s="5"/>
      <c r="PR872" s="5"/>
      <c r="PS872" s="5"/>
      <c r="PT872" s="5"/>
      <c r="PU872" s="5"/>
      <c r="PV872" s="5"/>
      <c r="PW872" s="5"/>
      <c r="PX872" s="5"/>
      <c r="PY872" s="5"/>
      <c r="PZ872" s="5"/>
      <c r="QA872" s="5"/>
      <c r="QB872" s="5"/>
      <c r="QC872" s="5"/>
      <c r="QD872" s="5"/>
      <c r="QE872" s="5"/>
      <c r="QF872" s="5"/>
      <c r="QG872" s="5"/>
      <c r="QH872" s="5"/>
      <c r="QI872" s="5"/>
      <c r="QJ872" s="5"/>
      <c r="QK872" s="5"/>
      <c r="QL872" s="5"/>
      <c r="QM872" s="5"/>
      <c r="QN872" s="5"/>
      <c r="QO872" s="5"/>
      <c r="QP872" s="5"/>
      <c r="QQ872" s="5"/>
      <c r="QR872" s="5"/>
      <c r="QS872" s="5"/>
      <c r="QT872" s="5"/>
      <c r="QU872" s="5"/>
      <c r="QV872" s="5"/>
      <c r="QW872" s="5"/>
      <c r="QX872" s="5"/>
      <c r="QY872" s="5"/>
      <c r="QZ872" s="5"/>
      <c r="RA872" s="5"/>
      <c r="RB872" s="5"/>
      <c r="RC872" s="5"/>
      <c r="RD872" s="5"/>
      <c r="RE872" s="5"/>
      <c r="RF872" s="5"/>
      <c r="RG872" s="5"/>
      <c r="RH872" s="5"/>
      <c r="RI872" s="5"/>
      <c r="RJ872" s="5"/>
      <c r="RK872" s="5"/>
      <c r="RL872" s="5"/>
      <c r="RM872" s="5"/>
      <c r="RN872" s="5"/>
      <c r="RO872" s="5"/>
      <c r="RP872" s="5"/>
      <c r="RQ872" s="5"/>
      <c r="RR872" s="5"/>
      <c r="RS872" s="5"/>
      <c r="RT872" s="5"/>
      <c r="RU872" s="5"/>
      <c r="RV872" s="5"/>
      <c r="RW872" s="5"/>
      <c r="RX872" s="5"/>
      <c r="RY872" s="5"/>
      <c r="RZ872" s="5"/>
      <c r="SA872" s="5"/>
      <c r="SB872" s="5"/>
      <c r="SC872" s="5"/>
      <c r="SD872" s="5"/>
      <c r="SE872" s="5"/>
      <c r="SF872" s="5"/>
      <c r="SG872" s="5"/>
      <c r="SH872" s="5"/>
      <c r="SI872" s="5"/>
      <c r="SJ872" s="5"/>
      <c r="SK872" s="5"/>
      <c r="SL872" s="5"/>
      <c r="SM872" s="5"/>
      <c r="SN872" s="5"/>
      <c r="SO872" s="5"/>
      <c r="SP872" s="5"/>
      <c r="SQ872" s="5"/>
      <c r="SR872" s="5"/>
      <c r="SS872" s="5"/>
      <c r="ST872" s="5"/>
      <c r="SU872" s="5"/>
      <c r="SV872" s="5"/>
      <c r="SW872" s="5"/>
      <c r="SX872" s="5"/>
      <c r="SY872" s="5"/>
      <c r="SZ872" s="5"/>
      <c r="TA872" s="5"/>
      <c r="TB872" s="5"/>
      <c r="TC872" s="5"/>
      <c r="TD872" s="5"/>
      <c r="TE872" s="5"/>
      <c r="TF872" s="5"/>
      <c r="TG872" s="5"/>
      <c r="TH872" s="5"/>
      <c r="TI872" s="5"/>
      <c r="TJ872" s="5"/>
      <c r="TK872" s="5"/>
      <c r="TL872" s="5"/>
      <c r="TM872" s="5"/>
      <c r="TN872" s="5"/>
      <c r="TO872" s="5"/>
      <c r="TP872" s="5"/>
      <c r="TQ872" s="5"/>
      <c r="TR872" s="5"/>
      <c r="TS872" s="5"/>
      <c r="TT872" s="5"/>
      <c r="TU872" s="5"/>
      <c r="TV872" s="5"/>
      <c r="TW872" s="5"/>
      <c r="TX872" s="5"/>
      <c r="TY872" s="5"/>
      <c r="TZ872" s="5"/>
      <c r="UA872" s="5"/>
      <c r="UB872" s="5"/>
      <c r="UC872" s="5"/>
      <c r="UD872" s="5"/>
      <c r="UE872" s="5"/>
      <c r="UF872" s="5"/>
      <c r="UG872" s="5"/>
      <c r="UH872" s="5"/>
      <c r="UI872" s="5"/>
      <c r="UJ872" s="5"/>
      <c r="UK872" s="5"/>
      <c r="UL872" s="5"/>
      <c r="UM872" s="5"/>
      <c r="UN872" s="5"/>
      <c r="UO872" s="5"/>
      <c r="UP872" s="5"/>
      <c r="UQ872" s="5"/>
      <c r="UR872" s="5"/>
      <c r="US872" s="5"/>
      <c r="UT872" s="5"/>
      <c r="UU872" s="5"/>
      <c r="UV872" s="5"/>
      <c r="UW872" s="5"/>
      <c r="UX872" s="5"/>
      <c r="UY872" s="5"/>
      <c r="UZ872" s="5"/>
      <c r="VA872" s="5"/>
      <c r="VB872" s="5"/>
      <c r="VC872" s="5"/>
      <c r="VD872" s="5"/>
      <c r="VE872" s="5"/>
      <c r="VF872" s="5"/>
      <c r="VG872" s="5"/>
      <c r="VH872" s="5"/>
      <c r="VI872" s="5"/>
      <c r="VJ872" s="5"/>
      <c r="VK872" s="5"/>
      <c r="VL872" s="5"/>
      <c r="VM872" s="5"/>
      <c r="VN872" s="5"/>
      <c r="VO872" s="5"/>
      <c r="VP872" s="5"/>
      <c r="VQ872" s="5"/>
      <c r="VR872" s="5"/>
      <c r="VS872" s="5"/>
      <c r="VT872" s="5"/>
      <c r="VU872" s="5"/>
      <c r="VV872" s="5"/>
      <c r="VW872" s="5"/>
      <c r="VX872" s="5"/>
      <c r="VY872" s="5"/>
      <c r="VZ872" s="5"/>
      <c r="WA872" s="5"/>
      <c r="WB872" s="5"/>
      <c r="WC872" s="5"/>
      <c r="WD872" s="5"/>
      <c r="WE872" s="5"/>
      <c r="WF872" s="5"/>
      <c r="WG872" s="5"/>
      <c r="WH872" s="5"/>
      <c r="WI872" s="5"/>
      <c r="WJ872" s="5"/>
      <c r="WK872" s="5"/>
      <c r="WL872" s="5"/>
      <c r="WM872" s="5"/>
      <c r="WN872" s="5"/>
      <c r="WO872" s="5"/>
      <c r="WP872" s="5"/>
      <c r="WQ872" s="5"/>
      <c r="WR872" s="5"/>
      <c r="WS872" s="5"/>
      <c r="WT872" s="5"/>
      <c r="WU872" s="5"/>
      <c r="WV872" s="5"/>
      <c r="WW872" s="5"/>
      <c r="WX872" s="5"/>
      <c r="WY872" s="5"/>
      <c r="WZ872" s="5"/>
      <c r="XA872" s="5"/>
      <c r="XB872" s="5"/>
      <c r="XC872" s="5"/>
      <c r="XD872" s="5"/>
      <c r="XE872" s="5"/>
      <c r="XF872" s="5"/>
      <c r="XG872" s="5"/>
      <c r="XH872" s="5"/>
      <c r="XI872" s="5"/>
      <c r="XJ872" s="5"/>
      <c r="XK872" s="5"/>
      <c r="XL872" s="5"/>
      <c r="XM872" s="5"/>
      <c r="XN872" s="5"/>
      <c r="XO872" s="5"/>
      <c r="XP872" s="5"/>
      <c r="XQ872" s="5"/>
      <c r="XR872" s="5"/>
      <c r="XS872" s="5"/>
      <c r="XT872" s="5"/>
      <c r="XU872" s="5"/>
      <c r="XV872" s="5"/>
      <c r="XW872" s="5"/>
    </row>
    <row r="873" spans="39:647" x14ac:dyDescent="0.2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c r="PI873" s="5"/>
      <c r="PJ873" s="5"/>
      <c r="PK873" s="5"/>
      <c r="PL873" s="5"/>
      <c r="PM873" s="5"/>
      <c r="PN873" s="5"/>
      <c r="PO873" s="5"/>
      <c r="PP873" s="5"/>
      <c r="PQ873" s="5"/>
      <c r="PR873" s="5"/>
      <c r="PS873" s="5"/>
      <c r="PT873" s="5"/>
      <c r="PU873" s="5"/>
      <c r="PV873" s="5"/>
      <c r="PW873" s="5"/>
      <c r="PX873" s="5"/>
      <c r="PY873" s="5"/>
      <c r="PZ873" s="5"/>
      <c r="QA873" s="5"/>
      <c r="QB873" s="5"/>
      <c r="QC873" s="5"/>
      <c r="QD873" s="5"/>
      <c r="QE873" s="5"/>
      <c r="QF873" s="5"/>
      <c r="QG873" s="5"/>
      <c r="QH873" s="5"/>
      <c r="QI873" s="5"/>
      <c r="QJ873" s="5"/>
      <c r="QK873" s="5"/>
      <c r="QL873" s="5"/>
      <c r="QM873" s="5"/>
      <c r="QN873" s="5"/>
      <c r="QO873" s="5"/>
      <c r="QP873" s="5"/>
      <c r="QQ873" s="5"/>
      <c r="QR873" s="5"/>
      <c r="QS873" s="5"/>
      <c r="QT873" s="5"/>
      <c r="QU873" s="5"/>
      <c r="QV873" s="5"/>
      <c r="QW873" s="5"/>
      <c r="QX873" s="5"/>
      <c r="QY873" s="5"/>
      <c r="QZ873" s="5"/>
      <c r="RA873" s="5"/>
      <c r="RB873" s="5"/>
      <c r="RC873" s="5"/>
      <c r="RD873" s="5"/>
      <c r="RE873" s="5"/>
      <c r="RF873" s="5"/>
      <c r="RG873" s="5"/>
      <c r="RH873" s="5"/>
      <c r="RI873" s="5"/>
      <c r="RJ873" s="5"/>
      <c r="RK873" s="5"/>
      <c r="RL873" s="5"/>
      <c r="RM873" s="5"/>
      <c r="RN873" s="5"/>
      <c r="RO873" s="5"/>
      <c r="RP873" s="5"/>
      <c r="RQ873" s="5"/>
      <c r="RR873" s="5"/>
      <c r="RS873" s="5"/>
      <c r="RT873" s="5"/>
      <c r="RU873" s="5"/>
      <c r="RV873" s="5"/>
      <c r="RW873" s="5"/>
      <c r="RX873" s="5"/>
      <c r="RY873" s="5"/>
      <c r="RZ873" s="5"/>
      <c r="SA873" s="5"/>
      <c r="SB873" s="5"/>
      <c r="SC873" s="5"/>
      <c r="SD873" s="5"/>
      <c r="SE873" s="5"/>
      <c r="SF873" s="5"/>
      <c r="SG873" s="5"/>
      <c r="SH873" s="5"/>
      <c r="SI873" s="5"/>
      <c r="SJ873" s="5"/>
      <c r="SK873" s="5"/>
      <c r="SL873" s="5"/>
      <c r="SM873" s="5"/>
      <c r="SN873" s="5"/>
      <c r="SO873" s="5"/>
      <c r="SP873" s="5"/>
      <c r="SQ873" s="5"/>
      <c r="SR873" s="5"/>
      <c r="SS873" s="5"/>
      <c r="ST873" s="5"/>
      <c r="SU873" s="5"/>
      <c r="SV873" s="5"/>
      <c r="SW873" s="5"/>
      <c r="SX873" s="5"/>
      <c r="SY873" s="5"/>
      <c r="SZ873" s="5"/>
      <c r="TA873" s="5"/>
      <c r="TB873" s="5"/>
      <c r="TC873" s="5"/>
      <c r="TD873" s="5"/>
      <c r="TE873" s="5"/>
      <c r="TF873" s="5"/>
      <c r="TG873" s="5"/>
      <c r="TH873" s="5"/>
      <c r="TI873" s="5"/>
      <c r="TJ873" s="5"/>
      <c r="TK873" s="5"/>
      <c r="TL873" s="5"/>
      <c r="TM873" s="5"/>
      <c r="TN873" s="5"/>
      <c r="TO873" s="5"/>
      <c r="TP873" s="5"/>
      <c r="TQ873" s="5"/>
      <c r="TR873" s="5"/>
      <c r="TS873" s="5"/>
      <c r="TT873" s="5"/>
      <c r="TU873" s="5"/>
      <c r="TV873" s="5"/>
      <c r="TW873" s="5"/>
      <c r="TX873" s="5"/>
      <c r="TY873" s="5"/>
      <c r="TZ873" s="5"/>
      <c r="UA873" s="5"/>
      <c r="UB873" s="5"/>
      <c r="UC873" s="5"/>
      <c r="UD873" s="5"/>
      <c r="UE873" s="5"/>
      <c r="UF873" s="5"/>
      <c r="UG873" s="5"/>
      <c r="UH873" s="5"/>
      <c r="UI873" s="5"/>
      <c r="UJ873" s="5"/>
      <c r="UK873" s="5"/>
      <c r="UL873" s="5"/>
      <c r="UM873" s="5"/>
      <c r="UN873" s="5"/>
      <c r="UO873" s="5"/>
      <c r="UP873" s="5"/>
      <c r="UQ873" s="5"/>
      <c r="UR873" s="5"/>
      <c r="US873" s="5"/>
      <c r="UT873" s="5"/>
      <c r="UU873" s="5"/>
      <c r="UV873" s="5"/>
      <c r="UW873" s="5"/>
      <c r="UX873" s="5"/>
      <c r="UY873" s="5"/>
      <c r="UZ873" s="5"/>
      <c r="VA873" s="5"/>
      <c r="VB873" s="5"/>
      <c r="VC873" s="5"/>
      <c r="VD873" s="5"/>
      <c r="VE873" s="5"/>
      <c r="VF873" s="5"/>
      <c r="VG873" s="5"/>
      <c r="VH873" s="5"/>
      <c r="VI873" s="5"/>
      <c r="VJ873" s="5"/>
      <c r="VK873" s="5"/>
      <c r="VL873" s="5"/>
      <c r="VM873" s="5"/>
      <c r="VN873" s="5"/>
      <c r="VO873" s="5"/>
      <c r="VP873" s="5"/>
      <c r="VQ873" s="5"/>
      <c r="VR873" s="5"/>
      <c r="VS873" s="5"/>
      <c r="VT873" s="5"/>
      <c r="VU873" s="5"/>
      <c r="VV873" s="5"/>
      <c r="VW873" s="5"/>
      <c r="VX873" s="5"/>
      <c r="VY873" s="5"/>
      <c r="VZ873" s="5"/>
      <c r="WA873" s="5"/>
      <c r="WB873" s="5"/>
      <c r="WC873" s="5"/>
      <c r="WD873" s="5"/>
      <c r="WE873" s="5"/>
      <c r="WF873" s="5"/>
      <c r="WG873" s="5"/>
      <c r="WH873" s="5"/>
      <c r="WI873" s="5"/>
      <c r="WJ873" s="5"/>
      <c r="WK873" s="5"/>
      <c r="WL873" s="5"/>
      <c r="WM873" s="5"/>
      <c r="WN873" s="5"/>
      <c r="WO873" s="5"/>
      <c r="WP873" s="5"/>
      <c r="WQ873" s="5"/>
      <c r="WR873" s="5"/>
      <c r="WS873" s="5"/>
      <c r="WT873" s="5"/>
      <c r="WU873" s="5"/>
      <c r="WV873" s="5"/>
      <c r="WW873" s="5"/>
      <c r="WX873" s="5"/>
      <c r="WY873" s="5"/>
      <c r="WZ873" s="5"/>
      <c r="XA873" s="5"/>
      <c r="XB873" s="5"/>
      <c r="XC873" s="5"/>
      <c r="XD873" s="5"/>
      <c r="XE873" s="5"/>
      <c r="XF873" s="5"/>
      <c r="XG873" s="5"/>
      <c r="XH873" s="5"/>
      <c r="XI873" s="5"/>
      <c r="XJ873" s="5"/>
      <c r="XK873" s="5"/>
      <c r="XL873" s="5"/>
      <c r="XM873" s="5"/>
      <c r="XN873" s="5"/>
      <c r="XO873" s="5"/>
      <c r="XP873" s="5"/>
      <c r="XQ873" s="5"/>
      <c r="XR873" s="5"/>
      <c r="XS873" s="5"/>
      <c r="XT873" s="5"/>
      <c r="XU873" s="5"/>
      <c r="XV873" s="5"/>
      <c r="XW873" s="5"/>
    </row>
    <row r="874" spans="39:647" x14ac:dyDescent="0.2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c r="PI874" s="5"/>
      <c r="PJ874" s="5"/>
      <c r="PK874" s="5"/>
      <c r="PL874" s="5"/>
      <c r="PM874" s="5"/>
      <c r="PN874" s="5"/>
      <c r="PO874" s="5"/>
      <c r="PP874" s="5"/>
      <c r="PQ874" s="5"/>
      <c r="PR874" s="5"/>
      <c r="PS874" s="5"/>
      <c r="PT874" s="5"/>
      <c r="PU874" s="5"/>
      <c r="PV874" s="5"/>
      <c r="PW874" s="5"/>
      <c r="PX874" s="5"/>
      <c r="PY874" s="5"/>
      <c r="PZ874" s="5"/>
      <c r="QA874" s="5"/>
      <c r="QB874" s="5"/>
      <c r="QC874" s="5"/>
      <c r="QD874" s="5"/>
      <c r="QE874" s="5"/>
      <c r="QF874" s="5"/>
      <c r="QG874" s="5"/>
      <c r="QH874" s="5"/>
      <c r="QI874" s="5"/>
      <c r="QJ874" s="5"/>
      <c r="QK874" s="5"/>
      <c r="QL874" s="5"/>
      <c r="QM874" s="5"/>
      <c r="QN874" s="5"/>
      <c r="QO874" s="5"/>
      <c r="QP874" s="5"/>
      <c r="QQ874" s="5"/>
      <c r="QR874" s="5"/>
      <c r="QS874" s="5"/>
      <c r="QT874" s="5"/>
      <c r="QU874" s="5"/>
      <c r="QV874" s="5"/>
      <c r="QW874" s="5"/>
      <c r="QX874" s="5"/>
      <c r="QY874" s="5"/>
      <c r="QZ874" s="5"/>
      <c r="RA874" s="5"/>
      <c r="RB874" s="5"/>
      <c r="RC874" s="5"/>
      <c r="RD874" s="5"/>
      <c r="RE874" s="5"/>
      <c r="RF874" s="5"/>
      <c r="RG874" s="5"/>
      <c r="RH874" s="5"/>
      <c r="RI874" s="5"/>
      <c r="RJ874" s="5"/>
      <c r="RK874" s="5"/>
      <c r="RL874" s="5"/>
      <c r="RM874" s="5"/>
      <c r="RN874" s="5"/>
      <c r="RO874" s="5"/>
      <c r="RP874" s="5"/>
      <c r="RQ874" s="5"/>
      <c r="RR874" s="5"/>
      <c r="RS874" s="5"/>
      <c r="RT874" s="5"/>
      <c r="RU874" s="5"/>
      <c r="RV874" s="5"/>
      <c r="RW874" s="5"/>
      <c r="RX874" s="5"/>
      <c r="RY874" s="5"/>
      <c r="RZ874" s="5"/>
      <c r="SA874" s="5"/>
      <c r="SB874" s="5"/>
      <c r="SC874" s="5"/>
      <c r="SD874" s="5"/>
      <c r="SE874" s="5"/>
      <c r="SF874" s="5"/>
      <c r="SG874" s="5"/>
      <c r="SH874" s="5"/>
      <c r="SI874" s="5"/>
      <c r="SJ874" s="5"/>
      <c r="SK874" s="5"/>
      <c r="SL874" s="5"/>
      <c r="SM874" s="5"/>
      <c r="SN874" s="5"/>
      <c r="SO874" s="5"/>
      <c r="SP874" s="5"/>
      <c r="SQ874" s="5"/>
      <c r="SR874" s="5"/>
      <c r="SS874" s="5"/>
      <c r="ST874" s="5"/>
      <c r="SU874" s="5"/>
      <c r="SV874" s="5"/>
      <c r="SW874" s="5"/>
      <c r="SX874" s="5"/>
      <c r="SY874" s="5"/>
      <c r="SZ874" s="5"/>
      <c r="TA874" s="5"/>
      <c r="TB874" s="5"/>
      <c r="TC874" s="5"/>
      <c r="TD874" s="5"/>
      <c r="TE874" s="5"/>
      <c r="TF874" s="5"/>
      <c r="TG874" s="5"/>
      <c r="TH874" s="5"/>
      <c r="TI874" s="5"/>
      <c r="TJ874" s="5"/>
      <c r="TK874" s="5"/>
      <c r="TL874" s="5"/>
      <c r="TM874" s="5"/>
      <c r="TN874" s="5"/>
      <c r="TO874" s="5"/>
      <c r="TP874" s="5"/>
      <c r="TQ874" s="5"/>
      <c r="TR874" s="5"/>
      <c r="TS874" s="5"/>
      <c r="TT874" s="5"/>
      <c r="TU874" s="5"/>
      <c r="TV874" s="5"/>
      <c r="TW874" s="5"/>
      <c r="TX874" s="5"/>
      <c r="TY874" s="5"/>
      <c r="TZ874" s="5"/>
      <c r="UA874" s="5"/>
      <c r="UB874" s="5"/>
      <c r="UC874" s="5"/>
      <c r="UD874" s="5"/>
      <c r="UE874" s="5"/>
      <c r="UF874" s="5"/>
      <c r="UG874" s="5"/>
      <c r="UH874" s="5"/>
      <c r="UI874" s="5"/>
      <c r="UJ874" s="5"/>
      <c r="UK874" s="5"/>
      <c r="UL874" s="5"/>
      <c r="UM874" s="5"/>
      <c r="UN874" s="5"/>
      <c r="UO874" s="5"/>
      <c r="UP874" s="5"/>
      <c r="UQ874" s="5"/>
      <c r="UR874" s="5"/>
      <c r="US874" s="5"/>
      <c r="UT874" s="5"/>
      <c r="UU874" s="5"/>
      <c r="UV874" s="5"/>
      <c r="UW874" s="5"/>
      <c r="UX874" s="5"/>
      <c r="UY874" s="5"/>
      <c r="UZ874" s="5"/>
      <c r="VA874" s="5"/>
      <c r="VB874" s="5"/>
      <c r="VC874" s="5"/>
      <c r="VD874" s="5"/>
      <c r="VE874" s="5"/>
      <c r="VF874" s="5"/>
      <c r="VG874" s="5"/>
      <c r="VH874" s="5"/>
      <c r="VI874" s="5"/>
      <c r="VJ874" s="5"/>
      <c r="VK874" s="5"/>
      <c r="VL874" s="5"/>
      <c r="VM874" s="5"/>
      <c r="VN874" s="5"/>
      <c r="VO874" s="5"/>
      <c r="VP874" s="5"/>
      <c r="VQ874" s="5"/>
      <c r="VR874" s="5"/>
      <c r="VS874" s="5"/>
      <c r="VT874" s="5"/>
      <c r="VU874" s="5"/>
      <c r="VV874" s="5"/>
      <c r="VW874" s="5"/>
      <c r="VX874" s="5"/>
      <c r="VY874" s="5"/>
      <c r="VZ874" s="5"/>
      <c r="WA874" s="5"/>
      <c r="WB874" s="5"/>
      <c r="WC874" s="5"/>
      <c r="WD874" s="5"/>
      <c r="WE874" s="5"/>
      <c r="WF874" s="5"/>
      <c r="WG874" s="5"/>
      <c r="WH874" s="5"/>
      <c r="WI874" s="5"/>
      <c r="WJ874" s="5"/>
      <c r="WK874" s="5"/>
      <c r="WL874" s="5"/>
      <c r="WM874" s="5"/>
      <c r="WN874" s="5"/>
      <c r="WO874" s="5"/>
      <c r="WP874" s="5"/>
      <c r="WQ874" s="5"/>
      <c r="WR874" s="5"/>
      <c r="WS874" s="5"/>
      <c r="WT874" s="5"/>
      <c r="WU874" s="5"/>
      <c r="WV874" s="5"/>
      <c r="WW874" s="5"/>
      <c r="WX874" s="5"/>
      <c r="WY874" s="5"/>
      <c r="WZ874" s="5"/>
      <c r="XA874" s="5"/>
      <c r="XB874" s="5"/>
      <c r="XC874" s="5"/>
      <c r="XD874" s="5"/>
      <c r="XE874" s="5"/>
      <c r="XF874" s="5"/>
      <c r="XG874" s="5"/>
      <c r="XH874" s="5"/>
      <c r="XI874" s="5"/>
      <c r="XJ874" s="5"/>
      <c r="XK874" s="5"/>
      <c r="XL874" s="5"/>
      <c r="XM874" s="5"/>
      <c r="XN874" s="5"/>
      <c r="XO874" s="5"/>
      <c r="XP874" s="5"/>
      <c r="XQ874" s="5"/>
      <c r="XR874" s="5"/>
      <c r="XS874" s="5"/>
      <c r="XT874" s="5"/>
      <c r="XU874" s="5"/>
      <c r="XV874" s="5"/>
      <c r="XW874" s="5"/>
    </row>
    <row r="875" spans="39:647" x14ac:dyDescent="0.2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c r="PI875" s="5"/>
      <c r="PJ875" s="5"/>
      <c r="PK875" s="5"/>
      <c r="PL875" s="5"/>
      <c r="PM875" s="5"/>
      <c r="PN875" s="5"/>
      <c r="PO875" s="5"/>
      <c r="PP875" s="5"/>
      <c r="PQ875" s="5"/>
      <c r="PR875" s="5"/>
      <c r="PS875" s="5"/>
      <c r="PT875" s="5"/>
      <c r="PU875" s="5"/>
      <c r="PV875" s="5"/>
      <c r="PW875" s="5"/>
      <c r="PX875" s="5"/>
      <c r="PY875" s="5"/>
      <c r="PZ875" s="5"/>
      <c r="QA875" s="5"/>
      <c r="QB875" s="5"/>
      <c r="QC875" s="5"/>
      <c r="QD875" s="5"/>
      <c r="QE875" s="5"/>
      <c r="QF875" s="5"/>
      <c r="QG875" s="5"/>
      <c r="QH875" s="5"/>
      <c r="QI875" s="5"/>
      <c r="QJ875" s="5"/>
      <c r="QK875" s="5"/>
      <c r="QL875" s="5"/>
      <c r="QM875" s="5"/>
      <c r="QN875" s="5"/>
      <c r="QO875" s="5"/>
      <c r="QP875" s="5"/>
      <c r="QQ875" s="5"/>
      <c r="QR875" s="5"/>
      <c r="QS875" s="5"/>
      <c r="QT875" s="5"/>
      <c r="QU875" s="5"/>
      <c r="QV875" s="5"/>
      <c r="QW875" s="5"/>
      <c r="QX875" s="5"/>
      <c r="QY875" s="5"/>
      <c r="QZ875" s="5"/>
      <c r="RA875" s="5"/>
      <c r="RB875" s="5"/>
      <c r="RC875" s="5"/>
      <c r="RD875" s="5"/>
      <c r="RE875" s="5"/>
      <c r="RF875" s="5"/>
      <c r="RG875" s="5"/>
      <c r="RH875" s="5"/>
      <c r="RI875" s="5"/>
      <c r="RJ875" s="5"/>
      <c r="RK875" s="5"/>
      <c r="RL875" s="5"/>
      <c r="RM875" s="5"/>
      <c r="RN875" s="5"/>
      <c r="RO875" s="5"/>
      <c r="RP875" s="5"/>
      <c r="RQ875" s="5"/>
      <c r="RR875" s="5"/>
      <c r="RS875" s="5"/>
      <c r="RT875" s="5"/>
      <c r="RU875" s="5"/>
      <c r="RV875" s="5"/>
      <c r="RW875" s="5"/>
      <c r="RX875" s="5"/>
      <c r="RY875" s="5"/>
      <c r="RZ875" s="5"/>
      <c r="SA875" s="5"/>
      <c r="SB875" s="5"/>
      <c r="SC875" s="5"/>
      <c r="SD875" s="5"/>
      <c r="SE875" s="5"/>
      <c r="SF875" s="5"/>
      <c r="SG875" s="5"/>
      <c r="SH875" s="5"/>
      <c r="SI875" s="5"/>
      <c r="SJ875" s="5"/>
      <c r="SK875" s="5"/>
      <c r="SL875" s="5"/>
      <c r="SM875" s="5"/>
      <c r="SN875" s="5"/>
      <c r="SO875" s="5"/>
      <c r="SP875" s="5"/>
      <c r="SQ875" s="5"/>
      <c r="SR875" s="5"/>
      <c r="SS875" s="5"/>
      <c r="ST875" s="5"/>
      <c r="SU875" s="5"/>
      <c r="SV875" s="5"/>
      <c r="SW875" s="5"/>
      <c r="SX875" s="5"/>
      <c r="SY875" s="5"/>
      <c r="SZ875" s="5"/>
      <c r="TA875" s="5"/>
      <c r="TB875" s="5"/>
      <c r="TC875" s="5"/>
      <c r="TD875" s="5"/>
      <c r="TE875" s="5"/>
      <c r="TF875" s="5"/>
      <c r="TG875" s="5"/>
      <c r="TH875" s="5"/>
      <c r="TI875" s="5"/>
      <c r="TJ875" s="5"/>
      <c r="TK875" s="5"/>
      <c r="TL875" s="5"/>
      <c r="TM875" s="5"/>
      <c r="TN875" s="5"/>
      <c r="TO875" s="5"/>
      <c r="TP875" s="5"/>
      <c r="TQ875" s="5"/>
      <c r="TR875" s="5"/>
      <c r="TS875" s="5"/>
      <c r="TT875" s="5"/>
      <c r="TU875" s="5"/>
      <c r="TV875" s="5"/>
      <c r="TW875" s="5"/>
      <c r="TX875" s="5"/>
      <c r="TY875" s="5"/>
      <c r="TZ875" s="5"/>
      <c r="UA875" s="5"/>
      <c r="UB875" s="5"/>
      <c r="UC875" s="5"/>
      <c r="UD875" s="5"/>
      <c r="UE875" s="5"/>
      <c r="UF875" s="5"/>
      <c r="UG875" s="5"/>
      <c r="UH875" s="5"/>
      <c r="UI875" s="5"/>
      <c r="UJ875" s="5"/>
      <c r="UK875" s="5"/>
      <c r="UL875" s="5"/>
      <c r="UM875" s="5"/>
      <c r="UN875" s="5"/>
      <c r="UO875" s="5"/>
      <c r="UP875" s="5"/>
      <c r="UQ875" s="5"/>
      <c r="UR875" s="5"/>
      <c r="US875" s="5"/>
      <c r="UT875" s="5"/>
      <c r="UU875" s="5"/>
      <c r="UV875" s="5"/>
      <c r="UW875" s="5"/>
      <c r="UX875" s="5"/>
      <c r="UY875" s="5"/>
      <c r="UZ875" s="5"/>
      <c r="VA875" s="5"/>
      <c r="VB875" s="5"/>
      <c r="VC875" s="5"/>
      <c r="VD875" s="5"/>
      <c r="VE875" s="5"/>
      <c r="VF875" s="5"/>
      <c r="VG875" s="5"/>
      <c r="VH875" s="5"/>
      <c r="VI875" s="5"/>
      <c r="VJ875" s="5"/>
      <c r="VK875" s="5"/>
      <c r="VL875" s="5"/>
      <c r="VM875" s="5"/>
      <c r="VN875" s="5"/>
      <c r="VO875" s="5"/>
      <c r="VP875" s="5"/>
      <c r="VQ875" s="5"/>
      <c r="VR875" s="5"/>
      <c r="VS875" s="5"/>
      <c r="VT875" s="5"/>
      <c r="VU875" s="5"/>
      <c r="VV875" s="5"/>
      <c r="VW875" s="5"/>
      <c r="VX875" s="5"/>
      <c r="VY875" s="5"/>
      <c r="VZ875" s="5"/>
      <c r="WA875" s="5"/>
      <c r="WB875" s="5"/>
      <c r="WC875" s="5"/>
      <c r="WD875" s="5"/>
      <c r="WE875" s="5"/>
      <c r="WF875" s="5"/>
      <c r="WG875" s="5"/>
      <c r="WH875" s="5"/>
      <c r="WI875" s="5"/>
      <c r="WJ875" s="5"/>
      <c r="WK875" s="5"/>
      <c r="WL875" s="5"/>
      <c r="WM875" s="5"/>
      <c r="WN875" s="5"/>
      <c r="WO875" s="5"/>
      <c r="WP875" s="5"/>
      <c r="WQ875" s="5"/>
      <c r="WR875" s="5"/>
      <c r="WS875" s="5"/>
      <c r="WT875" s="5"/>
      <c r="WU875" s="5"/>
      <c r="WV875" s="5"/>
      <c r="WW875" s="5"/>
      <c r="WX875" s="5"/>
      <c r="WY875" s="5"/>
      <c r="WZ875" s="5"/>
      <c r="XA875" s="5"/>
      <c r="XB875" s="5"/>
      <c r="XC875" s="5"/>
      <c r="XD875" s="5"/>
      <c r="XE875" s="5"/>
      <c r="XF875" s="5"/>
      <c r="XG875" s="5"/>
      <c r="XH875" s="5"/>
      <c r="XI875" s="5"/>
      <c r="XJ875" s="5"/>
      <c r="XK875" s="5"/>
      <c r="XL875" s="5"/>
      <c r="XM875" s="5"/>
      <c r="XN875" s="5"/>
      <c r="XO875" s="5"/>
      <c r="XP875" s="5"/>
      <c r="XQ875" s="5"/>
      <c r="XR875" s="5"/>
      <c r="XS875" s="5"/>
      <c r="XT875" s="5"/>
      <c r="XU875" s="5"/>
      <c r="XV875" s="5"/>
      <c r="XW875" s="5"/>
    </row>
    <row r="876" spans="39:647" x14ac:dyDescent="0.2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c r="PI876" s="5"/>
      <c r="PJ876" s="5"/>
      <c r="PK876" s="5"/>
      <c r="PL876" s="5"/>
      <c r="PM876" s="5"/>
      <c r="PN876" s="5"/>
      <c r="PO876" s="5"/>
      <c r="PP876" s="5"/>
      <c r="PQ876" s="5"/>
      <c r="PR876" s="5"/>
      <c r="PS876" s="5"/>
      <c r="PT876" s="5"/>
      <c r="PU876" s="5"/>
      <c r="PV876" s="5"/>
      <c r="PW876" s="5"/>
      <c r="PX876" s="5"/>
      <c r="PY876" s="5"/>
      <c r="PZ876" s="5"/>
      <c r="QA876" s="5"/>
      <c r="QB876" s="5"/>
      <c r="QC876" s="5"/>
      <c r="QD876" s="5"/>
      <c r="QE876" s="5"/>
      <c r="QF876" s="5"/>
      <c r="QG876" s="5"/>
      <c r="QH876" s="5"/>
      <c r="QI876" s="5"/>
      <c r="QJ876" s="5"/>
      <c r="QK876" s="5"/>
      <c r="QL876" s="5"/>
      <c r="QM876" s="5"/>
      <c r="QN876" s="5"/>
      <c r="QO876" s="5"/>
      <c r="QP876" s="5"/>
      <c r="QQ876" s="5"/>
      <c r="QR876" s="5"/>
      <c r="QS876" s="5"/>
      <c r="QT876" s="5"/>
      <c r="QU876" s="5"/>
      <c r="QV876" s="5"/>
      <c r="QW876" s="5"/>
      <c r="QX876" s="5"/>
      <c r="QY876" s="5"/>
      <c r="QZ876" s="5"/>
      <c r="RA876" s="5"/>
      <c r="RB876" s="5"/>
      <c r="RC876" s="5"/>
      <c r="RD876" s="5"/>
      <c r="RE876" s="5"/>
      <c r="RF876" s="5"/>
      <c r="RG876" s="5"/>
      <c r="RH876" s="5"/>
      <c r="RI876" s="5"/>
      <c r="RJ876" s="5"/>
      <c r="RK876" s="5"/>
      <c r="RL876" s="5"/>
      <c r="RM876" s="5"/>
      <c r="RN876" s="5"/>
      <c r="RO876" s="5"/>
      <c r="RP876" s="5"/>
      <c r="RQ876" s="5"/>
      <c r="RR876" s="5"/>
      <c r="RS876" s="5"/>
      <c r="RT876" s="5"/>
      <c r="RU876" s="5"/>
      <c r="RV876" s="5"/>
      <c r="RW876" s="5"/>
      <c r="RX876" s="5"/>
      <c r="RY876" s="5"/>
      <c r="RZ876" s="5"/>
      <c r="SA876" s="5"/>
      <c r="SB876" s="5"/>
      <c r="SC876" s="5"/>
      <c r="SD876" s="5"/>
      <c r="SE876" s="5"/>
      <c r="SF876" s="5"/>
      <c r="SG876" s="5"/>
      <c r="SH876" s="5"/>
      <c r="SI876" s="5"/>
      <c r="SJ876" s="5"/>
      <c r="SK876" s="5"/>
      <c r="SL876" s="5"/>
      <c r="SM876" s="5"/>
      <c r="SN876" s="5"/>
      <c r="SO876" s="5"/>
      <c r="SP876" s="5"/>
      <c r="SQ876" s="5"/>
      <c r="SR876" s="5"/>
      <c r="SS876" s="5"/>
      <c r="ST876" s="5"/>
      <c r="SU876" s="5"/>
      <c r="SV876" s="5"/>
      <c r="SW876" s="5"/>
      <c r="SX876" s="5"/>
      <c r="SY876" s="5"/>
      <c r="SZ876" s="5"/>
      <c r="TA876" s="5"/>
      <c r="TB876" s="5"/>
      <c r="TC876" s="5"/>
      <c r="TD876" s="5"/>
      <c r="TE876" s="5"/>
      <c r="TF876" s="5"/>
      <c r="TG876" s="5"/>
      <c r="TH876" s="5"/>
      <c r="TI876" s="5"/>
      <c r="TJ876" s="5"/>
      <c r="TK876" s="5"/>
      <c r="TL876" s="5"/>
      <c r="TM876" s="5"/>
      <c r="TN876" s="5"/>
      <c r="TO876" s="5"/>
      <c r="TP876" s="5"/>
      <c r="TQ876" s="5"/>
      <c r="TR876" s="5"/>
      <c r="TS876" s="5"/>
      <c r="TT876" s="5"/>
      <c r="TU876" s="5"/>
      <c r="TV876" s="5"/>
      <c r="TW876" s="5"/>
      <c r="TX876" s="5"/>
      <c r="TY876" s="5"/>
      <c r="TZ876" s="5"/>
      <c r="UA876" s="5"/>
      <c r="UB876" s="5"/>
      <c r="UC876" s="5"/>
      <c r="UD876" s="5"/>
      <c r="UE876" s="5"/>
      <c r="UF876" s="5"/>
      <c r="UG876" s="5"/>
      <c r="UH876" s="5"/>
      <c r="UI876" s="5"/>
      <c r="UJ876" s="5"/>
      <c r="UK876" s="5"/>
      <c r="UL876" s="5"/>
      <c r="UM876" s="5"/>
      <c r="UN876" s="5"/>
      <c r="UO876" s="5"/>
      <c r="UP876" s="5"/>
      <c r="UQ876" s="5"/>
      <c r="UR876" s="5"/>
      <c r="US876" s="5"/>
      <c r="UT876" s="5"/>
      <c r="UU876" s="5"/>
      <c r="UV876" s="5"/>
      <c r="UW876" s="5"/>
      <c r="UX876" s="5"/>
      <c r="UY876" s="5"/>
      <c r="UZ876" s="5"/>
      <c r="VA876" s="5"/>
      <c r="VB876" s="5"/>
      <c r="VC876" s="5"/>
      <c r="VD876" s="5"/>
      <c r="VE876" s="5"/>
      <c r="VF876" s="5"/>
      <c r="VG876" s="5"/>
      <c r="VH876" s="5"/>
      <c r="VI876" s="5"/>
      <c r="VJ876" s="5"/>
      <c r="VK876" s="5"/>
      <c r="VL876" s="5"/>
      <c r="VM876" s="5"/>
      <c r="VN876" s="5"/>
      <c r="VO876" s="5"/>
      <c r="VP876" s="5"/>
      <c r="VQ876" s="5"/>
      <c r="VR876" s="5"/>
      <c r="VS876" s="5"/>
      <c r="VT876" s="5"/>
      <c r="VU876" s="5"/>
      <c r="VV876" s="5"/>
      <c r="VW876" s="5"/>
      <c r="VX876" s="5"/>
      <c r="VY876" s="5"/>
      <c r="VZ876" s="5"/>
      <c r="WA876" s="5"/>
      <c r="WB876" s="5"/>
      <c r="WC876" s="5"/>
      <c r="WD876" s="5"/>
      <c r="WE876" s="5"/>
      <c r="WF876" s="5"/>
      <c r="WG876" s="5"/>
      <c r="WH876" s="5"/>
      <c r="WI876" s="5"/>
      <c r="WJ876" s="5"/>
      <c r="WK876" s="5"/>
      <c r="WL876" s="5"/>
      <c r="WM876" s="5"/>
      <c r="WN876" s="5"/>
      <c r="WO876" s="5"/>
      <c r="WP876" s="5"/>
      <c r="WQ876" s="5"/>
      <c r="WR876" s="5"/>
      <c r="WS876" s="5"/>
      <c r="WT876" s="5"/>
      <c r="WU876" s="5"/>
      <c r="WV876" s="5"/>
      <c r="WW876" s="5"/>
      <c r="WX876" s="5"/>
      <c r="WY876" s="5"/>
      <c r="WZ876" s="5"/>
      <c r="XA876" s="5"/>
      <c r="XB876" s="5"/>
      <c r="XC876" s="5"/>
      <c r="XD876" s="5"/>
      <c r="XE876" s="5"/>
      <c r="XF876" s="5"/>
      <c r="XG876" s="5"/>
      <c r="XH876" s="5"/>
      <c r="XI876" s="5"/>
      <c r="XJ876" s="5"/>
      <c r="XK876" s="5"/>
      <c r="XL876" s="5"/>
      <c r="XM876" s="5"/>
      <c r="XN876" s="5"/>
      <c r="XO876" s="5"/>
      <c r="XP876" s="5"/>
      <c r="XQ876" s="5"/>
      <c r="XR876" s="5"/>
      <c r="XS876" s="5"/>
      <c r="XT876" s="5"/>
      <c r="XU876" s="5"/>
      <c r="XV876" s="5"/>
      <c r="XW876" s="5"/>
    </row>
    <row r="877" spans="39:647" x14ac:dyDescent="0.2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c r="PI877" s="5"/>
      <c r="PJ877" s="5"/>
      <c r="PK877" s="5"/>
      <c r="PL877" s="5"/>
      <c r="PM877" s="5"/>
      <c r="PN877" s="5"/>
      <c r="PO877" s="5"/>
      <c r="PP877" s="5"/>
      <c r="PQ877" s="5"/>
      <c r="PR877" s="5"/>
      <c r="PS877" s="5"/>
      <c r="PT877" s="5"/>
      <c r="PU877" s="5"/>
      <c r="PV877" s="5"/>
      <c r="PW877" s="5"/>
      <c r="PX877" s="5"/>
      <c r="PY877" s="5"/>
      <c r="PZ877" s="5"/>
      <c r="QA877" s="5"/>
      <c r="QB877" s="5"/>
      <c r="QC877" s="5"/>
      <c r="QD877" s="5"/>
      <c r="QE877" s="5"/>
      <c r="QF877" s="5"/>
      <c r="QG877" s="5"/>
      <c r="QH877" s="5"/>
      <c r="QI877" s="5"/>
      <c r="QJ877" s="5"/>
      <c r="QK877" s="5"/>
      <c r="QL877" s="5"/>
      <c r="QM877" s="5"/>
      <c r="QN877" s="5"/>
      <c r="QO877" s="5"/>
      <c r="QP877" s="5"/>
      <c r="QQ877" s="5"/>
      <c r="QR877" s="5"/>
      <c r="QS877" s="5"/>
      <c r="QT877" s="5"/>
      <c r="QU877" s="5"/>
      <c r="QV877" s="5"/>
      <c r="QW877" s="5"/>
      <c r="QX877" s="5"/>
      <c r="QY877" s="5"/>
      <c r="QZ877" s="5"/>
      <c r="RA877" s="5"/>
      <c r="RB877" s="5"/>
      <c r="RC877" s="5"/>
      <c r="RD877" s="5"/>
      <c r="RE877" s="5"/>
      <c r="RF877" s="5"/>
      <c r="RG877" s="5"/>
      <c r="RH877" s="5"/>
      <c r="RI877" s="5"/>
      <c r="RJ877" s="5"/>
      <c r="RK877" s="5"/>
      <c r="RL877" s="5"/>
      <c r="RM877" s="5"/>
      <c r="RN877" s="5"/>
      <c r="RO877" s="5"/>
      <c r="RP877" s="5"/>
      <c r="RQ877" s="5"/>
      <c r="RR877" s="5"/>
      <c r="RS877" s="5"/>
      <c r="RT877" s="5"/>
      <c r="RU877" s="5"/>
      <c r="RV877" s="5"/>
      <c r="RW877" s="5"/>
      <c r="RX877" s="5"/>
      <c r="RY877" s="5"/>
      <c r="RZ877" s="5"/>
      <c r="SA877" s="5"/>
      <c r="SB877" s="5"/>
      <c r="SC877" s="5"/>
      <c r="SD877" s="5"/>
      <c r="SE877" s="5"/>
      <c r="SF877" s="5"/>
      <c r="SG877" s="5"/>
      <c r="SH877" s="5"/>
      <c r="SI877" s="5"/>
      <c r="SJ877" s="5"/>
      <c r="SK877" s="5"/>
      <c r="SL877" s="5"/>
      <c r="SM877" s="5"/>
      <c r="SN877" s="5"/>
      <c r="SO877" s="5"/>
      <c r="SP877" s="5"/>
      <c r="SQ877" s="5"/>
      <c r="SR877" s="5"/>
      <c r="SS877" s="5"/>
      <c r="ST877" s="5"/>
      <c r="SU877" s="5"/>
      <c r="SV877" s="5"/>
      <c r="SW877" s="5"/>
      <c r="SX877" s="5"/>
      <c r="SY877" s="5"/>
      <c r="SZ877" s="5"/>
      <c r="TA877" s="5"/>
      <c r="TB877" s="5"/>
      <c r="TC877" s="5"/>
      <c r="TD877" s="5"/>
      <c r="TE877" s="5"/>
      <c r="TF877" s="5"/>
      <c r="TG877" s="5"/>
      <c r="TH877" s="5"/>
      <c r="TI877" s="5"/>
      <c r="TJ877" s="5"/>
      <c r="TK877" s="5"/>
      <c r="TL877" s="5"/>
      <c r="TM877" s="5"/>
      <c r="TN877" s="5"/>
      <c r="TO877" s="5"/>
      <c r="TP877" s="5"/>
      <c r="TQ877" s="5"/>
      <c r="TR877" s="5"/>
      <c r="TS877" s="5"/>
      <c r="TT877" s="5"/>
      <c r="TU877" s="5"/>
      <c r="TV877" s="5"/>
      <c r="TW877" s="5"/>
      <c r="TX877" s="5"/>
      <c r="TY877" s="5"/>
      <c r="TZ877" s="5"/>
      <c r="UA877" s="5"/>
      <c r="UB877" s="5"/>
      <c r="UC877" s="5"/>
      <c r="UD877" s="5"/>
      <c r="UE877" s="5"/>
      <c r="UF877" s="5"/>
      <c r="UG877" s="5"/>
      <c r="UH877" s="5"/>
      <c r="UI877" s="5"/>
      <c r="UJ877" s="5"/>
      <c r="UK877" s="5"/>
      <c r="UL877" s="5"/>
      <c r="UM877" s="5"/>
      <c r="UN877" s="5"/>
      <c r="UO877" s="5"/>
      <c r="UP877" s="5"/>
      <c r="UQ877" s="5"/>
      <c r="UR877" s="5"/>
      <c r="US877" s="5"/>
      <c r="UT877" s="5"/>
      <c r="UU877" s="5"/>
      <c r="UV877" s="5"/>
      <c r="UW877" s="5"/>
      <c r="UX877" s="5"/>
      <c r="UY877" s="5"/>
      <c r="UZ877" s="5"/>
      <c r="VA877" s="5"/>
      <c r="VB877" s="5"/>
      <c r="VC877" s="5"/>
      <c r="VD877" s="5"/>
      <c r="VE877" s="5"/>
      <c r="VF877" s="5"/>
      <c r="VG877" s="5"/>
      <c r="VH877" s="5"/>
      <c r="VI877" s="5"/>
      <c r="VJ877" s="5"/>
      <c r="VK877" s="5"/>
      <c r="VL877" s="5"/>
      <c r="VM877" s="5"/>
      <c r="VN877" s="5"/>
      <c r="VO877" s="5"/>
      <c r="VP877" s="5"/>
      <c r="VQ877" s="5"/>
      <c r="VR877" s="5"/>
      <c r="VS877" s="5"/>
      <c r="VT877" s="5"/>
      <c r="VU877" s="5"/>
      <c r="VV877" s="5"/>
      <c r="VW877" s="5"/>
      <c r="VX877" s="5"/>
      <c r="VY877" s="5"/>
      <c r="VZ877" s="5"/>
      <c r="WA877" s="5"/>
      <c r="WB877" s="5"/>
      <c r="WC877" s="5"/>
      <c r="WD877" s="5"/>
      <c r="WE877" s="5"/>
      <c r="WF877" s="5"/>
      <c r="WG877" s="5"/>
      <c r="WH877" s="5"/>
      <c r="WI877" s="5"/>
      <c r="WJ877" s="5"/>
      <c r="WK877" s="5"/>
      <c r="WL877" s="5"/>
      <c r="WM877" s="5"/>
      <c r="WN877" s="5"/>
      <c r="WO877" s="5"/>
      <c r="WP877" s="5"/>
      <c r="WQ877" s="5"/>
      <c r="WR877" s="5"/>
      <c r="WS877" s="5"/>
      <c r="WT877" s="5"/>
      <c r="WU877" s="5"/>
      <c r="WV877" s="5"/>
      <c r="WW877" s="5"/>
      <c r="WX877" s="5"/>
      <c r="WY877" s="5"/>
      <c r="WZ877" s="5"/>
      <c r="XA877" s="5"/>
      <c r="XB877" s="5"/>
      <c r="XC877" s="5"/>
      <c r="XD877" s="5"/>
      <c r="XE877" s="5"/>
      <c r="XF877" s="5"/>
      <c r="XG877" s="5"/>
      <c r="XH877" s="5"/>
      <c r="XI877" s="5"/>
      <c r="XJ877" s="5"/>
      <c r="XK877" s="5"/>
      <c r="XL877" s="5"/>
      <c r="XM877" s="5"/>
      <c r="XN877" s="5"/>
      <c r="XO877" s="5"/>
      <c r="XP877" s="5"/>
      <c r="XQ877" s="5"/>
      <c r="XR877" s="5"/>
      <c r="XS877" s="5"/>
      <c r="XT877" s="5"/>
      <c r="XU877" s="5"/>
      <c r="XV877" s="5"/>
      <c r="XW877" s="5"/>
    </row>
    <row r="878" spans="39:647" x14ac:dyDescent="0.2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c r="PI878" s="5"/>
      <c r="PJ878" s="5"/>
      <c r="PK878" s="5"/>
      <c r="PL878" s="5"/>
      <c r="PM878" s="5"/>
      <c r="PN878" s="5"/>
      <c r="PO878" s="5"/>
      <c r="PP878" s="5"/>
      <c r="PQ878" s="5"/>
      <c r="PR878" s="5"/>
      <c r="PS878" s="5"/>
      <c r="PT878" s="5"/>
      <c r="PU878" s="5"/>
      <c r="PV878" s="5"/>
      <c r="PW878" s="5"/>
      <c r="PX878" s="5"/>
      <c r="PY878" s="5"/>
      <c r="PZ878" s="5"/>
      <c r="QA878" s="5"/>
      <c r="QB878" s="5"/>
      <c r="QC878" s="5"/>
      <c r="QD878" s="5"/>
      <c r="QE878" s="5"/>
      <c r="QF878" s="5"/>
      <c r="QG878" s="5"/>
      <c r="QH878" s="5"/>
      <c r="QI878" s="5"/>
      <c r="QJ878" s="5"/>
      <c r="QK878" s="5"/>
      <c r="QL878" s="5"/>
      <c r="QM878" s="5"/>
      <c r="QN878" s="5"/>
      <c r="QO878" s="5"/>
      <c r="QP878" s="5"/>
      <c r="QQ878" s="5"/>
      <c r="QR878" s="5"/>
      <c r="QS878" s="5"/>
      <c r="QT878" s="5"/>
      <c r="QU878" s="5"/>
      <c r="QV878" s="5"/>
      <c r="QW878" s="5"/>
      <c r="QX878" s="5"/>
      <c r="QY878" s="5"/>
      <c r="QZ878" s="5"/>
      <c r="RA878" s="5"/>
      <c r="RB878" s="5"/>
      <c r="RC878" s="5"/>
      <c r="RD878" s="5"/>
      <c r="RE878" s="5"/>
      <c r="RF878" s="5"/>
      <c r="RG878" s="5"/>
      <c r="RH878" s="5"/>
      <c r="RI878" s="5"/>
      <c r="RJ878" s="5"/>
      <c r="RK878" s="5"/>
      <c r="RL878" s="5"/>
      <c r="RM878" s="5"/>
      <c r="RN878" s="5"/>
      <c r="RO878" s="5"/>
      <c r="RP878" s="5"/>
      <c r="RQ878" s="5"/>
      <c r="RR878" s="5"/>
      <c r="RS878" s="5"/>
      <c r="RT878" s="5"/>
      <c r="RU878" s="5"/>
      <c r="RV878" s="5"/>
      <c r="RW878" s="5"/>
      <c r="RX878" s="5"/>
      <c r="RY878" s="5"/>
      <c r="RZ878" s="5"/>
      <c r="SA878" s="5"/>
      <c r="SB878" s="5"/>
      <c r="SC878" s="5"/>
      <c r="SD878" s="5"/>
      <c r="SE878" s="5"/>
      <c r="SF878" s="5"/>
      <c r="SG878" s="5"/>
      <c r="SH878" s="5"/>
      <c r="SI878" s="5"/>
      <c r="SJ878" s="5"/>
      <c r="SK878" s="5"/>
      <c r="SL878" s="5"/>
      <c r="SM878" s="5"/>
      <c r="SN878" s="5"/>
      <c r="SO878" s="5"/>
      <c r="SP878" s="5"/>
      <c r="SQ878" s="5"/>
      <c r="SR878" s="5"/>
      <c r="SS878" s="5"/>
      <c r="ST878" s="5"/>
      <c r="SU878" s="5"/>
      <c r="SV878" s="5"/>
      <c r="SW878" s="5"/>
      <c r="SX878" s="5"/>
      <c r="SY878" s="5"/>
      <c r="SZ878" s="5"/>
      <c r="TA878" s="5"/>
      <c r="TB878" s="5"/>
      <c r="TC878" s="5"/>
      <c r="TD878" s="5"/>
      <c r="TE878" s="5"/>
      <c r="TF878" s="5"/>
      <c r="TG878" s="5"/>
      <c r="TH878" s="5"/>
      <c r="TI878" s="5"/>
      <c r="TJ878" s="5"/>
      <c r="TK878" s="5"/>
      <c r="TL878" s="5"/>
      <c r="TM878" s="5"/>
      <c r="TN878" s="5"/>
      <c r="TO878" s="5"/>
      <c r="TP878" s="5"/>
      <c r="TQ878" s="5"/>
      <c r="TR878" s="5"/>
      <c r="TS878" s="5"/>
      <c r="TT878" s="5"/>
      <c r="TU878" s="5"/>
      <c r="TV878" s="5"/>
      <c r="TW878" s="5"/>
      <c r="TX878" s="5"/>
      <c r="TY878" s="5"/>
      <c r="TZ878" s="5"/>
      <c r="UA878" s="5"/>
      <c r="UB878" s="5"/>
      <c r="UC878" s="5"/>
      <c r="UD878" s="5"/>
      <c r="UE878" s="5"/>
      <c r="UF878" s="5"/>
      <c r="UG878" s="5"/>
      <c r="UH878" s="5"/>
      <c r="UI878" s="5"/>
      <c r="UJ878" s="5"/>
      <c r="UK878" s="5"/>
      <c r="UL878" s="5"/>
      <c r="UM878" s="5"/>
      <c r="UN878" s="5"/>
      <c r="UO878" s="5"/>
      <c r="UP878" s="5"/>
      <c r="UQ878" s="5"/>
      <c r="UR878" s="5"/>
      <c r="US878" s="5"/>
      <c r="UT878" s="5"/>
      <c r="UU878" s="5"/>
      <c r="UV878" s="5"/>
      <c r="UW878" s="5"/>
      <c r="UX878" s="5"/>
      <c r="UY878" s="5"/>
      <c r="UZ878" s="5"/>
      <c r="VA878" s="5"/>
      <c r="VB878" s="5"/>
      <c r="VC878" s="5"/>
      <c r="VD878" s="5"/>
      <c r="VE878" s="5"/>
      <c r="VF878" s="5"/>
      <c r="VG878" s="5"/>
      <c r="VH878" s="5"/>
      <c r="VI878" s="5"/>
      <c r="VJ878" s="5"/>
      <c r="VK878" s="5"/>
      <c r="VL878" s="5"/>
      <c r="VM878" s="5"/>
      <c r="VN878" s="5"/>
      <c r="VO878" s="5"/>
      <c r="VP878" s="5"/>
      <c r="VQ878" s="5"/>
      <c r="VR878" s="5"/>
      <c r="VS878" s="5"/>
      <c r="VT878" s="5"/>
      <c r="VU878" s="5"/>
      <c r="VV878" s="5"/>
      <c r="VW878" s="5"/>
      <c r="VX878" s="5"/>
      <c r="VY878" s="5"/>
      <c r="VZ878" s="5"/>
      <c r="WA878" s="5"/>
      <c r="WB878" s="5"/>
      <c r="WC878" s="5"/>
      <c r="WD878" s="5"/>
      <c r="WE878" s="5"/>
      <c r="WF878" s="5"/>
      <c r="WG878" s="5"/>
      <c r="WH878" s="5"/>
      <c r="WI878" s="5"/>
      <c r="WJ878" s="5"/>
      <c r="WK878" s="5"/>
      <c r="WL878" s="5"/>
      <c r="WM878" s="5"/>
      <c r="WN878" s="5"/>
      <c r="WO878" s="5"/>
      <c r="WP878" s="5"/>
      <c r="WQ878" s="5"/>
      <c r="WR878" s="5"/>
      <c r="WS878" s="5"/>
      <c r="WT878" s="5"/>
      <c r="WU878" s="5"/>
      <c r="WV878" s="5"/>
      <c r="WW878" s="5"/>
      <c r="WX878" s="5"/>
      <c r="WY878" s="5"/>
      <c r="WZ878" s="5"/>
      <c r="XA878" s="5"/>
      <c r="XB878" s="5"/>
      <c r="XC878" s="5"/>
      <c r="XD878" s="5"/>
      <c r="XE878" s="5"/>
      <c r="XF878" s="5"/>
      <c r="XG878" s="5"/>
      <c r="XH878" s="5"/>
      <c r="XI878" s="5"/>
      <c r="XJ878" s="5"/>
      <c r="XK878" s="5"/>
      <c r="XL878" s="5"/>
      <c r="XM878" s="5"/>
      <c r="XN878" s="5"/>
      <c r="XO878" s="5"/>
      <c r="XP878" s="5"/>
      <c r="XQ878" s="5"/>
      <c r="XR878" s="5"/>
      <c r="XS878" s="5"/>
      <c r="XT878" s="5"/>
      <c r="XU878" s="5"/>
      <c r="XV878" s="5"/>
      <c r="XW878" s="5"/>
    </row>
    <row r="879" spans="39:647" x14ac:dyDescent="0.2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c r="PI879" s="5"/>
      <c r="PJ879" s="5"/>
      <c r="PK879" s="5"/>
      <c r="PL879" s="5"/>
      <c r="PM879" s="5"/>
      <c r="PN879" s="5"/>
      <c r="PO879" s="5"/>
      <c r="PP879" s="5"/>
      <c r="PQ879" s="5"/>
      <c r="PR879" s="5"/>
      <c r="PS879" s="5"/>
      <c r="PT879" s="5"/>
      <c r="PU879" s="5"/>
      <c r="PV879" s="5"/>
      <c r="PW879" s="5"/>
      <c r="PX879" s="5"/>
      <c r="PY879" s="5"/>
      <c r="PZ879" s="5"/>
      <c r="QA879" s="5"/>
      <c r="QB879" s="5"/>
      <c r="QC879" s="5"/>
      <c r="QD879" s="5"/>
      <c r="QE879" s="5"/>
      <c r="QF879" s="5"/>
      <c r="QG879" s="5"/>
      <c r="QH879" s="5"/>
      <c r="QI879" s="5"/>
      <c r="QJ879" s="5"/>
      <c r="QK879" s="5"/>
      <c r="QL879" s="5"/>
      <c r="QM879" s="5"/>
      <c r="QN879" s="5"/>
      <c r="QO879" s="5"/>
      <c r="QP879" s="5"/>
      <c r="QQ879" s="5"/>
      <c r="QR879" s="5"/>
      <c r="QS879" s="5"/>
      <c r="QT879" s="5"/>
      <c r="QU879" s="5"/>
      <c r="QV879" s="5"/>
      <c r="QW879" s="5"/>
      <c r="QX879" s="5"/>
      <c r="QY879" s="5"/>
      <c r="QZ879" s="5"/>
      <c r="RA879" s="5"/>
      <c r="RB879" s="5"/>
      <c r="RC879" s="5"/>
      <c r="RD879" s="5"/>
      <c r="RE879" s="5"/>
      <c r="RF879" s="5"/>
      <c r="RG879" s="5"/>
      <c r="RH879" s="5"/>
      <c r="RI879" s="5"/>
      <c r="RJ879" s="5"/>
      <c r="RK879" s="5"/>
      <c r="RL879" s="5"/>
      <c r="RM879" s="5"/>
      <c r="RN879" s="5"/>
      <c r="RO879" s="5"/>
      <c r="RP879" s="5"/>
      <c r="RQ879" s="5"/>
      <c r="RR879" s="5"/>
      <c r="RS879" s="5"/>
      <c r="RT879" s="5"/>
      <c r="RU879" s="5"/>
      <c r="RV879" s="5"/>
      <c r="RW879" s="5"/>
      <c r="RX879" s="5"/>
      <c r="RY879" s="5"/>
      <c r="RZ879" s="5"/>
      <c r="SA879" s="5"/>
      <c r="SB879" s="5"/>
      <c r="SC879" s="5"/>
      <c r="SD879" s="5"/>
      <c r="SE879" s="5"/>
      <c r="SF879" s="5"/>
      <c r="SG879" s="5"/>
      <c r="SH879" s="5"/>
      <c r="SI879" s="5"/>
      <c r="SJ879" s="5"/>
      <c r="SK879" s="5"/>
      <c r="SL879" s="5"/>
      <c r="SM879" s="5"/>
      <c r="SN879" s="5"/>
      <c r="SO879" s="5"/>
      <c r="SP879" s="5"/>
      <c r="SQ879" s="5"/>
      <c r="SR879" s="5"/>
      <c r="SS879" s="5"/>
      <c r="ST879" s="5"/>
      <c r="SU879" s="5"/>
      <c r="SV879" s="5"/>
      <c r="SW879" s="5"/>
      <c r="SX879" s="5"/>
      <c r="SY879" s="5"/>
      <c r="SZ879" s="5"/>
      <c r="TA879" s="5"/>
      <c r="TB879" s="5"/>
      <c r="TC879" s="5"/>
      <c r="TD879" s="5"/>
      <c r="TE879" s="5"/>
      <c r="TF879" s="5"/>
      <c r="TG879" s="5"/>
      <c r="TH879" s="5"/>
      <c r="TI879" s="5"/>
      <c r="TJ879" s="5"/>
      <c r="TK879" s="5"/>
      <c r="TL879" s="5"/>
      <c r="TM879" s="5"/>
      <c r="TN879" s="5"/>
      <c r="TO879" s="5"/>
      <c r="TP879" s="5"/>
      <c r="TQ879" s="5"/>
      <c r="TR879" s="5"/>
      <c r="TS879" s="5"/>
      <c r="TT879" s="5"/>
      <c r="TU879" s="5"/>
      <c r="TV879" s="5"/>
      <c r="TW879" s="5"/>
      <c r="TX879" s="5"/>
      <c r="TY879" s="5"/>
      <c r="TZ879" s="5"/>
      <c r="UA879" s="5"/>
      <c r="UB879" s="5"/>
      <c r="UC879" s="5"/>
      <c r="UD879" s="5"/>
      <c r="UE879" s="5"/>
      <c r="UF879" s="5"/>
      <c r="UG879" s="5"/>
      <c r="UH879" s="5"/>
      <c r="UI879" s="5"/>
      <c r="UJ879" s="5"/>
      <c r="UK879" s="5"/>
      <c r="UL879" s="5"/>
      <c r="UM879" s="5"/>
      <c r="UN879" s="5"/>
      <c r="UO879" s="5"/>
      <c r="UP879" s="5"/>
      <c r="UQ879" s="5"/>
      <c r="UR879" s="5"/>
      <c r="US879" s="5"/>
      <c r="UT879" s="5"/>
      <c r="UU879" s="5"/>
      <c r="UV879" s="5"/>
      <c r="UW879" s="5"/>
      <c r="UX879" s="5"/>
      <c r="UY879" s="5"/>
      <c r="UZ879" s="5"/>
      <c r="VA879" s="5"/>
      <c r="VB879" s="5"/>
      <c r="VC879" s="5"/>
      <c r="VD879" s="5"/>
      <c r="VE879" s="5"/>
      <c r="VF879" s="5"/>
      <c r="VG879" s="5"/>
      <c r="VH879" s="5"/>
      <c r="VI879" s="5"/>
      <c r="VJ879" s="5"/>
      <c r="VK879" s="5"/>
      <c r="VL879" s="5"/>
      <c r="VM879" s="5"/>
      <c r="VN879" s="5"/>
      <c r="VO879" s="5"/>
      <c r="VP879" s="5"/>
      <c r="VQ879" s="5"/>
      <c r="VR879" s="5"/>
      <c r="VS879" s="5"/>
      <c r="VT879" s="5"/>
      <c r="VU879" s="5"/>
      <c r="VV879" s="5"/>
      <c r="VW879" s="5"/>
      <c r="VX879" s="5"/>
      <c r="VY879" s="5"/>
      <c r="VZ879" s="5"/>
      <c r="WA879" s="5"/>
      <c r="WB879" s="5"/>
      <c r="WC879" s="5"/>
      <c r="WD879" s="5"/>
      <c r="WE879" s="5"/>
      <c r="WF879" s="5"/>
      <c r="WG879" s="5"/>
      <c r="WH879" s="5"/>
      <c r="WI879" s="5"/>
      <c r="WJ879" s="5"/>
      <c r="WK879" s="5"/>
      <c r="WL879" s="5"/>
      <c r="WM879" s="5"/>
      <c r="WN879" s="5"/>
      <c r="WO879" s="5"/>
      <c r="WP879" s="5"/>
      <c r="WQ879" s="5"/>
      <c r="WR879" s="5"/>
      <c r="WS879" s="5"/>
      <c r="WT879" s="5"/>
      <c r="WU879" s="5"/>
      <c r="WV879" s="5"/>
      <c r="WW879" s="5"/>
      <c r="WX879" s="5"/>
      <c r="WY879" s="5"/>
      <c r="WZ879" s="5"/>
      <c r="XA879" s="5"/>
      <c r="XB879" s="5"/>
      <c r="XC879" s="5"/>
      <c r="XD879" s="5"/>
      <c r="XE879" s="5"/>
      <c r="XF879" s="5"/>
      <c r="XG879" s="5"/>
      <c r="XH879" s="5"/>
      <c r="XI879" s="5"/>
      <c r="XJ879" s="5"/>
      <c r="XK879" s="5"/>
      <c r="XL879" s="5"/>
      <c r="XM879" s="5"/>
      <c r="XN879" s="5"/>
      <c r="XO879" s="5"/>
      <c r="XP879" s="5"/>
      <c r="XQ879" s="5"/>
      <c r="XR879" s="5"/>
      <c r="XS879" s="5"/>
      <c r="XT879" s="5"/>
      <c r="XU879" s="5"/>
      <c r="XV879" s="5"/>
      <c r="XW879" s="5"/>
    </row>
    <row r="880" spans="39:647" x14ac:dyDescent="0.2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c r="PI880" s="5"/>
      <c r="PJ880" s="5"/>
      <c r="PK880" s="5"/>
      <c r="PL880" s="5"/>
      <c r="PM880" s="5"/>
      <c r="PN880" s="5"/>
      <c r="PO880" s="5"/>
      <c r="PP880" s="5"/>
      <c r="PQ880" s="5"/>
      <c r="PR880" s="5"/>
      <c r="PS880" s="5"/>
      <c r="PT880" s="5"/>
      <c r="PU880" s="5"/>
      <c r="PV880" s="5"/>
      <c r="PW880" s="5"/>
      <c r="PX880" s="5"/>
      <c r="PY880" s="5"/>
      <c r="PZ880" s="5"/>
      <c r="QA880" s="5"/>
      <c r="QB880" s="5"/>
      <c r="QC880" s="5"/>
      <c r="QD880" s="5"/>
      <c r="QE880" s="5"/>
      <c r="QF880" s="5"/>
      <c r="QG880" s="5"/>
      <c r="QH880" s="5"/>
      <c r="QI880" s="5"/>
      <c r="QJ880" s="5"/>
      <c r="QK880" s="5"/>
      <c r="QL880" s="5"/>
      <c r="QM880" s="5"/>
      <c r="QN880" s="5"/>
      <c r="QO880" s="5"/>
      <c r="QP880" s="5"/>
      <c r="QQ880" s="5"/>
      <c r="QR880" s="5"/>
      <c r="QS880" s="5"/>
      <c r="QT880" s="5"/>
      <c r="QU880" s="5"/>
      <c r="QV880" s="5"/>
      <c r="QW880" s="5"/>
      <c r="QX880" s="5"/>
      <c r="QY880" s="5"/>
      <c r="QZ880" s="5"/>
      <c r="RA880" s="5"/>
      <c r="RB880" s="5"/>
      <c r="RC880" s="5"/>
      <c r="RD880" s="5"/>
      <c r="RE880" s="5"/>
      <c r="RF880" s="5"/>
      <c r="RG880" s="5"/>
      <c r="RH880" s="5"/>
      <c r="RI880" s="5"/>
      <c r="RJ880" s="5"/>
      <c r="RK880" s="5"/>
      <c r="RL880" s="5"/>
      <c r="RM880" s="5"/>
      <c r="RN880" s="5"/>
      <c r="RO880" s="5"/>
      <c r="RP880" s="5"/>
      <c r="RQ880" s="5"/>
      <c r="RR880" s="5"/>
      <c r="RS880" s="5"/>
      <c r="RT880" s="5"/>
      <c r="RU880" s="5"/>
      <c r="RV880" s="5"/>
      <c r="RW880" s="5"/>
      <c r="RX880" s="5"/>
      <c r="RY880" s="5"/>
      <c r="RZ880" s="5"/>
      <c r="SA880" s="5"/>
      <c r="SB880" s="5"/>
      <c r="SC880" s="5"/>
      <c r="SD880" s="5"/>
      <c r="SE880" s="5"/>
      <c r="SF880" s="5"/>
      <c r="SG880" s="5"/>
      <c r="SH880" s="5"/>
      <c r="SI880" s="5"/>
      <c r="SJ880" s="5"/>
      <c r="SK880" s="5"/>
      <c r="SL880" s="5"/>
      <c r="SM880" s="5"/>
      <c r="SN880" s="5"/>
      <c r="SO880" s="5"/>
      <c r="SP880" s="5"/>
      <c r="SQ880" s="5"/>
      <c r="SR880" s="5"/>
      <c r="SS880" s="5"/>
      <c r="ST880" s="5"/>
      <c r="SU880" s="5"/>
      <c r="SV880" s="5"/>
      <c r="SW880" s="5"/>
      <c r="SX880" s="5"/>
      <c r="SY880" s="5"/>
      <c r="SZ880" s="5"/>
      <c r="TA880" s="5"/>
      <c r="TB880" s="5"/>
      <c r="TC880" s="5"/>
      <c r="TD880" s="5"/>
      <c r="TE880" s="5"/>
      <c r="TF880" s="5"/>
      <c r="TG880" s="5"/>
      <c r="TH880" s="5"/>
      <c r="TI880" s="5"/>
      <c r="TJ880" s="5"/>
      <c r="TK880" s="5"/>
      <c r="TL880" s="5"/>
      <c r="TM880" s="5"/>
      <c r="TN880" s="5"/>
      <c r="TO880" s="5"/>
      <c r="TP880" s="5"/>
      <c r="TQ880" s="5"/>
      <c r="TR880" s="5"/>
      <c r="TS880" s="5"/>
      <c r="TT880" s="5"/>
      <c r="TU880" s="5"/>
      <c r="TV880" s="5"/>
      <c r="TW880" s="5"/>
      <c r="TX880" s="5"/>
      <c r="TY880" s="5"/>
      <c r="TZ880" s="5"/>
      <c r="UA880" s="5"/>
      <c r="UB880" s="5"/>
      <c r="UC880" s="5"/>
      <c r="UD880" s="5"/>
      <c r="UE880" s="5"/>
      <c r="UF880" s="5"/>
      <c r="UG880" s="5"/>
      <c r="UH880" s="5"/>
      <c r="UI880" s="5"/>
      <c r="UJ880" s="5"/>
      <c r="UK880" s="5"/>
      <c r="UL880" s="5"/>
      <c r="UM880" s="5"/>
      <c r="UN880" s="5"/>
      <c r="UO880" s="5"/>
      <c r="UP880" s="5"/>
      <c r="UQ880" s="5"/>
      <c r="UR880" s="5"/>
      <c r="US880" s="5"/>
      <c r="UT880" s="5"/>
      <c r="UU880" s="5"/>
      <c r="UV880" s="5"/>
      <c r="UW880" s="5"/>
      <c r="UX880" s="5"/>
      <c r="UY880" s="5"/>
      <c r="UZ880" s="5"/>
      <c r="VA880" s="5"/>
      <c r="VB880" s="5"/>
      <c r="VC880" s="5"/>
      <c r="VD880" s="5"/>
      <c r="VE880" s="5"/>
      <c r="VF880" s="5"/>
      <c r="VG880" s="5"/>
      <c r="VH880" s="5"/>
      <c r="VI880" s="5"/>
      <c r="VJ880" s="5"/>
      <c r="VK880" s="5"/>
      <c r="VL880" s="5"/>
      <c r="VM880" s="5"/>
      <c r="VN880" s="5"/>
      <c r="VO880" s="5"/>
      <c r="VP880" s="5"/>
      <c r="VQ880" s="5"/>
      <c r="VR880" s="5"/>
      <c r="VS880" s="5"/>
      <c r="VT880" s="5"/>
      <c r="VU880" s="5"/>
      <c r="VV880" s="5"/>
      <c r="VW880" s="5"/>
      <c r="VX880" s="5"/>
      <c r="VY880" s="5"/>
      <c r="VZ880" s="5"/>
      <c r="WA880" s="5"/>
      <c r="WB880" s="5"/>
      <c r="WC880" s="5"/>
      <c r="WD880" s="5"/>
      <c r="WE880" s="5"/>
      <c r="WF880" s="5"/>
      <c r="WG880" s="5"/>
      <c r="WH880" s="5"/>
      <c r="WI880" s="5"/>
      <c r="WJ880" s="5"/>
      <c r="WK880" s="5"/>
      <c r="WL880" s="5"/>
      <c r="WM880" s="5"/>
      <c r="WN880" s="5"/>
      <c r="WO880" s="5"/>
      <c r="WP880" s="5"/>
      <c r="WQ880" s="5"/>
      <c r="WR880" s="5"/>
      <c r="WS880" s="5"/>
      <c r="WT880" s="5"/>
      <c r="WU880" s="5"/>
      <c r="WV880" s="5"/>
      <c r="WW880" s="5"/>
      <c r="WX880" s="5"/>
      <c r="WY880" s="5"/>
      <c r="WZ880" s="5"/>
      <c r="XA880" s="5"/>
      <c r="XB880" s="5"/>
      <c r="XC880" s="5"/>
      <c r="XD880" s="5"/>
      <c r="XE880" s="5"/>
      <c r="XF880" s="5"/>
      <c r="XG880" s="5"/>
      <c r="XH880" s="5"/>
      <c r="XI880" s="5"/>
      <c r="XJ880" s="5"/>
      <c r="XK880" s="5"/>
      <c r="XL880" s="5"/>
      <c r="XM880" s="5"/>
      <c r="XN880" s="5"/>
      <c r="XO880" s="5"/>
      <c r="XP880" s="5"/>
      <c r="XQ880" s="5"/>
      <c r="XR880" s="5"/>
      <c r="XS880" s="5"/>
      <c r="XT880" s="5"/>
      <c r="XU880" s="5"/>
      <c r="XV880" s="5"/>
      <c r="XW880" s="5"/>
    </row>
    <row r="881" spans="39:647" x14ac:dyDescent="0.2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c r="PI881" s="5"/>
      <c r="PJ881" s="5"/>
      <c r="PK881" s="5"/>
      <c r="PL881" s="5"/>
      <c r="PM881" s="5"/>
      <c r="PN881" s="5"/>
      <c r="PO881" s="5"/>
      <c r="PP881" s="5"/>
      <c r="PQ881" s="5"/>
      <c r="PR881" s="5"/>
      <c r="PS881" s="5"/>
      <c r="PT881" s="5"/>
      <c r="PU881" s="5"/>
      <c r="PV881" s="5"/>
      <c r="PW881" s="5"/>
      <c r="PX881" s="5"/>
      <c r="PY881" s="5"/>
      <c r="PZ881" s="5"/>
      <c r="QA881" s="5"/>
      <c r="QB881" s="5"/>
      <c r="QC881" s="5"/>
      <c r="QD881" s="5"/>
      <c r="QE881" s="5"/>
      <c r="QF881" s="5"/>
      <c r="QG881" s="5"/>
      <c r="QH881" s="5"/>
      <c r="QI881" s="5"/>
      <c r="QJ881" s="5"/>
      <c r="QK881" s="5"/>
      <c r="QL881" s="5"/>
      <c r="QM881" s="5"/>
      <c r="QN881" s="5"/>
      <c r="QO881" s="5"/>
      <c r="QP881" s="5"/>
      <c r="QQ881" s="5"/>
      <c r="QR881" s="5"/>
      <c r="QS881" s="5"/>
      <c r="QT881" s="5"/>
      <c r="QU881" s="5"/>
      <c r="QV881" s="5"/>
      <c r="QW881" s="5"/>
      <c r="QX881" s="5"/>
      <c r="QY881" s="5"/>
      <c r="QZ881" s="5"/>
      <c r="RA881" s="5"/>
      <c r="RB881" s="5"/>
      <c r="RC881" s="5"/>
      <c r="RD881" s="5"/>
      <c r="RE881" s="5"/>
      <c r="RF881" s="5"/>
      <c r="RG881" s="5"/>
      <c r="RH881" s="5"/>
      <c r="RI881" s="5"/>
      <c r="RJ881" s="5"/>
      <c r="RK881" s="5"/>
      <c r="RL881" s="5"/>
      <c r="RM881" s="5"/>
      <c r="RN881" s="5"/>
      <c r="RO881" s="5"/>
      <c r="RP881" s="5"/>
      <c r="RQ881" s="5"/>
      <c r="RR881" s="5"/>
      <c r="RS881" s="5"/>
      <c r="RT881" s="5"/>
      <c r="RU881" s="5"/>
      <c r="RV881" s="5"/>
      <c r="RW881" s="5"/>
      <c r="RX881" s="5"/>
      <c r="RY881" s="5"/>
      <c r="RZ881" s="5"/>
      <c r="SA881" s="5"/>
      <c r="SB881" s="5"/>
      <c r="SC881" s="5"/>
      <c r="SD881" s="5"/>
      <c r="SE881" s="5"/>
      <c r="SF881" s="5"/>
      <c r="SG881" s="5"/>
      <c r="SH881" s="5"/>
      <c r="SI881" s="5"/>
      <c r="SJ881" s="5"/>
      <c r="SK881" s="5"/>
      <c r="SL881" s="5"/>
      <c r="SM881" s="5"/>
      <c r="SN881" s="5"/>
      <c r="SO881" s="5"/>
      <c r="SP881" s="5"/>
      <c r="SQ881" s="5"/>
      <c r="SR881" s="5"/>
      <c r="SS881" s="5"/>
      <c r="ST881" s="5"/>
      <c r="SU881" s="5"/>
      <c r="SV881" s="5"/>
      <c r="SW881" s="5"/>
      <c r="SX881" s="5"/>
      <c r="SY881" s="5"/>
      <c r="SZ881" s="5"/>
      <c r="TA881" s="5"/>
      <c r="TB881" s="5"/>
      <c r="TC881" s="5"/>
      <c r="TD881" s="5"/>
      <c r="TE881" s="5"/>
      <c r="TF881" s="5"/>
      <c r="TG881" s="5"/>
      <c r="TH881" s="5"/>
      <c r="TI881" s="5"/>
      <c r="TJ881" s="5"/>
      <c r="TK881" s="5"/>
      <c r="TL881" s="5"/>
      <c r="TM881" s="5"/>
      <c r="TN881" s="5"/>
      <c r="TO881" s="5"/>
      <c r="TP881" s="5"/>
      <c r="TQ881" s="5"/>
      <c r="TR881" s="5"/>
      <c r="TS881" s="5"/>
      <c r="TT881" s="5"/>
      <c r="TU881" s="5"/>
      <c r="TV881" s="5"/>
      <c r="TW881" s="5"/>
      <c r="TX881" s="5"/>
      <c r="TY881" s="5"/>
      <c r="TZ881" s="5"/>
      <c r="UA881" s="5"/>
      <c r="UB881" s="5"/>
      <c r="UC881" s="5"/>
      <c r="UD881" s="5"/>
      <c r="UE881" s="5"/>
      <c r="UF881" s="5"/>
      <c r="UG881" s="5"/>
      <c r="UH881" s="5"/>
      <c r="UI881" s="5"/>
      <c r="UJ881" s="5"/>
      <c r="UK881" s="5"/>
      <c r="UL881" s="5"/>
      <c r="UM881" s="5"/>
      <c r="UN881" s="5"/>
      <c r="UO881" s="5"/>
      <c r="UP881" s="5"/>
      <c r="UQ881" s="5"/>
      <c r="UR881" s="5"/>
      <c r="US881" s="5"/>
      <c r="UT881" s="5"/>
      <c r="UU881" s="5"/>
      <c r="UV881" s="5"/>
      <c r="UW881" s="5"/>
      <c r="UX881" s="5"/>
      <c r="UY881" s="5"/>
      <c r="UZ881" s="5"/>
      <c r="VA881" s="5"/>
      <c r="VB881" s="5"/>
      <c r="VC881" s="5"/>
      <c r="VD881" s="5"/>
      <c r="VE881" s="5"/>
      <c r="VF881" s="5"/>
      <c r="VG881" s="5"/>
      <c r="VH881" s="5"/>
      <c r="VI881" s="5"/>
      <c r="VJ881" s="5"/>
      <c r="VK881" s="5"/>
      <c r="VL881" s="5"/>
      <c r="VM881" s="5"/>
      <c r="VN881" s="5"/>
      <c r="VO881" s="5"/>
      <c r="VP881" s="5"/>
      <c r="VQ881" s="5"/>
      <c r="VR881" s="5"/>
      <c r="VS881" s="5"/>
      <c r="VT881" s="5"/>
      <c r="VU881" s="5"/>
      <c r="VV881" s="5"/>
      <c r="VW881" s="5"/>
      <c r="VX881" s="5"/>
      <c r="VY881" s="5"/>
      <c r="VZ881" s="5"/>
      <c r="WA881" s="5"/>
      <c r="WB881" s="5"/>
      <c r="WC881" s="5"/>
      <c r="WD881" s="5"/>
      <c r="WE881" s="5"/>
      <c r="WF881" s="5"/>
      <c r="WG881" s="5"/>
      <c r="WH881" s="5"/>
      <c r="WI881" s="5"/>
      <c r="WJ881" s="5"/>
      <c r="WK881" s="5"/>
      <c r="WL881" s="5"/>
      <c r="WM881" s="5"/>
      <c r="WN881" s="5"/>
      <c r="WO881" s="5"/>
      <c r="WP881" s="5"/>
      <c r="WQ881" s="5"/>
      <c r="WR881" s="5"/>
      <c r="WS881" s="5"/>
      <c r="WT881" s="5"/>
      <c r="WU881" s="5"/>
      <c r="WV881" s="5"/>
      <c r="WW881" s="5"/>
      <c r="WX881" s="5"/>
      <c r="WY881" s="5"/>
      <c r="WZ881" s="5"/>
      <c r="XA881" s="5"/>
      <c r="XB881" s="5"/>
      <c r="XC881" s="5"/>
      <c r="XD881" s="5"/>
      <c r="XE881" s="5"/>
      <c r="XF881" s="5"/>
      <c r="XG881" s="5"/>
      <c r="XH881" s="5"/>
      <c r="XI881" s="5"/>
      <c r="XJ881" s="5"/>
      <c r="XK881" s="5"/>
      <c r="XL881" s="5"/>
      <c r="XM881" s="5"/>
      <c r="XN881" s="5"/>
      <c r="XO881" s="5"/>
      <c r="XP881" s="5"/>
      <c r="XQ881" s="5"/>
      <c r="XR881" s="5"/>
      <c r="XS881" s="5"/>
      <c r="XT881" s="5"/>
      <c r="XU881" s="5"/>
      <c r="XV881" s="5"/>
      <c r="XW881" s="5"/>
    </row>
    <row r="882" spans="39:647" x14ac:dyDescent="0.2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c r="PI882" s="5"/>
      <c r="PJ882" s="5"/>
      <c r="PK882" s="5"/>
      <c r="PL882" s="5"/>
      <c r="PM882" s="5"/>
      <c r="PN882" s="5"/>
      <c r="PO882" s="5"/>
      <c r="PP882" s="5"/>
      <c r="PQ882" s="5"/>
      <c r="PR882" s="5"/>
      <c r="PS882" s="5"/>
      <c r="PT882" s="5"/>
      <c r="PU882" s="5"/>
      <c r="PV882" s="5"/>
      <c r="PW882" s="5"/>
      <c r="PX882" s="5"/>
      <c r="PY882" s="5"/>
      <c r="PZ882" s="5"/>
      <c r="QA882" s="5"/>
      <c r="QB882" s="5"/>
      <c r="QC882" s="5"/>
      <c r="QD882" s="5"/>
      <c r="QE882" s="5"/>
      <c r="QF882" s="5"/>
      <c r="QG882" s="5"/>
      <c r="QH882" s="5"/>
      <c r="QI882" s="5"/>
      <c r="QJ882" s="5"/>
      <c r="QK882" s="5"/>
      <c r="QL882" s="5"/>
      <c r="QM882" s="5"/>
      <c r="QN882" s="5"/>
      <c r="QO882" s="5"/>
      <c r="QP882" s="5"/>
      <c r="QQ882" s="5"/>
      <c r="QR882" s="5"/>
      <c r="QS882" s="5"/>
      <c r="QT882" s="5"/>
      <c r="QU882" s="5"/>
      <c r="QV882" s="5"/>
      <c r="QW882" s="5"/>
      <c r="QX882" s="5"/>
      <c r="QY882" s="5"/>
      <c r="QZ882" s="5"/>
      <c r="RA882" s="5"/>
      <c r="RB882" s="5"/>
      <c r="RC882" s="5"/>
      <c r="RD882" s="5"/>
      <c r="RE882" s="5"/>
      <c r="RF882" s="5"/>
      <c r="RG882" s="5"/>
      <c r="RH882" s="5"/>
      <c r="RI882" s="5"/>
      <c r="RJ882" s="5"/>
      <c r="RK882" s="5"/>
      <c r="RL882" s="5"/>
      <c r="RM882" s="5"/>
      <c r="RN882" s="5"/>
      <c r="RO882" s="5"/>
      <c r="RP882" s="5"/>
      <c r="RQ882" s="5"/>
      <c r="RR882" s="5"/>
      <c r="RS882" s="5"/>
      <c r="RT882" s="5"/>
      <c r="RU882" s="5"/>
      <c r="RV882" s="5"/>
      <c r="RW882" s="5"/>
      <c r="RX882" s="5"/>
      <c r="RY882" s="5"/>
      <c r="RZ882" s="5"/>
      <c r="SA882" s="5"/>
      <c r="SB882" s="5"/>
      <c r="SC882" s="5"/>
      <c r="SD882" s="5"/>
      <c r="SE882" s="5"/>
      <c r="SF882" s="5"/>
      <c r="SG882" s="5"/>
      <c r="SH882" s="5"/>
      <c r="SI882" s="5"/>
      <c r="SJ882" s="5"/>
      <c r="SK882" s="5"/>
      <c r="SL882" s="5"/>
      <c r="SM882" s="5"/>
      <c r="SN882" s="5"/>
      <c r="SO882" s="5"/>
      <c r="SP882" s="5"/>
      <c r="SQ882" s="5"/>
      <c r="SR882" s="5"/>
      <c r="SS882" s="5"/>
      <c r="ST882" s="5"/>
      <c r="SU882" s="5"/>
      <c r="SV882" s="5"/>
      <c r="SW882" s="5"/>
      <c r="SX882" s="5"/>
      <c r="SY882" s="5"/>
      <c r="SZ882" s="5"/>
      <c r="TA882" s="5"/>
      <c r="TB882" s="5"/>
      <c r="TC882" s="5"/>
      <c r="TD882" s="5"/>
      <c r="TE882" s="5"/>
      <c r="TF882" s="5"/>
      <c r="TG882" s="5"/>
      <c r="TH882" s="5"/>
      <c r="TI882" s="5"/>
      <c r="TJ882" s="5"/>
      <c r="TK882" s="5"/>
      <c r="TL882" s="5"/>
      <c r="TM882" s="5"/>
      <c r="TN882" s="5"/>
      <c r="TO882" s="5"/>
      <c r="TP882" s="5"/>
      <c r="TQ882" s="5"/>
      <c r="TR882" s="5"/>
      <c r="TS882" s="5"/>
      <c r="TT882" s="5"/>
      <c r="TU882" s="5"/>
      <c r="TV882" s="5"/>
      <c r="TW882" s="5"/>
      <c r="TX882" s="5"/>
      <c r="TY882" s="5"/>
      <c r="TZ882" s="5"/>
      <c r="UA882" s="5"/>
      <c r="UB882" s="5"/>
      <c r="UC882" s="5"/>
      <c r="UD882" s="5"/>
      <c r="UE882" s="5"/>
      <c r="UF882" s="5"/>
      <c r="UG882" s="5"/>
      <c r="UH882" s="5"/>
      <c r="UI882" s="5"/>
      <c r="UJ882" s="5"/>
      <c r="UK882" s="5"/>
      <c r="UL882" s="5"/>
      <c r="UM882" s="5"/>
      <c r="UN882" s="5"/>
      <c r="UO882" s="5"/>
      <c r="UP882" s="5"/>
      <c r="UQ882" s="5"/>
      <c r="UR882" s="5"/>
      <c r="US882" s="5"/>
      <c r="UT882" s="5"/>
      <c r="UU882" s="5"/>
      <c r="UV882" s="5"/>
      <c r="UW882" s="5"/>
      <c r="UX882" s="5"/>
      <c r="UY882" s="5"/>
      <c r="UZ882" s="5"/>
      <c r="VA882" s="5"/>
      <c r="VB882" s="5"/>
      <c r="VC882" s="5"/>
      <c r="VD882" s="5"/>
      <c r="VE882" s="5"/>
      <c r="VF882" s="5"/>
      <c r="VG882" s="5"/>
      <c r="VH882" s="5"/>
      <c r="VI882" s="5"/>
      <c r="VJ882" s="5"/>
      <c r="VK882" s="5"/>
      <c r="VL882" s="5"/>
      <c r="VM882" s="5"/>
      <c r="VN882" s="5"/>
      <c r="VO882" s="5"/>
      <c r="VP882" s="5"/>
      <c r="VQ882" s="5"/>
      <c r="VR882" s="5"/>
      <c r="VS882" s="5"/>
      <c r="VT882" s="5"/>
      <c r="VU882" s="5"/>
      <c r="VV882" s="5"/>
      <c r="VW882" s="5"/>
      <c r="VX882" s="5"/>
      <c r="VY882" s="5"/>
      <c r="VZ882" s="5"/>
      <c r="WA882" s="5"/>
      <c r="WB882" s="5"/>
      <c r="WC882" s="5"/>
      <c r="WD882" s="5"/>
      <c r="WE882" s="5"/>
      <c r="WF882" s="5"/>
      <c r="WG882" s="5"/>
      <c r="WH882" s="5"/>
      <c r="WI882" s="5"/>
      <c r="WJ882" s="5"/>
      <c r="WK882" s="5"/>
      <c r="WL882" s="5"/>
      <c r="WM882" s="5"/>
      <c r="WN882" s="5"/>
      <c r="WO882" s="5"/>
      <c r="WP882" s="5"/>
      <c r="WQ882" s="5"/>
      <c r="WR882" s="5"/>
      <c r="WS882" s="5"/>
      <c r="WT882" s="5"/>
      <c r="WU882" s="5"/>
      <c r="WV882" s="5"/>
      <c r="WW882" s="5"/>
      <c r="WX882" s="5"/>
      <c r="WY882" s="5"/>
      <c r="WZ882" s="5"/>
      <c r="XA882" s="5"/>
      <c r="XB882" s="5"/>
      <c r="XC882" s="5"/>
      <c r="XD882" s="5"/>
      <c r="XE882" s="5"/>
      <c r="XF882" s="5"/>
      <c r="XG882" s="5"/>
      <c r="XH882" s="5"/>
      <c r="XI882" s="5"/>
      <c r="XJ882" s="5"/>
      <c r="XK882" s="5"/>
      <c r="XL882" s="5"/>
      <c r="XM882" s="5"/>
      <c r="XN882" s="5"/>
      <c r="XO882" s="5"/>
      <c r="XP882" s="5"/>
      <c r="XQ882" s="5"/>
      <c r="XR882" s="5"/>
      <c r="XS882" s="5"/>
      <c r="XT882" s="5"/>
      <c r="XU882" s="5"/>
      <c r="XV882" s="5"/>
      <c r="XW882" s="5"/>
    </row>
    <row r="883" spans="39:647" x14ac:dyDescent="0.2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c r="PI883" s="5"/>
      <c r="PJ883" s="5"/>
      <c r="PK883" s="5"/>
      <c r="PL883" s="5"/>
      <c r="PM883" s="5"/>
      <c r="PN883" s="5"/>
      <c r="PO883" s="5"/>
      <c r="PP883" s="5"/>
      <c r="PQ883" s="5"/>
      <c r="PR883" s="5"/>
      <c r="PS883" s="5"/>
      <c r="PT883" s="5"/>
      <c r="PU883" s="5"/>
      <c r="PV883" s="5"/>
      <c r="PW883" s="5"/>
      <c r="PX883" s="5"/>
      <c r="PY883" s="5"/>
      <c r="PZ883" s="5"/>
      <c r="QA883" s="5"/>
      <c r="QB883" s="5"/>
      <c r="QC883" s="5"/>
      <c r="QD883" s="5"/>
      <c r="QE883" s="5"/>
      <c r="QF883" s="5"/>
      <c r="QG883" s="5"/>
      <c r="QH883" s="5"/>
      <c r="QI883" s="5"/>
      <c r="QJ883" s="5"/>
      <c r="QK883" s="5"/>
      <c r="QL883" s="5"/>
      <c r="QM883" s="5"/>
      <c r="QN883" s="5"/>
      <c r="QO883" s="5"/>
      <c r="QP883" s="5"/>
      <c r="QQ883" s="5"/>
      <c r="QR883" s="5"/>
      <c r="QS883" s="5"/>
      <c r="QT883" s="5"/>
      <c r="QU883" s="5"/>
      <c r="QV883" s="5"/>
      <c r="QW883" s="5"/>
      <c r="QX883" s="5"/>
      <c r="QY883" s="5"/>
      <c r="QZ883" s="5"/>
      <c r="RA883" s="5"/>
      <c r="RB883" s="5"/>
      <c r="RC883" s="5"/>
      <c r="RD883" s="5"/>
      <c r="RE883" s="5"/>
      <c r="RF883" s="5"/>
      <c r="RG883" s="5"/>
      <c r="RH883" s="5"/>
      <c r="RI883" s="5"/>
      <c r="RJ883" s="5"/>
      <c r="RK883" s="5"/>
      <c r="RL883" s="5"/>
      <c r="RM883" s="5"/>
      <c r="RN883" s="5"/>
      <c r="RO883" s="5"/>
      <c r="RP883" s="5"/>
      <c r="RQ883" s="5"/>
      <c r="RR883" s="5"/>
      <c r="RS883" s="5"/>
      <c r="RT883" s="5"/>
      <c r="RU883" s="5"/>
      <c r="RV883" s="5"/>
      <c r="RW883" s="5"/>
      <c r="RX883" s="5"/>
      <c r="RY883" s="5"/>
      <c r="RZ883" s="5"/>
      <c r="SA883" s="5"/>
      <c r="SB883" s="5"/>
      <c r="SC883" s="5"/>
      <c r="SD883" s="5"/>
      <c r="SE883" s="5"/>
      <c r="SF883" s="5"/>
      <c r="SG883" s="5"/>
      <c r="SH883" s="5"/>
      <c r="SI883" s="5"/>
      <c r="SJ883" s="5"/>
      <c r="SK883" s="5"/>
      <c r="SL883" s="5"/>
      <c r="SM883" s="5"/>
      <c r="SN883" s="5"/>
      <c r="SO883" s="5"/>
      <c r="SP883" s="5"/>
      <c r="SQ883" s="5"/>
      <c r="SR883" s="5"/>
      <c r="SS883" s="5"/>
      <c r="ST883" s="5"/>
      <c r="SU883" s="5"/>
      <c r="SV883" s="5"/>
      <c r="SW883" s="5"/>
      <c r="SX883" s="5"/>
      <c r="SY883" s="5"/>
      <c r="SZ883" s="5"/>
      <c r="TA883" s="5"/>
      <c r="TB883" s="5"/>
      <c r="TC883" s="5"/>
      <c r="TD883" s="5"/>
      <c r="TE883" s="5"/>
      <c r="TF883" s="5"/>
      <c r="TG883" s="5"/>
      <c r="TH883" s="5"/>
      <c r="TI883" s="5"/>
      <c r="TJ883" s="5"/>
      <c r="TK883" s="5"/>
      <c r="TL883" s="5"/>
      <c r="TM883" s="5"/>
      <c r="TN883" s="5"/>
      <c r="TO883" s="5"/>
      <c r="TP883" s="5"/>
      <c r="TQ883" s="5"/>
      <c r="TR883" s="5"/>
      <c r="TS883" s="5"/>
      <c r="TT883" s="5"/>
      <c r="TU883" s="5"/>
      <c r="TV883" s="5"/>
      <c r="TW883" s="5"/>
      <c r="TX883" s="5"/>
      <c r="TY883" s="5"/>
      <c r="TZ883" s="5"/>
      <c r="UA883" s="5"/>
      <c r="UB883" s="5"/>
      <c r="UC883" s="5"/>
      <c r="UD883" s="5"/>
      <c r="UE883" s="5"/>
      <c r="UF883" s="5"/>
      <c r="UG883" s="5"/>
      <c r="UH883" s="5"/>
      <c r="UI883" s="5"/>
      <c r="UJ883" s="5"/>
      <c r="UK883" s="5"/>
      <c r="UL883" s="5"/>
      <c r="UM883" s="5"/>
      <c r="UN883" s="5"/>
      <c r="UO883" s="5"/>
      <c r="UP883" s="5"/>
      <c r="UQ883" s="5"/>
      <c r="UR883" s="5"/>
      <c r="US883" s="5"/>
      <c r="UT883" s="5"/>
      <c r="UU883" s="5"/>
      <c r="UV883" s="5"/>
      <c r="UW883" s="5"/>
      <c r="UX883" s="5"/>
      <c r="UY883" s="5"/>
      <c r="UZ883" s="5"/>
      <c r="VA883" s="5"/>
      <c r="VB883" s="5"/>
      <c r="VC883" s="5"/>
      <c r="VD883" s="5"/>
      <c r="VE883" s="5"/>
      <c r="VF883" s="5"/>
      <c r="VG883" s="5"/>
      <c r="VH883" s="5"/>
      <c r="VI883" s="5"/>
      <c r="VJ883" s="5"/>
      <c r="VK883" s="5"/>
      <c r="VL883" s="5"/>
      <c r="VM883" s="5"/>
      <c r="VN883" s="5"/>
      <c r="VO883" s="5"/>
      <c r="VP883" s="5"/>
      <c r="VQ883" s="5"/>
      <c r="VR883" s="5"/>
      <c r="VS883" s="5"/>
      <c r="VT883" s="5"/>
      <c r="VU883" s="5"/>
      <c r="VV883" s="5"/>
      <c r="VW883" s="5"/>
      <c r="VX883" s="5"/>
      <c r="VY883" s="5"/>
      <c r="VZ883" s="5"/>
      <c r="WA883" s="5"/>
      <c r="WB883" s="5"/>
      <c r="WC883" s="5"/>
      <c r="WD883" s="5"/>
      <c r="WE883" s="5"/>
      <c r="WF883" s="5"/>
      <c r="WG883" s="5"/>
      <c r="WH883" s="5"/>
      <c r="WI883" s="5"/>
      <c r="WJ883" s="5"/>
      <c r="WK883" s="5"/>
      <c r="WL883" s="5"/>
      <c r="WM883" s="5"/>
      <c r="WN883" s="5"/>
      <c r="WO883" s="5"/>
      <c r="WP883" s="5"/>
      <c r="WQ883" s="5"/>
      <c r="WR883" s="5"/>
      <c r="WS883" s="5"/>
      <c r="WT883" s="5"/>
      <c r="WU883" s="5"/>
      <c r="WV883" s="5"/>
      <c r="WW883" s="5"/>
      <c r="WX883" s="5"/>
      <c r="WY883" s="5"/>
      <c r="WZ883" s="5"/>
      <c r="XA883" s="5"/>
      <c r="XB883" s="5"/>
      <c r="XC883" s="5"/>
      <c r="XD883" s="5"/>
      <c r="XE883" s="5"/>
      <c r="XF883" s="5"/>
      <c r="XG883" s="5"/>
      <c r="XH883" s="5"/>
      <c r="XI883" s="5"/>
      <c r="XJ883" s="5"/>
      <c r="XK883" s="5"/>
      <c r="XL883" s="5"/>
      <c r="XM883" s="5"/>
      <c r="XN883" s="5"/>
      <c r="XO883" s="5"/>
      <c r="XP883" s="5"/>
      <c r="XQ883" s="5"/>
      <c r="XR883" s="5"/>
      <c r="XS883" s="5"/>
      <c r="XT883" s="5"/>
      <c r="XU883" s="5"/>
      <c r="XV883" s="5"/>
      <c r="XW883" s="5"/>
    </row>
    <row r="884" spans="39:647" x14ac:dyDescent="0.2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c r="PI884" s="5"/>
      <c r="PJ884" s="5"/>
      <c r="PK884" s="5"/>
      <c r="PL884" s="5"/>
      <c r="PM884" s="5"/>
      <c r="PN884" s="5"/>
      <c r="PO884" s="5"/>
      <c r="PP884" s="5"/>
      <c r="PQ884" s="5"/>
      <c r="PR884" s="5"/>
      <c r="PS884" s="5"/>
      <c r="PT884" s="5"/>
      <c r="PU884" s="5"/>
      <c r="PV884" s="5"/>
      <c r="PW884" s="5"/>
      <c r="PX884" s="5"/>
      <c r="PY884" s="5"/>
      <c r="PZ884" s="5"/>
      <c r="QA884" s="5"/>
      <c r="QB884" s="5"/>
      <c r="QC884" s="5"/>
      <c r="QD884" s="5"/>
      <c r="QE884" s="5"/>
      <c r="QF884" s="5"/>
      <c r="QG884" s="5"/>
      <c r="QH884" s="5"/>
      <c r="QI884" s="5"/>
      <c r="QJ884" s="5"/>
      <c r="QK884" s="5"/>
      <c r="QL884" s="5"/>
      <c r="QM884" s="5"/>
      <c r="QN884" s="5"/>
      <c r="QO884" s="5"/>
      <c r="QP884" s="5"/>
      <c r="QQ884" s="5"/>
      <c r="QR884" s="5"/>
      <c r="QS884" s="5"/>
      <c r="QT884" s="5"/>
      <c r="QU884" s="5"/>
      <c r="QV884" s="5"/>
      <c r="QW884" s="5"/>
      <c r="QX884" s="5"/>
      <c r="QY884" s="5"/>
      <c r="QZ884" s="5"/>
      <c r="RA884" s="5"/>
      <c r="RB884" s="5"/>
      <c r="RC884" s="5"/>
      <c r="RD884" s="5"/>
      <c r="RE884" s="5"/>
      <c r="RF884" s="5"/>
      <c r="RG884" s="5"/>
      <c r="RH884" s="5"/>
      <c r="RI884" s="5"/>
      <c r="RJ884" s="5"/>
      <c r="RK884" s="5"/>
      <c r="RL884" s="5"/>
      <c r="RM884" s="5"/>
      <c r="RN884" s="5"/>
      <c r="RO884" s="5"/>
      <c r="RP884" s="5"/>
      <c r="RQ884" s="5"/>
      <c r="RR884" s="5"/>
      <c r="RS884" s="5"/>
      <c r="RT884" s="5"/>
      <c r="RU884" s="5"/>
      <c r="RV884" s="5"/>
      <c r="RW884" s="5"/>
      <c r="RX884" s="5"/>
      <c r="RY884" s="5"/>
      <c r="RZ884" s="5"/>
      <c r="SA884" s="5"/>
      <c r="SB884" s="5"/>
      <c r="SC884" s="5"/>
      <c r="SD884" s="5"/>
      <c r="SE884" s="5"/>
      <c r="SF884" s="5"/>
      <c r="SG884" s="5"/>
      <c r="SH884" s="5"/>
      <c r="SI884" s="5"/>
      <c r="SJ884" s="5"/>
      <c r="SK884" s="5"/>
      <c r="SL884" s="5"/>
      <c r="SM884" s="5"/>
      <c r="SN884" s="5"/>
      <c r="SO884" s="5"/>
      <c r="SP884" s="5"/>
      <c r="SQ884" s="5"/>
      <c r="SR884" s="5"/>
      <c r="SS884" s="5"/>
      <c r="ST884" s="5"/>
      <c r="SU884" s="5"/>
      <c r="SV884" s="5"/>
      <c r="SW884" s="5"/>
      <c r="SX884" s="5"/>
      <c r="SY884" s="5"/>
      <c r="SZ884" s="5"/>
      <c r="TA884" s="5"/>
      <c r="TB884" s="5"/>
      <c r="TC884" s="5"/>
      <c r="TD884" s="5"/>
      <c r="TE884" s="5"/>
      <c r="TF884" s="5"/>
      <c r="TG884" s="5"/>
      <c r="TH884" s="5"/>
      <c r="TI884" s="5"/>
      <c r="TJ884" s="5"/>
      <c r="TK884" s="5"/>
      <c r="TL884" s="5"/>
      <c r="TM884" s="5"/>
      <c r="TN884" s="5"/>
      <c r="TO884" s="5"/>
      <c r="TP884" s="5"/>
      <c r="TQ884" s="5"/>
      <c r="TR884" s="5"/>
      <c r="TS884" s="5"/>
      <c r="TT884" s="5"/>
      <c r="TU884" s="5"/>
      <c r="TV884" s="5"/>
      <c r="TW884" s="5"/>
      <c r="TX884" s="5"/>
      <c r="TY884" s="5"/>
      <c r="TZ884" s="5"/>
      <c r="UA884" s="5"/>
      <c r="UB884" s="5"/>
      <c r="UC884" s="5"/>
      <c r="UD884" s="5"/>
      <c r="UE884" s="5"/>
      <c r="UF884" s="5"/>
      <c r="UG884" s="5"/>
      <c r="UH884" s="5"/>
      <c r="UI884" s="5"/>
      <c r="UJ884" s="5"/>
      <c r="UK884" s="5"/>
      <c r="UL884" s="5"/>
      <c r="UM884" s="5"/>
      <c r="UN884" s="5"/>
      <c r="UO884" s="5"/>
      <c r="UP884" s="5"/>
      <c r="UQ884" s="5"/>
      <c r="UR884" s="5"/>
      <c r="US884" s="5"/>
      <c r="UT884" s="5"/>
      <c r="UU884" s="5"/>
      <c r="UV884" s="5"/>
      <c r="UW884" s="5"/>
      <c r="UX884" s="5"/>
      <c r="UY884" s="5"/>
      <c r="UZ884" s="5"/>
      <c r="VA884" s="5"/>
      <c r="VB884" s="5"/>
      <c r="VC884" s="5"/>
      <c r="VD884" s="5"/>
      <c r="VE884" s="5"/>
      <c r="VF884" s="5"/>
      <c r="VG884" s="5"/>
      <c r="VH884" s="5"/>
      <c r="VI884" s="5"/>
      <c r="VJ884" s="5"/>
      <c r="VK884" s="5"/>
      <c r="VL884" s="5"/>
      <c r="VM884" s="5"/>
      <c r="VN884" s="5"/>
      <c r="VO884" s="5"/>
      <c r="VP884" s="5"/>
      <c r="VQ884" s="5"/>
      <c r="VR884" s="5"/>
      <c r="VS884" s="5"/>
      <c r="VT884" s="5"/>
      <c r="VU884" s="5"/>
      <c r="VV884" s="5"/>
      <c r="VW884" s="5"/>
      <c r="VX884" s="5"/>
      <c r="VY884" s="5"/>
      <c r="VZ884" s="5"/>
      <c r="WA884" s="5"/>
      <c r="WB884" s="5"/>
      <c r="WC884" s="5"/>
      <c r="WD884" s="5"/>
      <c r="WE884" s="5"/>
      <c r="WF884" s="5"/>
      <c r="WG884" s="5"/>
      <c r="WH884" s="5"/>
      <c r="WI884" s="5"/>
      <c r="WJ884" s="5"/>
      <c r="WK884" s="5"/>
      <c r="WL884" s="5"/>
      <c r="WM884" s="5"/>
      <c r="WN884" s="5"/>
      <c r="WO884" s="5"/>
      <c r="WP884" s="5"/>
      <c r="WQ884" s="5"/>
      <c r="WR884" s="5"/>
      <c r="WS884" s="5"/>
      <c r="WT884" s="5"/>
      <c r="WU884" s="5"/>
      <c r="WV884" s="5"/>
      <c r="WW884" s="5"/>
      <c r="WX884" s="5"/>
      <c r="WY884" s="5"/>
      <c r="WZ884" s="5"/>
      <c r="XA884" s="5"/>
      <c r="XB884" s="5"/>
      <c r="XC884" s="5"/>
      <c r="XD884" s="5"/>
      <c r="XE884" s="5"/>
      <c r="XF884" s="5"/>
      <c r="XG884" s="5"/>
      <c r="XH884" s="5"/>
      <c r="XI884" s="5"/>
      <c r="XJ884" s="5"/>
      <c r="XK884" s="5"/>
      <c r="XL884" s="5"/>
      <c r="XM884" s="5"/>
      <c r="XN884" s="5"/>
      <c r="XO884" s="5"/>
      <c r="XP884" s="5"/>
      <c r="XQ884" s="5"/>
      <c r="XR884" s="5"/>
      <c r="XS884" s="5"/>
      <c r="XT884" s="5"/>
      <c r="XU884" s="5"/>
      <c r="XV884" s="5"/>
      <c r="XW884" s="5"/>
    </row>
    <row r="885" spans="39:647" x14ac:dyDescent="0.2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c r="PI885" s="5"/>
      <c r="PJ885" s="5"/>
      <c r="PK885" s="5"/>
      <c r="PL885" s="5"/>
      <c r="PM885" s="5"/>
      <c r="PN885" s="5"/>
      <c r="PO885" s="5"/>
      <c r="PP885" s="5"/>
      <c r="PQ885" s="5"/>
      <c r="PR885" s="5"/>
      <c r="PS885" s="5"/>
      <c r="PT885" s="5"/>
      <c r="PU885" s="5"/>
      <c r="PV885" s="5"/>
      <c r="PW885" s="5"/>
      <c r="PX885" s="5"/>
      <c r="PY885" s="5"/>
      <c r="PZ885" s="5"/>
      <c r="QA885" s="5"/>
      <c r="QB885" s="5"/>
      <c r="QC885" s="5"/>
      <c r="QD885" s="5"/>
      <c r="QE885" s="5"/>
      <c r="QF885" s="5"/>
      <c r="QG885" s="5"/>
      <c r="QH885" s="5"/>
      <c r="QI885" s="5"/>
      <c r="QJ885" s="5"/>
      <c r="QK885" s="5"/>
      <c r="QL885" s="5"/>
      <c r="QM885" s="5"/>
      <c r="QN885" s="5"/>
      <c r="QO885" s="5"/>
      <c r="QP885" s="5"/>
      <c r="QQ885" s="5"/>
      <c r="QR885" s="5"/>
      <c r="QS885" s="5"/>
      <c r="QT885" s="5"/>
      <c r="QU885" s="5"/>
      <c r="QV885" s="5"/>
      <c r="QW885" s="5"/>
      <c r="QX885" s="5"/>
      <c r="QY885" s="5"/>
      <c r="QZ885" s="5"/>
      <c r="RA885" s="5"/>
      <c r="RB885" s="5"/>
      <c r="RC885" s="5"/>
      <c r="RD885" s="5"/>
      <c r="RE885" s="5"/>
      <c r="RF885" s="5"/>
      <c r="RG885" s="5"/>
      <c r="RH885" s="5"/>
      <c r="RI885" s="5"/>
      <c r="RJ885" s="5"/>
      <c r="RK885" s="5"/>
      <c r="RL885" s="5"/>
      <c r="RM885" s="5"/>
      <c r="RN885" s="5"/>
      <c r="RO885" s="5"/>
      <c r="RP885" s="5"/>
      <c r="RQ885" s="5"/>
      <c r="RR885" s="5"/>
      <c r="RS885" s="5"/>
      <c r="RT885" s="5"/>
      <c r="RU885" s="5"/>
      <c r="RV885" s="5"/>
      <c r="RW885" s="5"/>
      <c r="RX885" s="5"/>
      <c r="RY885" s="5"/>
      <c r="RZ885" s="5"/>
      <c r="SA885" s="5"/>
      <c r="SB885" s="5"/>
      <c r="SC885" s="5"/>
      <c r="SD885" s="5"/>
      <c r="SE885" s="5"/>
      <c r="SF885" s="5"/>
      <c r="SG885" s="5"/>
      <c r="SH885" s="5"/>
      <c r="SI885" s="5"/>
      <c r="SJ885" s="5"/>
      <c r="SK885" s="5"/>
      <c r="SL885" s="5"/>
      <c r="SM885" s="5"/>
      <c r="SN885" s="5"/>
      <c r="SO885" s="5"/>
      <c r="SP885" s="5"/>
      <c r="SQ885" s="5"/>
      <c r="SR885" s="5"/>
      <c r="SS885" s="5"/>
      <c r="ST885" s="5"/>
      <c r="SU885" s="5"/>
      <c r="SV885" s="5"/>
      <c r="SW885" s="5"/>
      <c r="SX885" s="5"/>
      <c r="SY885" s="5"/>
      <c r="SZ885" s="5"/>
      <c r="TA885" s="5"/>
      <c r="TB885" s="5"/>
      <c r="TC885" s="5"/>
      <c r="TD885" s="5"/>
      <c r="TE885" s="5"/>
      <c r="TF885" s="5"/>
      <c r="TG885" s="5"/>
      <c r="TH885" s="5"/>
      <c r="TI885" s="5"/>
      <c r="TJ885" s="5"/>
      <c r="TK885" s="5"/>
      <c r="TL885" s="5"/>
      <c r="TM885" s="5"/>
      <c r="TN885" s="5"/>
      <c r="TO885" s="5"/>
      <c r="TP885" s="5"/>
      <c r="TQ885" s="5"/>
      <c r="TR885" s="5"/>
      <c r="TS885" s="5"/>
      <c r="TT885" s="5"/>
      <c r="TU885" s="5"/>
      <c r="TV885" s="5"/>
      <c r="TW885" s="5"/>
      <c r="TX885" s="5"/>
      <c r="TY885" s="5"/>
      <c r="TZ885" s="5"/>
      <c r="UA885" s="5"/>
      <c r="UB885" s="5"/>
      <c r="UC885" s="5"/>
      <c r="UD885" s="5"/>
      <c r="UE885" s="5"/>
      <c r="UF885" s="5"/>
      <c r="UG885" s="5"/>
      <c r="UH885" s="5"/>
      <c r="UI885" s="5"/>
      <c r="UJ885" s="5"/>
      <c r="UK885" s="5"/>
      <c r="UL885" s="5"/>
      <c r="UM885" s="5"/>
      <c r="UN885" s="5"/>
      <c r="UO885" s="5"/>
      <c r="UP885" s="5"/>
      <c r="UQ885" s="5"/>
      <c r="UR885" s="5"/>
      <c r="US885" s="5"/>
      <c r="UT885" s="5"/>
      <c r="UU885" s="5"/>
      <c r="UV885" s="5"/>
      <c r="UW885" s="5"/>
      <c r="UX885" s="5"/>
      <c r="UY885" s="5"/>
      <c r="UZ885" s="5"/>
      <c r="VA885" s="5"/>
      <c r="VB885" s="5"/>
      <c r="VC885" s="5"/>
      <c r="VD885" s="5"/>
      <c r="VE885" s="5"/>
      <c r="VF885" s="5"/>
      <c r="VG885" s="5"/>
      <c r="VH885" s="5"/>
      <c r="VI885" s="5"/>
      <c r="VJ885" s="5"/>
      <c r="VK885" s="5"/>
      <c r="VL885" s="5"/>
      <c r="VM885" s="5"/>
      <c r="VN885" s="5"/>
      <c r="VO885" s="5"/>
      <c r="VP885" s="5"/>
      <c r="VQ885" s="5"/>
      <c r="VR885" s="5"/>
      <c r="VS885" s="5"/>
      <c r="VT885" s="5"/>
      <c r="VU885" s="5"/>
      <c r="VV885" s="5"/>
      <c r="VW885" s="5"/>
      <c r="VX885" s="5"/>
      <c r="VY885" s="5"/>
      <c r="VZ885" s="5"/>
      <c r="WA885" s="5"/>
      <c r="WB885" s="5"/>
      <c r="WC885" s="5"/>
      <c r="WD885" s="5"/>
      <c r="WE885" s="5"/>
      <c r="WF885" s="5"/>
      <c r="WG885" s="5"/>
      <c r="WH885" s="5"/>
      <c r="WI885" s="5"/>
      <c r="WJ885" s="5"/>
      <c r="WK885" s="5"/>
      <c r="WL885" s="5"/>
      <c r="WM885" s="5"/>
      <c r="WN885" s="5"/>
      <c r="WO885" s="5"/>
      <c r="WP885" s="5"/>
      <c r="WQ885" s="5"/>
      <c r="WR885" s="5"/>
      <c r="WS885" s="5"/>
      <c r="WT885" s="5"/>
      <c r="WU885" s="5"/>
      <c r="WV885" s="5"/>
      <c r="WW885" s="5"/>
      <c r="WX885" s="5"/>
      <c r="WY885" s="5"/>
      <c r="WZ885" s="5"/>
      <c r="XA885" s="5"/>
      <c r="XB885" s="5"/>
      <c r="XC885" s="5"/>
      <c r="XD885" s="5"/>
      <c r="XE885" s="5"/>
      <c r="XF885" s="5"/>
      <c r="XG885" s="5"/>
      <c r="XH885" s="5"/>
      <c r="XI885" s="5"/>
      <c r="XJ885" s="5"/>
      <c r="XK885" s="5"/>
      <c r="XL885" s="5"/>
      <c r="XM885" s="5"/>
      <c r="XN885" s="5"/>
      <c r="XO885" s="5"/>
      <c r="XP885" s="5"/>
      <c r="XQ885" s="5"/>
      <c r="XR885" s="5"/>
      <c r="XS885" s="5"/>
      <c r="XT885" s="5"/>
      <c r="XU885" s="5"/>
      <c r="XV885" s="5"/>
      <c r="XW885" s="5"/>
    </row>
    <row r="886" spans="39:647" x14ac:dyDescent="0.2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c r="PI886" s="5"/>
      <c r="PJ886" s="5"/>
      <c r="PK886" s="5"/>
      <c r="PL886" s="5"/>
      <c r="PM886" s="5"/>
      <c r="PN886" s="5"/>
      <c r="PO886" s="5"/>
      <c r="PP886" s="5"/>
      <c r="PQ886" s="5"/>
      <c r="PR886" s="5"/>
      <c r="PS886" s="5"/>
      <c r="PT886" s="5"/>
      <c r="PU886" s="5"/>
      <c r="PV886" s="5"/>
      <c r="PW886" s="5"/>
      <c r="PX886" s="5"/>
      <c r="PY886" s="5"/>
      <c r="PZ886" s="5"/>
      <c r="QA886" s="5"/>
      <c r="QB886" s="5"/>
      <c r="QC886" s="5"/>
      <c r="QD886" s="5"/>
      <c r="QE886" s="5"/>
      <c r="QF886" s="5"/>
      <c r="QG886" s="5"/>
      <c r="QH886" s="5"/>
      <c r="QI886" s="5"/>
      <c r="QJ886" s="5"/>
      <c r="QK886" s="5"/>
      <c r="QL886" s="5"/>
      <c r="QM886" s="5"/>
      <c r="QN886" s="5"/>
      <c r="QO886" s="5"/>
      <c r="QP886" s="5"/>
      <c r="QQ886" s="5"/>
      <c r="QR886" s="5"/>
      <c r="QS886" s="5"/>
      <c r="QT886" s="5"/>
      <c r="QU886" s="5"/>
      <c r="QV886" s="5"/>
      <c r="QW886" s="5"/>
      <c r="QX886" s="5"/>
      <c r="QY886" s="5"/>
      <c r="QZ886" s="5"/>
      <c r="RA886" s="5"/>
      <c r="RB886" s="5"/>
      <c r="RC886" s="5"/>
      <c r="RD886" s="5"/>
      <c r="RE886" s="5"/>
      <c r="RF886" s="5"/>
      <c r="RG886" s="5"/>
      <c r="RH886" s="5"/>
      <c r="RI886" s="5"/>
      <c r="RJ886" s="5"/>
      <c r="RK886" s="5"/>
      <c r="RL886" s="5"/>
      <c r="RM886" s="5"/>
      <c r="RN886" s="5"/>
      <c r="RO886" s="5"/>
      <c r="RP886" s="5"/>
      <c r="RQ886" s="5"/>
      <c r="RR886" s="5"/>
      <c r="RS886" s="5"/>
      <c r="RT886" s="5"/>
      <c r="RU886" s="5"/>
      <c r="RV886" s="5"/>
      <c r="RW886" s="5"/>
      <c r="RX886" s="5"/>
      <c r="RY886" s="5"/>
      <c r="RZ886" s="5"/>
      <c r="SA886" s="5"/>
      <c r="SB886" s="5"/>
      <c r="SC886" s="5"/>
      <c r="SD886" s="5"/>
      <c r="SE886" s="5"/>
      <c r="SF886" s="5"/>
      <c r="SG886" s="5"/>
      <c r="SH886" s="5"/>
      <c r="SI886" s="5"/>
      <c r="SJ886" s="5"/>
      <c r="SK886" s="5"/>
      <c r="SL886" s="5"/>
      <c r="SM886" s="5"/>
      <c r="SN886" s="5"/>
      <c r="SO886" s="5"/>
      <c r="SP886" s="5"/>
      <c r="SQ886" s="5"/>
      <c r="SR886" s="5"/>
      <c r="SS886" s="5"/>
      <c r="ST886" s="5"/>
      <c r="SU886" s="5"/>
      <c r="SV886" s="5"/>
      <c r="SW886" s="5"/>
      <c r="SX886" s="5"/>
      <c r="SY886" s="5"/>
      <c r="SZ886" s="5"/>
      <c r="TA886" s="5"/>
      <c r="TB886" s="5"/>
      <c r="TC886" s="5"/>
      <c r="TD886" s="5"/>
      <c r="TE886" s="5"/>
      <c r="TF886" s="5"/>
      <c r="TG886" s="5"/>
      <c r="TH886" s="5"/>
      <c r="TI886" s="5"/>
      <c r="TJ886" s="5"/>
      <c r="TK886" s="5"/>
      <c r="TL886" s="5"/>
      <c r="TM886" s="5"/>
      <c r="TN886" s="5"/>
      <c r="TO886" s="5"/>
      <c r="TP886" s="5"/>
      <c r="TQ886" s="5"/>
      <c r="TR886" s="5"/>
      <c r="TS886" s="5"/>
      <c r="TT886" s="5"/>
      <c r="TU886" s="5"/>
      <c r="TV886" s="5"/>
      <c r="TW886" s="5"/>
      <c r="TX886" s="5"/>
      <c r="TY886" s="5"/>
      <c r="TZ886" s="5"/>
      <c r="UA886" s="5"/>
      <c r="UB886" s="5"/>
      <c r="UC886" s="5"/>
      <c r="UD886" s="5"/>
      <c r="UE886" s="5"/>
      <c r="UF886" s="5"/>
      <c r="UG886" s="5"/>
      <c r="UH886" s="5"/>
      <c r="UI886" s="5"/>
      <c r="UJ886" s="5"/>
      <c r="UK886" s="5"/>
      <c r="UL886" s="5"/>
      <c r="UM886" s="5"/>
      <c r="UN886" s="5"/>
      <c r="UO886" s="5"/>
      <c r="UP886" s="5"/>
      <c r="UQ886" s="5"/>
      <c r="UR886" s="5"/>
      <c r="US886" s="5"/>
      <c r="UT886" s="5"/>
      <c r="UU886" s="5"/>
      <c r="UV886" s="5"/>
      <c r="UW886" s="5"/>
      <c r="UX886" s="5"/>
      <c r="UY886" s="5"/>
      <c r="UZ886" s="5"/>
      <c r="VA886" s="5"/>
      <c r="VB886" s="5"/>
      <c r="VC886" s="5"/>
      <c r="VD886" s="5"/>
      <c r="VE886" s="5"/>
      <c r="VF886" s="5"/>
      <c r="VG886" s="5"/>
      <c r="VH886" s="5"/>
      <c r="VI886" s="5"/>
      <c r="VJ886" s="5"/>
      <c r="VK886" s="5"/>
      <c r="VL886" s="5"/>
      <c r="VM886" s="5"/>
      <c r="VN886" s="5"/>
      <c r="VO886" s="5"/>
      <c r="VP886" s="5"/>
      <c r="VQ886" s="5"/>
      <c r="VR886" s="5"/>
      <c r="VS886" s="5"/>
      <c r="VT886" s="5"/>
      <c r="VU886" s="5"/>
      <c r="VV886" s="5"/>
      <c r="VW886" s="5"/>
      <c r="VX886" s="5"/>
      <c r="VY886" s="5"/>
      <c r="VZ886" s="5"/>
      <c r="WA886" s="5"/>
      <c r="WB886" s="5"/>
      <c r="WC886" s="5"/>
      <c r="WD886" s="5"/>
      <c r="WE886" s="5"/>
      <c r="WF886" s="5"/>
      <c r="WG886" s="5"/>
      <c r="WH886" s="5"/>
      <c r="WI886" s="5"/>
      <c r="WJ886" s="5"/>
      <c r="WK886" s="5"/>
      <c r="WL886" s="5"/>
      <c r="WM886" s="5"/>
      <c r="WN886" s="5"/>
      <c r="WO886" s="5"/>
      <c r="WP886" s="5"/>
      <c r="WQ886" s="5"/>
      <c r="WR886" s="5"/>
      <c r="WS886" s="5"/>
      <c r="WT886" s="5"/>
      <c r="WU886" s="5"/>
      <c r="WV886" s="5"/>
      <c r="WW886" s="5"/>
      <c r="WX886" s="5"/>
      <c r="WY886" s="5"/>
      <c r="WZ886" s="5"/>
      <c r="XA886" s="5"/>
      <c r="XB886" s="5"/>
      <c r="XC886" s="5"/>
      <c r="XD886" s="5"/>
      <c r="XE886" s="5"/>
      <c r="XF886" s="5"/>
      <c r="XG886" s="5"/>
      <c r="XH886" s="5"/>
      <c r="XI886" s="5"/>
      <c r="XJ886" s="5"/>
      <c r="XK886" s="5"/>
      <c r="XL886" s="5"/>
      <c r="XM886" s="5"/>
      <c r="XN886" s="5"/>
      <c r="XO886" s="5"/>
      <c r="XP886" s="5"/>
      <c r="XQ886" s="5"/>
      <c r="XR886" s="5"/>
      <c r="XS886" s="5"/>
      <c r="XT886" s="5"/>
      <c r="XU886" s="5"/>
      <c r="XV886" s="5"/>
      <c r="XW886" s="5"/>
    </row>
    <row r="887" spans="39:647" x14ac:dyDescent="0.2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c r="PI887" s="5"/>
      <c r="PJ887" s="5"/>
      <c r="PK887" s="5"/>
      <c r="PL887" s="5"/>
      <c r="PM887" s="5"/>
      <c r="PN887" s="5"/>
      <c r="PO887" s="5"/>
      <c r="PP887" s="5"/>
      <c r="PQ887" s="5"/>
      <c r="PR887" s="5"/>
      <c r="PS887" s="5"/>
      <c r="PT887" s="5"/>
      <c r="PU887" s="5"/>
      <c r="PV887" s="5"/>
      <c r="PW887" s="5"/>
      <c r="PX887" s="5"/>
      <c r="PY887" s="5"/>
      <c r="PZ887" s="5"/>
      <c r="QA887" s="5"/>
      <c r="QB887" s="5"/>
      <c r="QC887" s="5"/>
      <c r="QD887" s="5"/>
      <c r="QE887" s="5"/>
      <c r="QF887" s="5"/>
      <c r="QG887" s="5"/>
      <c r="QH887" s="5"/>
      <c r="QI887" s="5"/>
      <c r="QJ887" s="5"/>
      <c r="QK887" s="5"/>
      <c r="QL887" s="5"/>
      <c r="QM887" s="5"/>
      <c r="QN887" s="5"/>
      <c r="QO887" s="5"/>
      <c r="QP887" s="5"/>
      <c r="QQ887" s="5"/>
      <c r="QR887" s="5"/>
      <c r="QS887" s="5"/>
      <c r="QT887" s="5"/>
      <c r="QU887" s="5"/>
      <c r="QV887" s="5"/>
      <c r="QW887" s="5"/>
      <c r="QX887" s="5"/>
      <c r="QY887" s="5"/>
      <c r="QZ887" s="5"/>
      <c r="RA887" s="5"/>
      <c r="RB887" s="5"/>
      <c r="RC887" s="5"/>
      <c r="RD887" s="5"/>
      <c r="RE887" s="5"/>
      <c r="RF887" s="5"/>
      <c r="RG887" s="5"/>
      <c r="RH887" s="5"/>
      <c r="RI887" s="5"/>
      <c r="RJ887" s="5"/>
      <c r="RK887" s="5"/>
      <c r="RL887" s="5"/>
      <c r="RM887" s="5"/>
      <c r="RN887" s="5"/>
      <c r="RO887" s="5"/>
      <c r="RP887" s="5"/>
      <c r="RQ887" s="5"/>
      <c r="RR887" s="5"/>
      <c r="RS887" s="5"/>
      <c r="RT887" s="5"/>
      <c r="RU887" s="5"/>
      <c r="RV887" s="5"/>
      <c r="RW887" s="5"/>
      <c r="RX887" s="5"/>
      <c r="RY887" s="5"/>
      <c r="RZ887" s="5"/>
      <c r="SA887" s="5"/>
      <c r="SB887" s="5"/>
      <c r="SC887" s="5"/>
      <c r="SD887" s="5"/>
      <c r="SE887" s="5"/>
      <c r="SF887" s="5"/>
      <c r="SG887" s="5"/>
      <c r="SH887" s="5"/>
      <c r="SI887" s="5"/>
      <c r="SJ887" s="5"/>
      <c r="SK887" s="5"/>
      <c r="SL887" s="5"/>
      <c r="SM887" s="5"/>
      <c r="SN887" s="5"/>
      <c r="SO887" s="5"/>
      <c r="SP887" s="5"/>
      <c r="SQ887" s="5"/>
      <c r="SR887" s="5"/>
      <c r="SS887" s="5"/>
      <c r="ST887" s="5"/>
      <c r="SU887" s="5"/>
      <c r="SV887" s="5"/>
      <c r="SW887" s="5"/>
      <c r="SX887" s="5"/>
      <c r="SY887" s="5"/>
      <c r="SZ887" s="5"/>
      <c r="TA887" s="5"/>
      <c r="TB887" s="5"/>
      <c r="TC887" s="5"/>
      <c r="TD887" s="5"/>
      <c r="TE887" s="5"/>
      <c r="TF887" s="5"/>
      <c r="TG887" s="5"/>
      <c r="TH887" s="5"/>
      <c r="TI887" s="5"/>
      <c r="TJ887" s="5"/>
      <c r="TK887" s="5"/>
      <c r="TL887" s="5"/>
      <c r="TM887" s="5"/>
      <c r="TN887" s="5"/>
      <c r="TO887" s="5"/>
      <c r="TP887" s="5"/>
      <c r="TQ887" s="5"/>
      <c r="TR887" s="5"/>
      <c r="TS887" s="5"/>
      <c r="TT887" s="5"/>
      <c r="TU887" s="5"/>
      <c r="TV887" s="5"/>
      <c r="TW887" s="5"/>
      <c r="TX887" s="5"/>
      <c r="TY887" s="5"/>
      <c r="TZ887" s="5"/>
      <c r="UA887" s="5"/>
      <c r="UB887" s="5"/>
      <c r="UC887" s="5"/>
      <c r="UD887" s="5"/>
      <c r="UE887" s="5"/>
      <c r="UF887" s="5"/>
      <c r="UG887" s="5"/>
      <c r="UH887" s="5"/>
      <c r="UI887" s="5"/>
      <c r="UJ887" s="5"/>
      <c r="UK887" s="5"/>
      <c r="UL887" s="5"/>
      <c r="UM887" s="5"/>
      <c r="UN887" s="5"/>
      <c r="UO887" s="5"/>
      <c r="UP887" s="5"/>
      <c r="UQ887" s="5"/>
      <c r="UR887" s="5"/>
      <c r="US887" s="5"/>
      <c r="UT887" s="5"/>
      <c r="UU887" s="5"/>
      <c r="UV887" s="5"/>
      <c r="UW887" s="5"/>
      <c r="UX887" s="5"/>
      <c r="UY887" s="5"/>
      <c r="UZ887" s="5"/>
      <c r="VA887" s="5"/>
      <c r="VB887" s="5"/>
      <c r="VC887" s="5"/>
      <c r="VD887" s="5"/>
      <c r="VE887" s="5"/>
      <c r="VF887" s="5"/>
      <c r="VG887" s="5"/>
      <c r="VH887" s="5"/>
      <c r="VI887" s="5"/>
      <c r="VJ887" s="5"/>
      <c r="VK887" s="5"/>
      <c r="VL887" s="5"/>
      <c r="VM887" s="5"/>
      <c r="VN887" s="5"/>
      <c r="VO887" s="5"/>
      <c r="VP887" s="5"/>
      <c r="VQ887" s="5"/>
      <c r="VR887" s="5"/>
      <c r="VS887" s="5"/>
      <c r="VT887" s="5"/>
      <c r="VU887" s="5"/>
      <c r="VV887" s="5"/>
      <c r="VW887" s="5"/>
      <c r="VX887" s="5"/>
      <c r="VY887" s="5"/>
      <c r="VZ887" s="5"/>
      <c r="WA887" s="5"/>
      <c r="WB887" s="5"/>
      <c r="WC887" s="5"/>
      <c r="WD887" s="5"/>
      <c r="WE887" s="5"/>
      <c r="WF887" s="5"/>
      <c r="WG887" s="5"/>
      <c r="WH887" s="5"/>
      <c r="WI887" s="5"/>
      <c r="WJ887" s="5"/>
      <c r="WK887" s="5"/>
      <c r="WL887" s="5"/>
      <c r="WM887" s="5"/>
      <c r="WN887" s="5"/>
      <c r="WO887" s="5"/>
      <c r="WP887" s="5"/>
      <c r="WQ887" s="5"/>
      <c r="WR887" s="5"/>
      <c r="WS887" s="5"/>
      <c r="WT887" s="5"/>
      <c r="WU887" s="5"/>
      <c r="WV887" s="5"/>
      <c r="WW887" s="5"/>
      <c r="WX887" s="5"/>
      <c r="WY887" s="5"/>
      <c r="WZ887" s="5"/>
      <c r="XA887" s="5"/>
      <c r="XB887" s="5"/>
      <c r="XC887" s="5"/>
      <c r="XD887" s="5"/>
      <c r="XE887" s="5"/>
      <c r="XF887" s="5"/>
      <c r="XG887" s="5"/>
      <c r="XH887" s="5"/>
      <c r="XI887" s="5"/>
      <c r="XJ887" s="5"/>
      <c r="XK887" s="5"/>
      <c r="XL887" s="5"/>
      <c r="XM887" s="5"/>
      <c r="XN887" s="5"/>
      <c r="XO887" s="5"/>
      <c r="XP887" s="5"/>
      <c r="XQ887" s="5"/>
      <c r="XR887" s="5"/>
      <c r="XS887" s="5"/>
      <c r="XT887" s="5"/>
      <c r="XU887" s="5"/>
      <c r="XV887" s="5"/>
      <c r="XW887" s="5"/>
    </row>
    <row r="888" spans="39:647" x14ac:dyDescent="0.2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c r="PI888" s="5"/>
      <c r="PJ888" s="5"/>
      <c r="PK888" s="5"/>
      <c r="PL888" s="5"/>
      <c r="PM888" s="5"/>
      <c r="PN888" s="5"/>
      <c r="PO888" s="5"/>
      <c r="PP888" s="5"/>
      <c r="PQ888" s="5"/>
      <c r="PR888" s="5"/>
      <c r="PS888" s="5"/>
      <c r="PT888" s="5"/>
      <c r="PU888" s="5"/>
      <c r="PV888" s="5"/>
      <c r="PW888" s="5"/>
      <c r="PX888" s="5"/>
      <c r="PY888" s="5"/>
      <c r="PZ888" s="5"/>
      <c r="QA888" s="5"/>
      <c r="QB888" s="5"/>
      <c r="QC888" s="5"/>
      <c r="QD888" s="5"/>
      <c r="QE888" s="5"/>
      <c r="QF888" s="5"/>
      <c r="QG888" s="5"/>
      <c r="QH888" s="5"/>
      <c r="QI888" s="5"/>
      <c r="QJ888" s="5"/>
      <c r="QK888" s="5"/>
      <c r="QL888" s="5"/>
      <c r="QM888" s="5"/>
      <c r="QN888" s="5"/>
      <c r="QO888" s="5"/>
      <c r="QP888" s="5"/>
      <c r="QQ888" s="5"/>
      <c r="QR888" s="5"/>
      <c r="QS888" s="5"/>
      <c r="QT888" s="5"/>
      <c r="QU888" s="5"/>
      <c r="QV888" s="5"/>
      <c r="QW888" s="5"/>
      <c r="QX888" s="5"/>
      <c r="QY888" s="5"/>
      <c r="QZ888" s="5"/>
      <c r="RA888" s="5"/>
      <c r="RB888" s="5"/>
      <c r="RC888" s="5"/>
      <c r="RD888" s="5"/>
      <c r="RE888" s="5"/>
      <c r="RF888" s="5"/>
      <c r="RG888" s="5"/>
      <c r="RH888" s="5"/>
      <c r="RI888" s="5"/>
      <c r="RJ888" s="5"/>
      <c r="RK888" s="5"/>
      <c r="RL888" s="5"/>
      <c r="RM888" s="5"/>
      <c r="RN888" s="5"/>
      <c r="RO888" s="5"/>
      <c r="RP888" s="5"/>
      <c r="RQ888" s="5"/>
      <c r="RR888" s="5"/>
      <c r="RS888" s="5"/>
      <c r="RT888" s="5"/>
      <c r="RU888" s="5"/>
      <c r="RV888" s="5"/>
      <c r="RW888" s="5"/>
      <c r="RX888" s="5"/>
      <c r="RY888" s="5"/>
      <c r="RZ888" s="5"/>
      <c r="SA888" s="5"/>
      <c r="SB888" s="5"/>
      <c r="SC888" s="5"/>
      <c r="SD888" s="5"/>
      <c r="SE888" s="5"/>
      <c r="SF888" s="5"/>
      <c r="SG888" s="5"/>
      <c r="SH888" s="5"/>
      <c r="SI888" s="5"/>
      <c r="SJ888" s="5"/>
      <c r="SK888" s="5"/>
      <c r="SL888" s="5"/>
      <c r="SM888" s="5"/>
      <c r="SN888" s="5"/>
      <c r="SO888" s="5"/>
      <c r="SP888" s="5"/>
      <c r="SQ888" s="5"/>
      <c r="SR888" s="5"/>
      <c r="SS888" s="5"/>
      <c r="ST888" s="5"/>
      <c r="SU888" s="5"/>
      <c r="SV888" s="5"/>
      <c r="SW888" s="5"/>
      <c r="SX888" s="5"/>
      <c r="SY888" s="5"/>
      <c r="SZ888" s="5"/>
      <c r="TA888" s="5"/>
      <c r="TB888" s="5"/>
      <c r="TC888" s="5"/>
      <c r="TD888" s="5"/>
      <c r="TE888" s="5"/>
      <c r="TF888" s="5"/>
      <c r="TG888" s="5"/>
      <c r="TH888" s="5"/>
      <c r="TI888" s="5"/>
      <c r="TJ888" s="5"/>
      <c r="TK888" s="5"/>
      <c r="TL888" s="5"/>
      <c r="TM888" s="5"/>
      <c r="TN888" s="5"/>
      <c r="TO888" s="5"/>
      <c r="TP888" s="5"/>
      <c r="TQ888" s="5"/>
      <c r="TR888" s="5"/>
      <c r="TS888" s="5"/>
      <c r="TT888" s="5"/>
      <c r="TU888" s="5"/>
      <c r="TV888" s="5"/>
      <c r="TW888" s="5"/>
      <c r="TX888" s="5"/>
      <c r="TY888" s="5"/>
      <c r="TZ888" s="5"/>
      <c r="UA888" s="5"/>
      <c r="UB888" s="5"/>
      <c r="UC888" s="5"/>
      <c r="UD888" s="5"/>
      <c r="UE888" s="5"/>
      <c r="UF888" s="5"/>
      <c r="UG888" s="5"/>
      <c r="UH888" s="5"/>
      <c r="UI888" s="5"/>
      <c r="UJ888" s="5"/>
      <c r="UK888" s="5"/>
      <c r="UL888" s="5"/>
      <c r="UM888" s="5"/>
      <c r="UN888" s="5"/>
      <c r="UO888" s="5"/>
      <c r="UP888" s="5"/>
      <c r="UQ888" s="5"/>
      <c r="UR888" s="5"/>
      <c r="US888" s="5"/>
      <c r="UT888" s="5"/>
      <c r="UU888" s="5"/>
      <c r="UV888" s="5"/>
      <c r="UW888" s="5"/>
      <c r="UX888" s="5"/>
      <c r="UY888" s="5"/>
      <c r="UZ888" s="5"/>
      <c r="VA888" s="5"/>
      <c r="VB888" s="5"/>
      <c r="VC888" s="5"/>
      <c r="VD888" s="5"/>
      <c r="VE888" s="5"/>
      <c r="VF888" s="5"/>
      <c r="VG888" s="5"/>
      <c r="VH888" s="5"/>
      <c r="VI888" s="5"/>
      <c r="VJ888" s="5"/>
      <c r="VK888" s="5"/>
      <c r="VL888" s="5"/>
      <c r="VM888" s="5"/>
      <c r="VN888" s="5"/>
      <c r="VO888" s="5"/>
      <c r="VP888" s="5"/>
      <c r="VQ888" s="5"/>
      <c r="VR888" s="5"/>
      <c r="VS888" s="5"/>
      <c r="VT888" s="5"/>
      <c r="VU888" s="5"/>
      <c r="VV888" s="5"/>
      <c r="VW888" s="5"/>
      <c r="VX888" s="5"/>
      <c r="VY888" s="5"/>
      <c r="VZ888" s="5"/>
      <c r="WA888" s="5"/>
      <c r="WB888" s="5"/>
      <c r="WC888" s="5"/>
      <c r="WD888" s="5"/>
      <c r="WE888" s="5"/>
      <c r="WF888" s="5"/>
      <c r="WG888" s="5"/>
      <c r="WH888" s="5"/>
      <c r="WI888" s="5"/>
      <c r="WJ888" s="5"/>
      <c r="WK888" s="5"/>
      <c r="WL888" s="5"/>
      <c r="WM888" s="5"/>
      <c r="WN888" s="5"/>
      <c r="WO888" s="5"/>
      <c r="WP888" s="5"/>
      <c r="WQ888" s="5"/>
      <c r="WR888" s="5"/>
      <c r="WS888" s="5"/>
      <c r="WT888" s="5"/>
      <c r="WU888" s="5"/>
      <c r="WV888" s="5"/>
      <c r="WW888" s="5"/>
      <c r="WX888" s="5"/>
      <c r="WY888" s="5"/>
      <c r="WZ888" s="5"/>
      <c r="XA888" s="5"/>
      <c r="XB888" s="5"/>
      <c r="XC888" s="5"/>
      <c r="XD888" s="5"/>
      <c r="XE888" s="5"/>
      <c r="XF888" s="5"/>
      <c r="XG888" s="5"/>
      <c r="XH888" s="5"/>
      <c r="XI888" s="5"/>
      <c r="XJ888" s="5"/>
      <c r="XK888" s="5"/>
      <c r="XL888" s="5"/>
      <c r="XM888" s="5"/>
      <c r="XN888" s="5"/>
      <c r="XO888" s="5"/>
      <c r="XP888" s="5"/>
      <c r="XQ888" s="5"/>
      <c r="XR888" s="5"/>
      <c r="XS888" s="5"/>
      <c r="XT888" s="5"/>
      <c r="XU888" s="5"/>
      <c r="XV888" s="5"/>
      <c r="XW888" s="5"/>
    </row>
    <row r="889" spans="39:647" x14ac:dyDescent="0.2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c r="PI889" s="5"/>
      <c r="PJ889" s="5"/>
      <c r="PK889" s="5"/>
      <c r="PL889" s="5"/>
      <c r="PM889" s="5"/>
      <c r="PN889" s="5"/>
      <c r="PO889" s="5"/>
      <c r="PP889" s="5"/>
      <c r="PQ889" s="5"/>
      <c r="PR889" s="5"/>
      <c r="PS889" s="5"/>
      <c r="PT889" s="5"/>
      <c r="PU889" s="5"/>
      <c r="PV889" s="5"/>
      <c r="PW889" s="5"/>
      <c r="PX889" s="5"/>
      <c r="PY889" s="5"/>
      <c r="PZ889" s="5"/>
      <c r="QA889" s="5"/>
      <c r="QB889" s="5"/>
      <c r="QC889" s="5"/>
      <c r="QD889" s="5"/>
      <c r="QE889" s="5"/>
      <c r="QF889" s="5"/>
      <c r="QG889" s="5"/>
      <c r="QH889" s="5"/>
      <c r="QI889" s="5"/>
      <c r="QJ889" s="5"/>
      <c r="QK889" s="5"/>
      <c r="QL889" s="5"/>
      <c r="QM889" s="5"/>
      <c r="QN889" s="5"/>
      <c r="QO889" s="5"/>
      <c r="QP889" s="5"/>
      <c r="QQ889" s="5"/>
      <c r="QR889" s="5"/>
      <c r="QS889" s="5"/>
      <c r="QT889" s="5"/>
      <c r="QU889" s="5"/>
      <c r="QV889" s="5"/>
      <c r="QW889" s="5"/>
      <c r="QX889" s="5"/>
      <c r="QY889" s="5"/>
      <c r="QZ889" s="5"/>
      <c r="RA889" s="5"/>
      <c r="RB889" s="5"/>
      <c r="RC889" s="5"/>
      <c r="RD889" s="5"/>
      <c r="RE889" s="5"/>
      <c r="RF889" s="5"/>
      <c r="RG889" s="5"/>
      <c r="RH889" s="5"/>
      <c r="RI889" s="5"/>
      <c r="RJ889" s="5"/>
      <c r="RK889" s="5"/>
      <c r="RL889" s="5"/>
      <c r="RM889" s="5"/>
      <c r="RN889" s="5"/>
      <c r="RO889" s="5"/>
      <c r="RP889" s="5"/>
      <c r="RQ889" s="5"/>
      <c r="RR889" s="5"/>
      <c r="RS889" s="5"/>
      <c r="RT889" s="5"/>
      <c r="RU889" s="5"/>
      <c r="RV889" s="5"/>
      <c r="RW889" s="5"/>
      <c r="RX889" s="5"/>
      <c r="RY889" s="5"/>
      <c r="RZ889" s="5"/>
      <c r="SA889" s="5"/>
      <c r="SB889" s="5"/>
      <c r="SC889" s="5"/>
      <c r="SD889" s="5"/>
      <c r="SE889" s="5"/>
      <c r="SF889" s="5"/>
      <c r="SG889" s="5"/>
      <c r="SH889" s="5"/>
      <c r="SI889" s="5"/>
      <c r="SJ889" s="5"/>
      <c r="SK889" s="5"/>
      <c r="SL889" s="5"/>
      <c r="SM889" s="5"/>
      <c r="SN889" s="5"/>
      <c r="SO889" s="5"/>
      <c r="SP889" s="5"/>
      <c r="SQ889" s="5"/>
      <c r="SR889" s="5"/>
      <c r="SS889" s="5"/>
      <c r="ST889" s="5"/>
      <c r="SU889" s="5"/>
      <c r="SV889" s="5"/>
      <c r="SW889" s="5"/>
      <c r="SX889" s="5"/>
      <c r="SY889" s="5"/>
      <c r="SZ889" s="5"/>
      <c r="TA889" s="5"/>
      <c r="TB889" s="5"/>
      <c r="TC889" s="5"/>
      <c r="TD889" s="5"/>
      <c r="TE889" s="5"/>
      <c r="TF889" s="5"/>
      <c r="TG889" s="5"/>
      <c r="TH889" s="5"/>
      <c r="TI889" s="5"/>
      <c r="TJ889" s="5"/>
      <c r="TK889" s="5"/>
      <c r="TL889" s="5"/>
      <c r="TM889" s="5"/>
      <c r="TN889" s="5"/>
      <c r="TO889" s="5"/>
      <c r="TP889" s="5"/>
      <c r="TQ889" s="5"/>
      <c r="TR889" s="5"/>
      <c r="TS889" s="5"/>
      <c r="TT889" s="5"/>
      <c r="TU889" s="5"/>
      <c r="TV889" s="5"/>
      <c r="TW889" s="5"/>
      <c r="TX889" s="5"/>
      <c r="TY889" s="5"/>
      <c r="TZ889" s="5"/>
      <c r="UA889" s="5"/>
      <c r="UB889" s="5"/>
      <c r="UC889" s="5"/>
      <c r="UD889" s="5"/>
      <c r="UE889" s="5"/>
      <c r="UF889" s="5"/>
      <c r="UG889" s="5"/>
      <c r="UH889" s="5"/>
      <c r="UI889" s="5"/>
      <c r="UJ889" s="5"/>
      <c r="UK889" s="5"/>
      <c r="UL889" s="5"/>
      <c r="UM889" s="5"/>
      <c r="UN889" s="5"/>
      <c r="UO889" s="5"/>
      <c r="UP889" s="5"/>
      <c r="UQ889" s="5"/>
      <c r="UR889" s="5"/>
      <c r="US889" s="5"/>
      <c r="UT889" s="5"/>
      <c r="UU889" s="5"/>
      <c r="UV889" s="5"/>
      <c r="UW889" s="5"/>
      <c r="UX889" s="5"/>
      <c r="UY889" s="5"/>
      <c r="UZ889" s="5"/>
      <c r="VA889" s="5"/>
      <c r="VB889" s="5"/>
      <c r="VC889" s="5"/>
      <c r="VD889" s="5"/>
      <c r="VE889" s="5"/>
      <c r="VF889" s="5"/>
      <c r="VG889" s="5"/>
      <c r="VH889" s="5"/>
      <c r="VI889" s="5"/>
      <c r="VJ889" s="5"/>
      <c r="VK889" s="5"/>
      <c r="VL889" s="5"/>
      <c r="VM889" s="5"/>
      <c r="VN889" s="5"/>
      <c r="VO889" s="5"/>
      <c r="VP889" s="5"/>
      <c r="VQ889" s="5"/>
      <c r="VR889" s="5"/>
      <c r="VS889" s="5"/>
      <c r="VT889" s="5"/>
      <c r="VU889" s="5"/>
      <c r="VV889" s="5"/>
      <c r="VW889" s="5"/>
      <c r="VX889" s="5"/>
      <c r="VY889" s="5"/>
      <c r="VZ889" s="5"/>
      <c r="WA889" s="5"/>
      <c r="WB889" s="5"/>
      <c r="WC889" s="5"/>
      <c r="WD889" s="5"/>
      <c r="WE889" s="5"/>
      <c r="WF889" s="5"/>
      <c r="WG889" s="5"/>
      <c r="WH889" s="5"/>
      <c r="WI889" s="5"/>
      <c r="WJ889" s="5"/>
      <c r="WK889" s="5"/>
      <c r="WL889" s="5"/>
      <c r="WM889" s="5"/>
      <c r="WN889" s="5"/>
      <c r="WO889" s="5"/>
      <c r="WP889" s="5"/>
      <c r="WQ889" s="5"/>
      <c r="WR889" s="5"/>
      <c r="WS889" s="5"/>
      <c r="WT889" s="5"/>
      <c r="WU889" s="5"/>
      <c r="WV889" s="5"/>
      <c r="WW889" s="5"/>
      <c r="WX889" s="5"/>
      <c r="WY889" s="5"/>
      <c r="WZ889" s="5"/>
      <c r="XA889" s="5"/>
      <c r="XB889" s="5"/>
      <c r="XC889" s="5"/>
      <c r="XD889" s="5"/>
      <c r="XE889" s="5"/>
      <c r="XF889" s="5"/>
      <c r="XG889" s="5"/>
      <c r="XH889" s="5"/>
      <c r="XI889" s="5"/>
      <c r="XJ889" s="5"/>
      <c r="XK889" s="5"/>
      <c r="XL889" s="5"/>
      <c r="XM889" s="5"/>
      <c r="XN889" s="5"/>
      <c r="XO889" s="5"/>
      <c r="XP889" s="5"/>
      <c r="XQ889" s="5"/>
      <c r="XR889" s="5"/>
      <c r="XS889" s="5"/>
      <c r="XT889" s="5"/>
      <c r="XU889" s="5"/>
      <c r="XV889" s="5"/>
      <c r="XW889" s="5"/>
    </row>
    <row r="890" spans="39:647" x14ac:dyDescent="0.2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c r="PI890" s="5"/>
      <c r="PJ890" s="5"/>
      <c r="PK890" s="5"/>
      <c r="PL890" s="5"/>
      <c r="PM890" s="5"/>
      <c r="PN890" s="5"/>
      <c r="PO890" s="5"/>
      <c r="PP890" s="5"/>
      <c r="PQ890" s="5"/>
      <c r="PR890" s="5"/>
      <c r="PS890" s="5"/>
      <c r="PT890" s="5"/>
      <c r="PU890" s="5"/>
      <c r="PV890" s="5"/>
      <c r="PW890" s="5"/>
      <c r="PX890" s="5"/>
      <c r="PY890" s="5"/>
      <c r="PZ890" s="5"/>
      <c r="QA890" s="5"/>
      <c r="QB890" s="5"/>
      <c r="QC890" s="5"/>
      <c r="QD890" s="5"/>
      <c r="QE890" s="5"/>
      <c r="QF890" s="5"/>
      <c r="QG890" s="5"/>
      <c r="QH890" s="5"/>
      <c r="QI890" s="5"/>
      <c r="QJ890" s="5"/>
      <c r="QK890" s="5"/>
      <c r="QL890" s="5"/>
      <c r="QM890" s="5"/>
      <c r="QN890" s="5"/>
      <c r="QO890" s="5"/>
      <c r="QP890" s="5"/>
      <c r="QQ890" s="5"/>
      <c r="QR890" s="5"/>
      <c r="QS890" s="5"/>
      <c r="QT890" s="5"/>
      <c r="QU890" s="5"/>
      <c r="QV890" s="5"/>
      <c r="QW890" s="5"/>
      <c r="QX890" s="5"/>
      <c r="QY890" s="5"/>
      <c r="QZ890" s="5"/>
      <c r="RA890" s="5"/>
      <c r="RB890" s="5"/>
      <c r="RC890" s="5"/>
      <c r="RD890" s="5"/>
      <c r="RE890" s="5"/>
      <c r="RF890" s="5"/>
      <c r="RG890" s="5"/>
      <c r="RH890" s="5"/>
      <c r="RI890" s="5"/>
      <c r="RJ890" s="5"/>
      <c r="RK890" s="5"/>
      <c r="RL890" s="5"/>
      <c r="RM890" s="5"/>
      <c r="RN890" s="5"/>
      <c r="RO890" s="5"/>
      <c r="RP890" s="5"/>
      <c r="RQ890" s="5"/>
      <c r="RR890" s="5"/>
      <c r="RS890" s="5"/>
      <c r="RT890" s="5"/>
      <c r="RU890" s="5"/>
      <c r="RV890" s="5"/>
      <c r="RW890" s="5"/>
      <c r="RX890" s="5"/>
      <c r="RY890" s="5"/>
      <c r="RZ890" s="5"/>
      <c r="SA890" s="5"/>
      <c r="SB890" s="5"/>
      <c r="SC890" s="5"/>
      <c r="SD890" s="5"/>
      <c r="SE890" s="5"/>
      <c r="SF890" s="5"/>
      <c r="SG890" s="5"/>
      <c r="SH890" s="5"/>
      <c r="SI890" s="5"/>
      <c r="SJ890" s="5"/>
      <c r="SK890" s="5"/>
      <c r="SL890" s="5"/>
      <c r="SM890" s="5"/>
      <c r="SN890" s="5"/>
      <c r="SO890" s="5"/>
      <c r="SP890" s="5"/>
      <c r="SQ890" s="5"/>
      <c r="SR890" s="5"/>
      <c r="SS890" s="5"/>
      <c r="ST890" s="5"/>
      <c r="SU890" s="5"/>
      <c r="SV890" s="5"/>
      <c r="SW890" s="5"/>
      <c r="SX890" s="5"/>
      <c r="SY890" s="5"/>
      <c r="SZ890" s="5"/>
      <c r="TA890" s="5"/>
      <c r="TB890" s="5"/>
      <c r="TC890" s="5"/>
      <c r="TD890" s="5"/>
      <c r="TE890" s="5"/>
      <c r="TF890" s="5"/>
      <c r="TG890" s="5"/>
      <c r="TH890" s="5"/>
      <c r="TI890" s="5"/>
      <c r="TJ890" s="5"/>
      <c r="TK890" s="5"/>
      <c r="TL890" s="5"/>
      <c r="TM890" s="5"/>
      <c r="TN890" s="5"/>
      <c r="TO890" s="5"/>
      <c r="TP890" s="5"/>
      <c r="TQ890" s="5"/>
      <c r="TR890" s="5"/>
      <c r="TS890" s="5"/>
      <c r="TT890" s="5"/>
      <c r="TU890" s="5"/>
      <c r="TV890" s="5"/>
      <c r="TW890" s="5"/>
      <c r="TX890" s="5"/>
      <c r="TY890" s="5"/>
      <c r="TZ890" s="5"/>
      <c r="UA890" s="5"/>
      <c r="UB890" s="5"/>
      <c r="UC890" s="5"/>
      <c r="UD890" s="5"/>
      <c r="UE890" s="5"/>
      <c r="UF890" s="5"/>
      <c r="UG890" s="5"/>
      <c r="UH890" s="5"/>
      <c r="UI890" s="5"/>
      <c r="UJ890" s="5"/>
      <c r="UK890" s="5"/>
      <c r="UL890" s="5"/>
      <c r="UM890" s="5"/>
      <c r="UN890" s="5"/>
      <c r="UO890" s="5"/>
      <c r="UP890" s="5"/>
      <c r="UQ890" s="5"/>
      <c r="UR890" s="5"/>
      <c r="US890" s="5"/>
      <c r="UT890" s="5"/>
      <c r="UU890" s="5"/>
      <c r="UV890" s="5"/>
      <c r="UW890" s="5"/>
      <c r="UX890" s="5"/>
      <c r="UY890" s="5"/>
      <c r="UZ890" s="5"/>
      <c r="VA890" s="5"/>
      <c r="VB890" s="5"/>
      <c r="VC890" s="5"/>
      <c r="VD890" s="5"/>
      <c r="VE890" s="5"/>
      <c r="VF890" s="5"/>
      <c r="VG890" s="5"/>
      <c r="VH890" s="5"/>
      <c r="VI890" s="5"/>
      <c r="VJ890" s="5"/>
      <c r="VK890" s="5"/>
      <c r="VL890" s="5"/>
      <c r="VM890" s="5"/>
      <c r="VN890" s="5"/>
      <c r="VO890" s="5"/>
      <c r="VP890" s="5"/>
      <c r="VQ890" s="5"/>
      <c r="VR890" s="5"/>
      <c r="VS890" s="5"/>
      <c r="VT890" s="5"/>
      <c r="VU890" s="5"/>
      <c r="VV890" s="5"/>
      <c r="VW890" s="5"/>
      <c r="VX890" s="5"/>
      <c r="VY890" s="5"/>
      <c r="VZ890" s="5"/>
      <c r="WA890" s="5"/>
      <c r="WB890" s="5"/>
      <c r="WC890" s="5"/>
      <c r="WD890" s="5"/>
      <c r="WE890" s="5"/>
      <c r="WF890" s="5"/>
      <c r="WG890" s="5"/>
      <c r="WH890" s="5"/>
      <c r="WI890" s="5"/>
      <c r="WJ890" s="5"/>
      <c r="WK890" s="5"/>
      <c r="WL890" s="5"/>
      <c r="WM890" s="5"/>
      <c r="WN890" s="5"/>
      <c r="WO890" s="5"/>
      <c r="WP890" s="5"/>
      <c r="WQ890" s="5"/>
      <c r="WR890" s="5"/>
      <c r="WS890" s="5"/>
      <c r="WT890" s="5"/>
      <c r="WU890" s="5"/>
      <c r="WV890" s="5"/>
      <c r="WW890" s="5"/>
      <c r="WX890" s="5"/>
      <c r="WY890" s="5"/>
      <c r="WZ890" s="5"/>
      <c r="XA890" s="5"/>
      <c r="XB890" s="5"/>
      <c r="XC890" s="5"/>
      <c r="XD890" s="5"/>
      <c r="XE890" s="5"/>
      <c r="XF890" s="5"/>
      <c r="XG890" s="5"/>
      <c r="XH890" s="5"/>
      <c r="XI890" s="5"/>
      <c r="XJ890" s="5"/>
      <c r="XK890" s="5"/>
      <c r="XL890" s="5"/>
      <c r="XM890" s="5"/>
      <c r="XN890" s="5"/>
      <c r="XO890" s="5"/>
      <c r="XP890" s="5"/>
      <c r="XQ890" s="5"/>
      <c r="XR890" s="5"/>
      <c r="XS890" s="5"/>
      <c r="XT890" s="5"/>
      <c r="XU890" s="5"/>
      <c r="XV890" s="5"/>
      <c r="XW890" s="5"/>
    </row>
    <row r="891" spans="39:647" x14ac:dyDescent="0.2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c r="PI891" s="5"/>
      <c r="PJ891" s="5"/>
      <c r="PK891" s="5"/>
      <c r="PL891" s="5"/>
      <c r="PM891" s="5"/>
      <c r="PN891" s="5"/>
      <c r="PO891" s="5"/>
      <c r="PP891" s="5"/>
      <c r="PQ891" s="5"/>
      <c r="PR891" s="5"/>
      <c r="PS891" s="5"/>
      <c r="PT891" s="5"/>
      <c r="PU891" s="5"/>
      <c r="PV891" s="5"/>
      <c r="PW891" s="5"/>
      <c r="PX891" s="5"/>
      <c r="PY891" s="5"/>
      <c r="PZ891" s="5"/>
      <c r="QA891" s="5"/>
      <c r="QB891" s="5"/>
      <c r="QC891" s="5"/>
      <c r="QD891" s="5"/>
      <c r="QE891" s="5"/>
      <c r="QF891" s="5"/>
      <c r="QG891" s="5"/>
      <c r="QH891" s="5"/>
      <c r="QI891" s="5"/>
      <c r="QJ891" s="5"/>
      <c r="QK891" s="5"/>
      <c r="QL891" s="5"/>
      <c r="QM891" s="5"/>
      <c r="QN891" s="5"/>
      <c r="QO891" s="5"/>
      <c r="QP891" s="5"/>
      <c r="QQ891" s="5"/>
      <c r="QR891" s="5"/>
      <c r="QS891" s="5"/>
      <c r="QT891" s="5"/>
      <c r="QU891" s="5"/>
      <c r="QV891" s="5"/>
      <c r="QW891" s="5"/>
      <c r="QX891" s="5"/>
      <c r="QY891" s="5"/>
      <c r="QZ891" s="5"/>
      <c r="RA891" s="5"/>
      <c r="RB891" s="5"/>
      <c r="RC891" s="5"/>
      <c r="RD891" s="5"/>
      <c r="RE891" s="5"/>
      <c r="RF891" s="5"/>
      <c r="RG891" s="5"/>
      <c r="RH891" s="5"/>
      <c r="RI891" s="5"/>
      <c r="RJ891" s="5"/>
      <c r="RK891" s="5"/>
      <c r="RL891" s="5"/>
      <c r="RM891" s="5"/>
      <c r="RN891" s="5"/>
      <c r="RO891" s="5"/>
      <c r="RP891" s="5"/>
      <c r="RQ891" s="5"/>
      <c r="RR891" s="5"/>
      <c r="RS891" s="5"/>
      <c r="RT891" s="5"/>
      <c r="RU891" s="5"/>
      <c r="RV891" s="5"/>
      <c r="RW891" s="5"/>
      <c r="RX891" s="5"/>
      <c r="RY891" s="5"/>
      <c r="RZ891" s="5"/>
      <c r="SA891" s="5"/>
      <c r="SB891" s="5"/>
      <c r="SC891" s="5"/>
      <c r="SD891" s="5"/>
      <c r="SE891" s="5"/>
      <c r="SF891" s="5"/>
      <c r="SG891" s="5"/>
      <c r="SH891" s="5"/>
      <c r="SI891" s="5"/>
      <c r="SJ891" s="5"/>
      <c r="SK891" s="5"/>
      <c r="SL891" s="5"/>
      <c r="SM891" s="5"/>
      <c r="SN891" s="5"/>
      <c r="SO891" s="5"/>
      <c r="SP891" s="5"/>
      <c r="SQ891" s="5"/>
      <c r="SR891" s="5"/>
      <c r="SS891" s="5"/>
      <c r="ST891" s="5"/>
      <c r="SU891" s="5"/>
      <c r="SV891" s="5"/>
      <c r="SW891" s="5"/>
      <c r="SX891" s="5"/>
      <c r="SY891" s="5"/>
      <c r="SZ891" s="5"/>
      <c r="TA891" s="5"/>
      <c r="TB891" s="5"/>
      <c r="TC891" s="5"/>
      <c r="TD891" s="5"/>
      <c r="TE891" s="5"/>
      <c r="TF891" s="5"/>
      <c r="TG891" s="5"/>
      <c r="TH891" s="5"/>
      <c r="TI891" s="5"/>
      <c r="TJ891" s="5"/>
      <c r="TK891" s="5"/>
      <c r="TL891" s="5"/>
      <c r="TM891" s="5"/>
      <c r="TN891" s="5"/>
      <c r="TO891" s="5"/>
      <c r="TP891" s="5"/>
      <c r="TQ891" s="5"/>
      <c r="TR891" s="5"/>
      <c r="TS891" s="5"/>
      <c r="TT891" s="5"/>
      <c r="TU891" s="5"/>
      <c r="TV891" s="5"/>
      <c r="TW891" s="5"/>
      <c r="TX891" s="5"/>
      <c r="TY891" s="5"/>
      <c r="TZ891" s="5"/>
      <c r="UA891" s="5"/>
      <c r="UB891" s="5"/>
      <c r="UC891" s="5"/>
      <c r="UD891" s="5"/>
      <c r="UE891" s="5"/>
      <c r="UF891" s="5"/>
      <c r="UG891" s="5"/>
      <c r="UH891" s="5"/>
      <c r="UI891" s="5"/>
      <c r="UJ891" s="5"/>
      <c r="UK891" s="5"/>
      <c r="UL891" s="5"/>
      <c r="UM891" s="5"/>
      <c r="UN891" s="5"/>
      <c r="UO891" s="5"/>
      <c r="UP891" s="5"/>
      <c r="UQ891" s="5"/>
      <c r="UR891" s="5"/>
      <c r="US891" s="5"/>
      <c r="UT891" s="5"/>
      <c r="UU891" s="5"/>
      <c r="UV891" s="5"/>
      <c r="UW891" s="5"/>
      <c r="UX891" s="5"/>
      <c r="UY891" s="5"/>
      <c r="UZ891" s="5"/>
      <c r="VA891" s="5"/>
      <c r="VB891" s="5"/>
      <c r="VC891" s="5"/>
      <c r="VD891" s="5"/>
      <c r="VE891" s="5"/>
      <c r="VF891" s="5"/>
      <c r="VG891" s="5"/>
      <c r="VH891" s="5"/>
      <c r="VI891" s="5"/>
      <c r="VJ891" s="5"/>
      <c r="VK891" s="5"/>
      <c r="VL891" s="5"/>
      <c r="VM891" s="5"/>
      <c r="VN891" s="5"/>
      <c r="VO891" s="5"/>
      <c r="VP891" s="5"/>
      <c r="VQ891" s="5"/>
      <c r="VR891" s="5"/>
      <c r="VS891" s="5"/>
      <c r="VT891" s="5"/>
      <c r="VU891" s="5"/>
      <c r="VV891" s="5"/>
      <c r="VW891" s="5"/>
      <c r="VX891" s="5"/>
      <c r="VY891" s="5"/>
      <c r="VZ891" s="5"/>
      <c r="WA891" s="5"/>
      <c r="WB891" s="5"/>
      <c r="WC891" s="5"/>
      <c r="WD891" s="5"/>
      <c r="WE891" s="5"/>
      <c r="WF891" s="5"/>
      <c r="WG891" s="5"/>
      <c r="WH891" s="5"/>
      <c r="WI891" s="5"/>
      <c r="WJ891" s="5"/>
      <c r="WK891" s="5"/>
      <c r="WL891" s="5"/>
      <c r="WM891" s="5"/>
      <c r="WN891" s="5"/>
      <c r="WO891" s="5"/>
      <c r="WP891" s="5"/>
      <c r="WQ891" s="5"/>
      <c r="WR891" s="5"/>
      <c r="WS891" s="5"/>
      <c r="WT891" s="5"/>
      <c r="WU891" s="5"/>
      <c r="WV891" s="5"/>
      <c r="WW891" s="5"/>
      <c r="WX891" s="5"/>
      <c r="WY891" s="5"/>
      <c r="WZ891" s="5"/>
      <c r="XA891" s="5"/>
      <c r="XB891" s="5"/>
      <c r="XC891" s="5"/>
      <c r="XD891" s="5"/>
      <c r="XE891" s="5"/>
      <c r="XF891" s="5"/>
      <c r="XG891" s="5"/>
      <c r="XH891" s="5"/>
      <c r="XI891" s="5"/>
      <c r="XJ891" s="5"/>
      <c r="XK891" s="5"/>
      <c r="XL891" s="5"/>
      <c r="XM891" s="5"/>
      <c r="XN891" s="5"/>
      <c r="XO891" s="5"/>
      <c r="XP891" s="5"/>
      <c r="XQ891" s="5"/>
      <c r="XR891" s="5"/>
      <c r="XS891" s="5"/>
      <c r="XT891" s="5"/>
      <c r="XU891" s="5"/>
      <c r="XV891" s="5"/>
      <c r="XW891" s="5"/>
    </row>
    <row r="892" spans="39:647" x14ac:dyDescent="0.2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c r="PI892" s="5"/>
      <c r="PJ892" s="5"/>
      <c r="PK892" s="5"/>
      <c r="PL892" s="5"/>
      <c r="PM892" s="5"/>
      <c r="PN892" s="5"/>
      <c r="PO892" s="5"/>
      <c r="PP892" s="5"/>
      <c r="PQ892" s="5"/>
      <c r="PR892" s="5"/>
      <c r="PS892" s="5"/>
      <c r="PT892" s="5"/>
      <c r="PU892" s="5"/>
      <c r="PV892" s="5"/>
      <c r="PW892" s="5"/>
      <c r="PX892" s="5"/>
      <c r="PY892" s="5"/>
      <c r="PZ892" s="5"/>
      <c r="QA892" s="5"/>
      <c r="QB892" s="5"/>
      <c r="QC892" s="5"/>
      <c r="QD892" s="5"/>
      <c r="QE892" s="5"/>
      <c r="QF892" s="5"/>
      <c r="QG892" s="5"/>
      <c r="QH892" s="5"/>
      <c r="QI892" s="5"/>
      <c r="QJ892" s="5"/>
      <c r="QK892" s="5"/>
      <c r="QL892" s="5"/>
      <c r="QM892" s="5"/>
      <c r="QN892" s="5"/>
      <c r="QO892" s="5"/>
      <c r="QP892" s="5"/>
      <c r="QQ892" s="5"/>
      <c r="QR892" s="5"/>
      <c r="QS892" s="5"/>
      <c r="QT892" s="5"/>
      <c r="QU892" s="5"/>
      <c r="QV892" s="5"/>
      <c r="QW892" s="5"/>
      <c r="QX892" s="5"/>
      <c r="QY892" s="5"/>
      <c r="QZ892" s="5"/>
      <c r="RA892" s="5"/>
      <c r="RB892" s="5"/>
      <c r="RC892" s="5"/>
      <c r="RD892" s="5"/>
      <c r="RE892" s="5"/>
      <c r="RF892" s="5"/>
      <c r="RG892" s="5"/>
      <c r="RH892" s="5"/>
      <c r="RI892" s="5"/>
      <c r="RJ892" s="5"/>
      <c r="RK892" s="5"/>
      <c r="RL892" s="5"/>
      <c r="RM892" s="5"/>
      <c r="RN892" s="5"/>
      <c r="RO892" s="5"/>
      <c r="RP892" s="5"/>
      <c r="RQ892" s="5"/>
      <c r="RR892" s="5"/>
      <c r="RS892" s="5"/>
      <c r="RT892" s="5"/>
      <c r="RU892" s="5"/>
      <c r="RV892" s="5"/>
      <c r="RW892" s="5"/>
      <c r="RX892" s="5"/>
      <c r="RY892" s="5"/>
      <c r="RZ892" s="5"/>
      <c r="SA892" s="5"/>
      <c r="SB892" s="5"/>
      <c r="SC892" s="5"/>
      <c r="SD892" s="5"/>
      <c r="SE892" s="5"/>
      <c r="SF892" s="5"/>
      <c r="SG892" s="5"/>
      <c r="SH892" s="5"/>
      <c r="SI892" s="5"/>
      <c r="SJ892" s="5"/>
      <c r="SK892" s="5"/>
      <c r="SL892" s="5"/>
      <c r="SM892" s="5"/>
      <c r="SN892" s="5"/>
      <c r="SO892" s="5"/>
      <c r="SP892" s="5"/>
      <c r="SQ892" s="5"/>
      <c r="SR892" s="5"/>
      <c r="SS892" s="5"/>
      <c r="ST892" s="5"/>
      <c r="SU892" s="5"/>
      <c r="SV892" s="5"/>
      <c r="SW892" s="5"/>
      <c r="SX892" s="5"/>
      <c r="SY892" s="5"/>
      <c r="SZ892" s="5"/>
      <c r="TA892" s="5"/>
      <c r="TB892" s="5"/>
      <c r="TC892" s="5"/>
      <c r="TD892" s="5"/>
      <c r="TE892" s="5"/>
      <c r="TF892" s="5"/>
      <c r="TG892" s="5"/>
      <c r="TH892" s="5"/>
      <c r="TI892" s="5"/>
      <c r="TJ892" s="5"/>
      <c r="TK892" s="5"/>
      <c r="TL892" s="5"/>
      <c r="TM892" s="5"/>
      <c r="TN892" s="5"/>
      <c r="TO892" s="5"/>
      <c r="TP892" s="5"/>
      <c r="TQ892" s="5"/>
      <c r="TR892" s="5"/>
      <c r="TS892" s="5"/>
      <c r="TT892" s="5"/>
      <c r="TU892" s="5"/>
      <c r="TV892" s="5"/>
      <c r="TW892" s="5"/>
      <c r="TX892" s="5"/>
      <c r="TY892" s="5"/>
      <c r="TZ892" s="5"/>
      <c r="UA892" s="5"/>
      <c r="UB892" s="5"/>
      <c r="UC892" s="5"/>
      <c r="UD892" s="5"/>
      <c r="UE892" s="5"/>
      <c r="UF892" s="5"/>
      <c r="UG892" s="5"/>
      <c r="UH892" s="5"/>
      <c r="UI892" s="5"/>
      <c r="UJ892" s="5"/>
      <c r="UK892" s="5"/>
      <c r="UL892" s="5"/>
      <c r="UM892" s="5"/>
      <c r="UN892" s="5"/>
      <c r="UO892" s="5"/>
      <c r="UP892" s="5"/>
      <c r="UQ892" s="5"/>
      <c r="UR892" s="5"/>
      <c r="US892" s="5"/>
      <c r="UT892" s="5"/>
      <c r="UU892" s="5"/>
      <c r="UV892" s="5"/>
      <c r="UW892" s="5"/>
      <c r="UX892" s="5"/>
      <c r="UY892" s="5"/>
      <c r="UZ892" s="5"/>
      <c r="VA892" s="5"/>
      <c r="VB892" s="5"/>
      <c r="VC892" s="5"/>
      <c r="VD892" s="5"/>
      <c r="VE892" s="5"/>
      <c r="VF892" s="5"/>
      <c r="VG892" s="5"/>
      <c r="VH892" s="5"/>
      <c r="VI892" s="5"/>
      <c r="VJ892" s="5"/>
      <c r="VK892" s="5"/>
      <c r="VL892" s="5"/>
      <c r="VM892" s="5"/>
      <c r="VN892" s="5"/>
      <c r="VO892" s="5"/>
      <c r="VP892" s="5"/>
      <c r="VQ892" s="5"/>
      <c r="VR892" s="5"/>
      <c r="VS892" s="5"/>
      <c r="VT892" s="5"/>
      <c r="VU892" s="5"/>
      <c r="VV892" s="5"/>
      <c r="VW892" s="5"/>
      <c r="VX892" s="5"/>
      <c r="VY892" s="5"/>
      <c r="VZ892" s="5"/>
      <c r="WA892" s="5"/>
      <c r="WB892" s="5"/>
      <c r="WC892" s="5"/>
      <c r="WD892" s="5"/>
      <c r="WE892" s="5"/>
      <c r="WF892" s="5"/>
      <c r="WG892" s="5"/>
      <c r="WH892" s="5"/>
      <c r="WI892" s="5"/>
      <c r="WJ892" s="5"/>
      <c r="WK892" s="5"/>
      <c r="WL892" s="5"/>
      <c r="WM892" s="5"/>
      <c r="WN892" s="5"/>
      <c r="WO892" s="5"/>
      <c r="WP892" s="5"/>
      <c r="WQ892" s="5"/>
      <c r="WR892" s="5"/>
      <c r="WS892" s="5"/>
      <c r="WT892" s="5"/>
      <c r="WU892" s="5"/>
      <c r="WV892" s="5"/>
      <c r="WW892" s="5"/>
      <c r="WX892" s="5"/>
      <c r="WY892" s="5"/>
      <c r="WZ892" s="5"/>
      <c r="XA892" s="5"/>
      <c r="XB892" s="5"/>
      <c r="XC892" s="5"/>
      <c r="XD892" s="5"/>
      <c r="XE892" s="5"/>
      <c r="XF892" s="5"/>
      <c r="XG892" s="5"/>
      <c r="XH892" s="5"/>
      <c r="XI892" s="5"/>
      <c r="XJ892" s="5"/>
      <c r="XK892" s="5"/>
      <c r="XL892" s="5"/>
      <c r="XM892" s="5"/>
      <c r="XN892" s="5"/>
      <c r="XO892" s="5"/>
      <c r="XP892" s="5"/>
      <c r="XQ892" s="5"/>
      <c r="XR892" s="5"/>
      <c r="XS892" s="5"/>
      <c r="XT892" s="5"/>
      <c r="XU892" s="5"/>
      <c r="XV892" s="5"/>
      <c r="XW892" s="5"/>
    </row>
    <row r="893" spans="39:647" x14ac:dyDescent="0.2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c r="PI893" s="5"/>
      <c r="PJ893" s="5"/>
      <c r="PK893" s="5"/>
      <c r="PL893" s="5"/>
      <c r="PM893" s="5"/>
      <c r="PN893" s="5"/>
      <c r="PO893" s="5"/>
      <c r="PP893" s="5"/>
      <c r="PQ893" s="5"/>
      <c r="PR893" s="5"/>
      <c r="PS893" s="5"/>
      <c r="PT893" s="5"/>
      <c r="PU893" s="5"/>
      <c r="PV893" s="5"/>
      <c r="PW893" s="5"/>
      <c r="PX893" s="5"/>
      <c r="PY893" s="5"/>
      <c r="PZ893" s="5"/>
      <c r="QA893" s="5"/>
      <c r="QB893" s="5"/>
      <c r="QC893" s="5"/>
      <c r="QD893" s="5"/>
      <c r="QE893" s="5"/>
      <c r="QF893" s="5"/>
      <c r="QG893" s="5"/>
      <c r="QH893" s="5"/>
      <c r="QI893" s="5"/>
      <c r="QJ893" s="5"/>
      <c r="QK893" s="5"/>
      <c r="QL893" s="5"/>
      <c r="QM893" s="5"/>
      <c r="QN893" s="5"/>
      <c r="QO893" s="5"/>
      <c r="QP893" s="5"/>
      <c r="QQ893" s="5"/>
      <c r="QR893" s="5"/>
      <c r="QS893" s="5"/>
      <c r="QT893" s="5"/>
      <c r="QU893" s="5"/>
      <c r="QV893" s="5"/>
      <c r="QW893" s="5"/>
      <c r="QX893" s="5"/>
      <c r="QY893" s="5"/>
      <c r="QZ893" s="5"/>
      <c r="RA893" s="5"/>
      <c r="RB893" s="5"/>
      <c r="RC893" s="5"/>
      <c r="RD893" s="5"/>
      <c r="RE893" s="5"/>
      <c r="RF893" s="5"/>
      <c r="RG893" s="5"/>
      <c r="RH893" s="5"/>
      <c r="RI893" s="5"/>
      <c r="RJ893" s="5"/>
      <c r="RK893" s="5"/>
      <c r="RL893" s="5"/>
      <c r="RM893" s="5"/>
      <c r="RN893" s="5"/>
      <c r="RO893" s="5"/>
      <c r="RP893" s="5"/>
      <c r="RQ893" s="5"/>
      <c r="RR893" s="5"/>
      <c r="RS893" s="5"/>
      <c r="RT893" s="5"/>
      <c r="RU893" s="5"/>
      <c r="RV893" s="5"/>
      <c r="RW893" s="5"/>
      <c r="RX893" s="5"/>
      <c r="RY893" s="5"/>
      <c r="RZ893" s="5"/>
      <c r="SA893" s="5"/>
      <c r="SB893" s="5"/>
      <c r="SC893" s="5"/>
      <c r="SD893" s="5"/>
      <c r="SE893" s="5"/>
      <c r="SF893" s="5"/>
      <c r="SG893" s="5"/>
      <c r="SH893" s="5"/>
      <c r="SI893" s="5"/>
      <c r="SJ893" s="5"/>
      <c r="SK893" s="5"/>
      <c r="SL893" s="5"/>
      <c r="SM893" s="5"/>
      <c r="SN893" s="5"/>
      <c r="SO893" s="5"/>
      <c r="SP893" s="5"/>
      <c r="SQ893" s="5"/>
      <c r="SR893" s="5"/>
      <c r="SS893" s="5"/>
      <c r="ST893" s="5"/>
      <c r="SU893" s="5"/>
      <c r="SV893" s="5"/>
      <c r="SW893" s="5"/>
      <c r="SX893" s="5"/>
      <c r="SY893" s="5"/>
      <c r="SZ893" s="5"/>
      <c r="TA893" s="5"/>
      <c r="TB893" s="5"/>
      <c r="TC893" s="5"/>
      <c r="TD893" s="5"/>
      <c r="TE893" s="5"/>
      <c r="TF893" s="5"/>
      <c r="TG893" s="5"/>
      <c r="TH893" s="5"/>
      <c r="TI893" s="5"/>
      <c r="TJ893" s="5"/>
      <c r="TK893" s="5"/>
      <c r="TL893" s="5"/>
      <c r="TM893" s="5"/>
      <c r="TN893" s="5"/>
      <c r="TO893" s="5"/>
      <c r="TP893" s="5"/>
      <c r="TQ893" s="5"/>
      <c r="TR893" s="5"/>
      <c r="TS893" s="5"/>
      <c r="TT893" s="5"/>
      <c r="TU893" s="5"/>
      <c r="TV893" s="5"/>
      <c r="TW893" s="5"/>
      <c r="TX893" s="5"/>
      <c r="TY893" s="5"/>
      <c r="TZ893" s="5"/>
      <c r="UA893" s="5"/>
      <c r="UB893" s="5"/>
      <c r="UC893" s="5"/>
      <c r="UD893" s="5"/>
      <c r="UE893" s="5"/>
      <c r="UF893" s="5"/>
      <c r="UG893" s="5"/>
      <c r="UH893" s="5"/>
      <c r="UI893" s="5"/>
      <c r="UJ893" s="5"/>
      <c r="UK893" s="5"/>
      <c r="UL893" s="5"/>
      <c r="UM893" s="5"/>
      <c r="UN893" s="5"/>
      <c r="UO893" s="5"/>
      <c r="UP893" s="5"/>
      <c r="UQ893" s="5"/>
      <c r="UR893" s="5"/>
      <c r="US893" s="5"/>
      <c r="UT893" s="5"/>
      <c r="UU893" s="5"/>
      <c r="UV893" s="5"/>
      <c r="UW893" s="5"/>
      <c r="UX893" s="5"/>
      <c r="UY893" s="5"/>
      <c r="UZ893" s="5"/>
      <c r="VA893" s="5"/>
      <c r="VB893" s="5"/>
      <c r="VC893" s="5"/>
      <c r="VD893" s="5"/>
      <c r="VE893" s="5"/>
      <c r="VF893" s="5"/>
      <c r="VG893" s="5"/>
      <c r="VH893" s="5"/>
      <c r="VI893" s="5"/>
      <c r="VJ893" s="5"/>
      <c r="VK893" s="5"/>
      <c r="VL893" s="5"/>
      <c r="VM893" s="5"/>
      <c r="VN893" s="5"/>
      <c r="VO893" s="5"/>
      <c r="VP893" s="5"/>
      <c r="VQ893" s="5"/>
      <c r="VR893" s="5"/>
      <c r="VS893" s="5"/>
      <c r="VT893" s="5"/>
      <c r="VU893" s="5"/>
      <c r="VV893" s="5"/>
      <c r="VW893" s="5"/>
      <c r="VX893" s="5"/>
      <c r="VY893" s="5"/>
      <c r="VZ893" s="5"/>
      <c r="WA893" s="5"/>
      <c r="WB893" s="5"/>
      <c r="WC893" s="5"/>
      <c r="WD893" s="5"/>
      <c r="WE893" s="5"/>
      <c r="WF893" s="5"/>
      <c r="WG893" s="5"/>
      <c r="WH893" s="5"/>
      <c r="WI893" s="5"/>
      <c r="WJ893" s="5"/>
      <c r="WK893" s="5"/>
      <c r="WL893" s="5"/>
      <c r="WM893" s="5"/>
      <c r="WN893" s="5"/>
      <c r="WO893" s="5"/>
      <c r="WP893" s="5"/>
      <c r="WQ893" s="5"/>
      <c r="WR893" s="5"/>
      <c r="WS893" s="5"/>
      <c r="WT893" s="5"/>
      <c r="WU893" s="5"/>
      <c r="WV893" s="5"/>
      <c r="WW893" s="5"/>
      <c r="WX893" s="5"/>
      <c r="WY893" s="5"/>
      <c r="WZ893" s="5"/>
      <c r="XA893" s="5"/>
      <c r="XB893" s="5"/>
      <c r="XC893" s="5"/>
      <c r="XD893" s="5"/>
      <c r="XE893" s="5"/>
      <c r="XF893" s="5"/>
      <c r="XG893" s="5"/>
      <c r="XH893" s="5"/>
      <c r="XI893" s="5"/>
      <c r="XJ893" s="5"/>
      <c r="XK893" s="5"/>
      <c r="XL893" s="5"/>
      <c r="XM893" s="5"/>
      <c r="XN893" s="5"/>
      <c r="XO893" s="5"/>
      <c r="XP893" s="5"/>
      <c r="XQ893" s="5"/>
      <c r="XR893" s="5"/>
      <c r="XS893" s="5"/>
      <c r="XT893" s="5"/>
      <c r="XU893" s="5"/>
      <c r="XV893" s="5"/>
      <c r="XW893" s="5"/>
    </row>
    <row r="894" spans="39:647" x14ac:dyDescent="0.2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c r="PI894" s="5"/>
      <c r="PJ894" s="5"/>
      <c r="PK894" s="5"/>
      <c r="PL894" s="5"/>
      <c r="PM894" s="5"/>
      <c r="PN894" s="5"/>
      <c r="PO894" s="5"/>
      <c r="PP894" s="5"/>
      <c r="PQ894" s="5"/>
      <c r="PR894" s="5"/>
      <c r="PS894" s="5"/>
      <c r="PT894" s="5"/>
      <c r="PU894" s="5"/>
      <c r="PV894" s="5"/>
      <c r="PW894" s="5"/>
      <c r="PX894" s="5"/>
      <c r="PY894" s="5"/>
      <c r="PZ894" s="5"/>
      <c r="QA894" s="5"/>
      <c r="QB894" s="5"/>
      <c r="QC894" s="5"/>
      <c r="QD894" s="5"/>
      <c r="QE894" s="5"/>
      <c r="QF894" s="5"/>
      <c r="QG894" s="5"/>
      <c r="QH894" s="5"/>
      <c r="QI894" s="5"/>
      <c r="QJ894" s="5"/>
      <c r="QK894" s="5"/>
      <c r="QL894" s="5"/>
      <c r="QM894" s="5"/>
      <c r="QN894" s="5"/>
      <c r="QO894" s="5"/>
      <c r="QP894" s="5"/>
      <c r="QQ894" s="5"/>
      <c r="QR894" s="5"/>
      <c r="QS894" s="5"/>
      <c r="QT894" s="5"/>
      <c r="QU894" s="5"/>
      <c r="QV894" s="5"/>
      <c r="QW894" s="5"/>
      <c r="QX894" s="5"/>
      <c r="QY894" s="5"/>
      <c r="QZ894" s="5"/>
      <c r="RA894" s="5"/>
      <c r="RB894" s="5"/>
      <c r="RC894" s="5"/>
      <c r="RD894" s="5"/>
      <c r="RE894" s="5"/>
      <c r="RF894" s="5"/>
      <c r="RG894" s="5"/>
      <c r="RH894" s="5"/>
      <c r="RI894" s="5"/>
      <c r="RJ894" s="5"/>
      <c r="RK894" s="5"/>
      <c r="RL894" s="5"/>
      <c r="RM894" s="5"/>
      <c r="RN894" s="5"/>
      <c r="RO894" s="5"/>
      <c r="RP894" s="5"/>
      <c r="RQ894" s="5"/>
      <c r="RR894" s="5"/>
      <c r="RS894" s="5"/>
      <c r="RT894" s="5"/>
      <c r="RU894" s="5"/>
      <c r="RV894" s="5"/>
      <c r="RW894" s="5"/>
      <c r="RX894" s="5"/>
      <c r="RY894" s="5"/>
      <c r="RZ894" s="5"/>
      <c r="SA894" s="5"/>
      <c r="SB894" s="5"/>
      <c r="SC894" s="5"/>
      <c r="SD894" s="5"/>
      <c r="SE894" s="5"/>
      <c r="SF894" s="5"/>
      <c r="SG894" s="5"/>
      <c r="SH894" s="5"/>
      <c r="SI894" s="5"/>
      <c r="SJ894" s="5"/>
      <c r="SK894" s="5"/>
      <c r="SL894" s="5"/>
      <c r="SM894" s="5"/>
      <c r="SN894" s="5"/>
      <c r="SO894" s="5"/>
      <c r="SP894" s="5"/>
      <c r="SQ894" s="5"/>
      <c r="SR894" s="5"/>
      <c r="SS894" s="5"/>
      <c r="ST894" s="5"/>
      <c r="SU894" s="5"/>
      <c r="SV894" s="5"/>
      <c r="SW894" s="5"/>
      <c r="SX894" s="5"/>
      <c r="SY894" s="5"/>
      <c r="SZ894" s="5"/>
      <c r="TA894" s="5"/>
      <c r="TB894" s="5"/>
      <c r="TC894" s="5"/>
      <c r="TD894" s="5"/>
      <c r="TE894" s="5"/>
      <c r="TF894" s="5"/>
      <c r="TG894" s="5"/>
      <c r="TH894" s="5"/>
      <c r="TI894" s="5"/>
      <c r="TJ894" s="5"/>
      <c r="TK894" s="5"/>
      <c r="TL894" s="5"/>
      <c r="TM894" s="5"/>
      <c r="TN894" s="5"/>
      <c r="TO894" s="5"/>
      <c r="TP894" s="5"/>
      <c r="TQ894" s="5"/>
      <c r="TR894" s="5"/>
      <c r="TS894" s="5"/>
      <c r="TT894" s="5"/>
      <c r="TU894" s="5"/>
      <c r="TV894" s="5"/>
      <c r="TW894" s="5"/>
      <c r="TX894" s="5"/>
      <c r="TY894" s="5"/>
      <c r="TZ894" s="5"/>
      <c r="UA894" s="5"/>
      <c r="UB894" s="5"/>
      <c r="UC894" s="5"/>
      <c r="UD894" s="5"/>
      <c r="UE894" s="5"/>
      <c r="UF894" s="5"/>
      <c r="UG894" s="5"/>
      <c r="UH894" s="5"/>
      <c r="UI894" s="5"/>
      <c r="UJ894" s="5"/>
      <c r="UK894" s="5"/>
      <c r="UL894" s="5"/>
      <c r="UM894" s="5"/>
      <c r="UN894" s="5"/>
      <c r="UO894" s="5"/>
      <c r="UP894" s="5"/>
      <c r="UQ894" s="5"/>
      <c r="UR894" s="5"/>
      <c r="US894" s="5"/>
      <c r="UT894" s="5"/>
      <c r="UU894" s="5"/>
      <c r="UV894" s="5"/>
      <c r="UW894" s="5"/>
      <c r="UX894" s="5"/>
      <c r="UY894" s="5"/>
      <c r="UZ894" s="5"/>
      <c r="VA894" s="5"/>
      <c r="VB894" s="5"/>
      <c r="VC894" s="5"/>
      <c r="VD894" s="5"/>
      <c r="VE894" s="5"/>
      <c r="VF894" s="5"/>
      <c r="VG894" s="5"/>
      <c r="VH894" s="5"/>
      <c r="VI894" s="5"/>
      <c r="VJ894" s="5"/>
      <c r="VK894" s="5"/>
      <c r="VL894" s="5"/>
      <c r="VM894" s="5"/>
      <c r="VN894" s="5"/>
      <c r="VO894" s="5"/>
      <c r="VP894" s="5"/>
      <c r="VQ894" s="5"/>
      <c r="VR894" s="5"/>
      <c r="VS894" s="5"/>
      <c r="VT894" s="5"/>
      <c r="VU894" s="5"/>
      <c r="VV894" s="5"/>
      <c r="VW894" s="5"/>
      <c r="VX894" s="5"/>
      <c r="VY894" s="5"/>
      <c r="VZ894" s="5"/>
      <c r="WA894" s="5"/>
      <c r="WB894" s="5"/>
      <c r="WC894" s="5"/>
      <c r="WD894" s="5"/>
      <c r="WE894" s="5"/>
      <c r="WF894" s="5"/>
      <c r="WG894" s="5"/>
      <c r="WH894" s="5"/>
      <c r="WI894" s="5"/>
      <c r="WJ894" s="5"/>
      <c r="WK894" s="5"/>
      <c r="WL894" s="5"/>
      <c r="WM894" s="5"/>
      <c r="WN894" s="5"/>
      <c r="WO894" s="5"/>
      <c r="WP894" s="5"/>
      <c r="WQ894" s="5"/>
      <c r="WR894" s="5"/>
      <c r="WS894" s="5"/>
      <c r="WT894" s="5"/>
      <c r="WU894" s="5"/>
      <c r="WV894" s="5"/>
      <c r="WW894" s="5"/>
      <c r="WX894" s="5"/>
      <c r="WY894" s="5"/>
      <c r="WZ894" s="5"/>
      <c r="XA894" s="5"/>
      <c r="XB894" s="5"/>
      <c r="XC894" s="5"/>
      <c r="XD894" s="5"/>
      <c r="XE894" s="5"/>
      <c r="XF894" s="5"/>
      <c r="XG894" s="5"/>
      <c r="XH894" s="5"/>
      <c r="XI894" s="5"/>
      <c r="XJ894" s="5"/>
      <c r="XK894" s="5"/>
      <c r="XL894" s="5"/>
      <c r="XM894" s="5"/>
      <c r="XN894" s="5"/>
      <c r="XO894" s="5"/>
      <c r="XP894" s="5"/>
      <c r="XQ894" s="5"/>
      <c r="XR894" s="5"/>
      <c r="XS894" s="5"/>
      <c r="XT894" s="5"/>
      <c r="XU894" s="5"/>
      <c r="XV894" s="5"/>
      <c r="XW894" s="5"/>
    </row>
    <row r="895" spans="39:647" x14ac:dyDescent="0.2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c r="PI895" s="5"/>
      <c r="PJ895" s="5"/>
      <c r="PK895" s="5"/>
      <c r="PL895" s="5"/>
      <c r="PM895" s="5"/>
      <c r="PN895" s="5"/>
      <c r="PO895" s="5"/>
      <c r="PP895" s="5"/>
      <c r="PQ895" s="5"/>
      <c r="PR895" s="5"/>
      <c r="PS895" s="5"/>
      <c r="PT895" s="5"/>
      <c r="PU895" s="5"/>
      <c r="PV895" s="5"/>
      <c r="PW895" s="5"/>
      <c r="PX895" s="5"/>
      <c r="PY895" s="5"/>
      <c r="PZ895" s="5"/>
      <c r="QA895" s="5"/>
      <c r="QB895" s="5"/>
      <c r="QC895" s="5"/>
      <c r="QD895" s="5"/>
      <c r="QE895" s="5"/>
      <c r="QF895" s="5"/>
      <c r="QG895" s="5"/>
      <c r="QH895" s="5"/>
      <c r="QI895" s="5"/>
      <c r="QJ895" s="5"/>
      <c r="QK895" s="5"/>
      <c r="QL895" s="5"/>
      <c r="QM895" s="5"/>
      <c r="QN895" s="5"/>
      <c r="QO895" s="5"/>
      <c r="QP895" s="5"/>
      <c r="QQ895" s="5"/>
      <c r="QR895" s="5"/>
      <c r="QS895" s="5"/>
      <c r="QT895" s="5"/>
      <c r="QU895" s="5"/>
      <c r="QV895" s="5"/>
      <c r="QW895" s="5"/>
      <c r="QX895" s="5"/>
      <c r="QY895" s="5"/>
      <c r="QZ895" s="5"/>
      <c r="RA895" s="5"/>
      <c r="RB895" s="5"/>
      <c r="RC895" s="5"/>
      <c r="RD895" s="5"/>
      <c r="RE895" s="5"/>
      <c r="RF895" s="5"/>
      <c r="RG895" s="5"/>
      <c r="RH895" s="5"/>
      <c r="RI895" s="5"/>
      <c r="RJ895" s="5"/>
      <c r="RK895" s="5"/>
      <c r="RL895" s="5"/>
      <c r="RM895" s="5"/>
      <c r="RN895" s="5"/>
      <c r="RO895" s="5"/>
      <c r="RP895" s="5"/>
      <c r="RQ895" s="5"/>
      <c r="RR895" s="5"/>
      <c r="RS895" s="5"/>
      <c r="RT895" s="5"/>
      <c r="RU895" s="5"/>
      <c r="RV895" s="5"/>
      <c r="RW895" s="5"/>
      <c r="RX895" s="5"/>
      <c r="RY895" s="5"/>
      <c r="RZ895" s="5"/>
      <c r="SA895" s="5"/>
      <c r="SB895" s="5"/>
      <c r="SC895" s="5"/>
      <c r="SD895" s="5"/>
      <c r="SE895" s="5"/>
      <c r="SF895" s="5"/>
      <c r="SG895" s="5"/>
      <c r="SH895" s="5"/>
      <c r="SI895" s="5"/>
      <c r="SJ895" s="5"/>
      <c r="SK895" s="5"/>
      <c r="SL895" s="5"/>
      <c r="SM895" s="5"/>
      <c r="SN895" s="5"/>
      <c r="SO895" s="5"/>
      <c r="SP895" s="5"/>
      <c r="SQ895" s="5"/>
      <c r="SR895" s="5"/>
      <c r="SS895" s="5"/>
      <c r="ST895" s="5"/>
      <c r="SU895" s="5"/>
      <c r="SV895" s="5"/>
      <c r="SW895" s="5"/>
      <c r="SX895" s="5"/>
      <c r="SY895" s="5"/>
      <c r="SZ895" s="5"/>
      <c r="TA895" s="5"/>
      <c r="TB895" s="5"/>
      <c r="TC895" s="5"/>
      <c r="TD895" s="5"/>
      <c r="TE895" s="5"/>
      <c r="TF895" s="5"/>
      <c r="TG895" s="5"/>
      <c r="TH895" s="5"/>
      <c r="TI895" s="5"/>
      <c r="TJ895" s="5"/>
      <c r="TK895" s="5"/>
      <c r="TL895" s="5"/>
      <c r="TM895" s="5"/>
      <c r="TN895" s="5"/>
      <c r="TO895" s="5"/>
      <c r="TP895" s="5"/>
      <c r="TQ895" s="5"/>
      <c r="TR895" s="5"/>
      <c r="TS895" s="5"/>
      <c r="TT895" s="5"/>
      <c r="TU895" s="5"/>
      <c r="TV895" s="5"/>
      <c r="TW895" s="5"/>
      <c r="TX895" s="5"/>
      <c r="TY895" s="5"/>
      <c r="TZ895" s="5"/>
      <c r="UA895" s="5"/>
      <c r="UB895" s="5"/>
      <c r="UC895" s="5"/>
      <c r="UD895" s="5"/>
      <c r="UE895" s="5"/>
      <c r="UF895" s="5"/>
      <c r="UG895" s="5"/>
      <c r="UH895" s="5"/>
      <c r="UI895" s="5"/>
      <c r="UJ895" s="5"/>
      <c r="UK895" s="5"/>
      <c r="UL895" s="5"/>
      <c r="UM895" s="5"/>
      <c r="UN895" s="5"/>
      <c r="UO895" s="5"/>
      <c r="UP895" s="5"/>
      <c r="UQ895" s="5"/>
      <c r="UR895" s="5"/>
      <c r="US895" s="5"/>
      <c r="UT895" s="5"/>
      <c r="UU895" s="5"/>
      <c r="UV895" s="5"/>
      <c r="UW895" s="5"/>
      <c r="UX895" s="5"/>
      <c r="UY895" s="5"/>
      <c r="UZ895" s="5"/>
      <c r="VA895" s="5"/>
      <c r="VB895" s="5"/>
      <c r="VC895" s="5"/>
      <c r="VD895" s="5"/>
      <c r="VE895" s="5"/>
      <c r="VF895" s="5"/>
      <c r="VG895" s="5"/>
      <c r="VH895" s="5"/>
      <c r="VI895" s="5"/>
      <c r="VJ895" s="5"/>
      <c r="VK895" s="5"/>
      <c r="VL895" s="5"/>
      <c r="VM895" s="5"/>
      <c r="VN895" s="5"/>
      <c r="VO895" s="5"/>
      <c r="VP895" s="5"/>
      <c r="VQ895" s="5"/>
      <c r="VR895" s="5"/>
      <c r="VS895" s="5"/>
      <c r="VT895" s="5"/>
      <c r="VU895" s="5"/>
      <c r="VV895" s="5"/>
      <c r="VW895" s="5"/>
      <c r="VX895" s="5"/>
      <c r="VY895" s="5"/>
      <c r="VZ895" s="5"/>
      <c r="WA895" s="5"/>
      <c r="WB895" s="5"/>
      <c r="WC895" s="5"/>
      <c r="WD895" s="5"/>
      <c r="WE895" s="5"/>
      <c r="WF895" s="5"/>
      <c r="WG895" s="5"/>
      <c r="WH895" s="5"/>
      <c r="WI895" s="5"/>
      <c r="WJ895" s="5"/>
      <c r="WK895" s="5"/>
      <c r="WL895" s="5"/>
      <c r="WM895" s="5"/>
      <c r="WN895" s="5"/>
      <c r="WO895" s="5"/>
      <c r="WP895" s="5"/>
      <c r="WQ895" s="5"/>
      <c r="WR895" s="5"/>
      <c r="WS895" s="5"/>
      <c r="WT895" s="5"/>
      <c r="WU895" s="5"/>
      <c r="WV895" s="5"/>
      <c r="WW895" s="5"/>
      <c r="WX895" s="5"/>
      <c r="WY895" s="5"/>
      <c r="WZ895" s="5"/>
      <c r="XA895" s="5"/>
      <c r="XB895" s="5"/>
      <c r="XC895" s="5"/>
      <c r="XD895" s="5"/>
      <c r="XE895" s="5"/>
      <c r="XF895" s="5"/>
      <c r="XG895" s="5"/>
      <c r="XH895" s="5"/>
      <c r="XI895" s="5"/>
      <c r="XJ895" s="5"/>
      <c r="XK895" s="5"/>
      <c r="XL895" s="5"/>
      <c r="XM895" s="5"/>
      <c r="XN895" s="5"/>
      <c r="XO895" s="5"/>
      <c r="XP895" s="5"/>
      <c r="XQ895" s="5"/>
      <c r="XR895" s="5"/>
      <c r="XS895" s="5"/>
      <c r="XT895" s="5"/>
      <c r="XU895" s="5"/>
      <c r="XV895" s="5"/>
      <c r="XW895" s="5"/>
    </row>
    <row r="896" spans="39:647" x14ac:dyDescent="0.2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c r="PI896" s="5"/>
      <c r="PJ896" s="5"/>
      <c r="PK896" s="5"/>
      <c r="PL896" s="5"/>
      <c r="PM896" s="5"/>
      <c r="PN896" s="5"/>
      <c r="PO896" s="5"/>
      <c r="PP896" s="5"/>
      <c r="PQ896" s="5"/>
      <c r="PR896" s="5"/>
      <c r="PS896" s="5"/>
      <c r="PT896" s="5"/>
      <c r="PU896" s="5"/>
      <c r="PV896" s="5"/>
      <c r="PW896" s="5"/>
      <c r="PX896" s="5"/>
      <c r="PY896" s="5"/>
      <c r="PZ896" s="5"/>
      <c r="QA896" s="5"/>
      <c r="QB896" s="5"/>
      <c r="QC896" s="5"/>
      <c r="QD896" s="5"/>
      <c r="QE896" s="5"/>
      <c r="QF896" s="5"/>
      <c r="QG896" s="5"/>
      <c r="QH896" s="5"/>
      <c r="QI896" s="5"/>
      <c r="QJ896" s="5"/>
      <c r="QK896" s="5"/>
      <c r="QL896" s="5"/>
      <c r="QM896" s="5"/>
      <c r="QN896" s="5"/>
      <c r="QO896" s="5"/>
      <c r="QP896" s="5"/>
      <c r="QQ896" s="5"/>
      <c r="QR896" s="5"/>
      <c r="QS896" s="5"/>
      <c r="QT896" s="5"/>
      <c r="QU896" s="5"/>
      <c r="QV896" s="5"/>
      <c r="QW896" s="5"/>
      <c r="QX896" s="5"/>
      <c r="QY896" s="5"/>
      <c r="QZ896" s="5"/>
      <c r="RA896" s="5"/>
      <c r="RB896" s="5"/>
      <c r="RC896" s="5"/>
      <c r="RD896" s="5"/>
      <c r="RE896" s="5"/>
      <c r="RF896" s="5"/>
      <c r="RG896" s="5"/>
      <c r="RH896" s="5"/>
      <c r="RI896" s="5"/>
      <c r="RJ896" s="5"/>
      <c r="RK896" s="5"/>
      <c r="RL896" s="5"/>
      <c r="RM896" s="5"/>
      <c r="RN896" s="5"/>
      <c r="RO896" s="5"/>
      <c r="RP896" s="5"/>
      <c r="RQ896" s="5"/>
      <c r="RR896" s="5"/>
      <c r="RS896" s="5"/>
      <c r="RT896" s="5"/>
      <c r="RU896" s="5"/>
      <c r="RV896" s="5"/>
      <c r="RW896" s="5"/>
      <c r="RX896" s="5"/>
      <c r="RY896" s="5"/>
      <c r="RZ896" s="5"/>
      <c r="SA896" s="5"/>
      <c r="SB896" s="5"/>
      <c r="SC896" s="5"/>
      <c r="SD896" s="5"/>
      <c r="SE896" s="5"/>
      <c r="SF896" s="5"/>
      <c r="SG896" s="5"/>
      <c r="SH896" s="5"/>
      <c r="SI896" s="5"/>
      <c r="SJ896" s="5"/>
      <c r="SK896" s="5"/>
      <c r="SL896" s="5"/>
      <c r="SM896" s="5"/>
      <c r="SN896" s="5"/>
      <c r="SO896" s="5"/>
      <c r="SP896" s="5"/>
      <c r="SQ896" s="5"/>
      <c r="SR896" s="5"/>
      <c r="SS896" s="5"/>
      <c r="ST896" s="5"/>
      <c r="SU896" s="5"/>
      <c r="SV896" s="5"/>
      <c r="SW896" s="5"/>
      <c r="SX896" s="5"/>
      <c r="SY896" s="5"/>
      <c r="SZ896" s="5"/>
      <c r="TA896" s="5"/>
      <c r="TB896" s="5"/>
      <c r="TC896" s="5"/>
      <c r="TD896" s="5"/>
      <c r="TE896" s="5"/>
      <c r="TF896" s="5"/>
      <c r="TG896" s="5"/>
      <c r="TH896" s="5"/>
      <c r="TI896" s="5"/>
      <c r="TJ896" s="5"/>
      <c r="TK896" s="5"/>
      <c r="TL896" s="5"/>
      <c r="TM896" s="5"/>
      <c r="TN896" s="5"/>
      <c r="TO896" s="5"/>
      <c r="TP896" s="5"/>
      <c r="TQ896" s="5"/>
      <c r="TR896" s="5"/>
      <c r="TS896" s="5"/>
      <c r="TT896" s="5"/>
      <c r="TU896" s="5"/>
      <c r="TV896" s="5"/>
      <c r="TW896" s="5"/>
      <c r="TX896" s="5"/>
      <c r="TY896" s="5"/>
      <c r="TZ896" s="5"/>
      <c r="UA896" s="5"/>
      <c r="UB896" s="5"/>
      <c r="UC896" s="5"/>
      <c r="UD896" s="5"/>
      <c r="UE896" s="5"/>
      <c r="UF896" s="5"/>
      <c r="UG896" s="5"/>
      <c r="UH896" s="5"/>
      <c r="UI896" s="5"/>
      <c r="UJ896" s="5"/>
      <c r="UK896" s="5"/>
      <c r="UL896" s="5"/>
      <c r="UM896" s="5"/>
      <c r="UN896" s="5"/>
      <c r="UO896" s="5"/>
      <c r="UP896" s="5"/>
      <c r="UQ896" s="5"/>
      <c r="UR896" s="5"/>
      <c r="US896" s="5"/>
      <c r="UT896" s="5"/>
      <c r="UU896" s="5"/>
      <c r="UV896" s="5"/>
      <c r="UW896" s="5"/>
      <c r="UX896" s="5"/>
      <c r="UY896" s="5"/>
      <c r="UZ896" s="5"/>
      <c r="VA896" s="5"/>
      <c r="VB896" s="5"/>
      <c r="VC896" s="5"/>
      <c r="VD896" s="5"/>
      <c r="VE896" s="5"/>
      <c r="VF896" s="5"/>
      <c r="VG896" s="5"/>
      <c r="VH896" s="5"/>
      <c r="VI896" s="5"/>
      <c r="VJ896" s="5"/>
      <c r="VK896" s="5"/>
      <c r="VL896" s="5"/>
      <c r="VM896" s="5"/>
      <c r="VN896" s="5"/>
      <c r="VO896" s="5"/>
      <c r="VP896" s="5"/>
      <c r="VQ896" s="5"/>
      <c r="VR896" s="5"/>
      <c r="VS896" s="5"/>
      <c r="VT896" s="5"/>
      <c r="VU896" s="5"/>
      <c r="VV896" s="5"/>
      <c r="VW896" s="5"/>
      <c r="VX896" s="5"/>
      <c r="VY896" s="5"/>
      <c r="VZ896" s="5"/>
      <c r="WA896" s="5"/>
      <c r="WB896" s="5"/>
      <c r="WC896" s="5"/>
      <c r="WD896" s="5"/>
      <c r="WE896" s="5"/>
      <c r="WF896" s="5"/>
      <c r="WG896" s="5"/>
      <c r="WH896" s="5"/>
      <c r="WI896" s="5"/>
      <c r="WJ896" s="5"/>
      <c r="WK896" s="5"/>
      <c r="WL896" s="5"/>
      <c r="WM896" s="5"/>
      <c r="WN896" s="5"/>
      <c r="WO896" s="5"/>
      <c r="WP896" s="5"/>
      <c r="WQ896" s="5"/>
      <c r="WR896" s="5"/>
      <c r="WS896" s="5"/>
      <c r="WT896" s="5"/>
      <c r="WU896" s="5"/>
      <c r="WV896" s="5"/>
      <c r="WW896" s="5"/>
      <c r="WX896" s="5"/>
      <c r="WY896" s="5"/>
      <c r="WZ896" s="5"/>
      <c r="XA896" s="5"/>
      <c r="XB896" s="5"/>
      <c r="XC896" s="5"/>
      <c r="XD896" s="5"/>
      <c r="XE896" s="5"/>
      <c r="XF896" s="5"/>
      <c r="XG896" s="5"/>
      <c r="XH896" s="5"/>
      <c r="XI896" s="5"/>
      <c r="XJ896" s="5"/>
      <c r="XK896" s="5"/>
      <c r="XL896" s="5"/>
      <c r="XM896" s="5"/>
      <c r="XN896" s="5"/>
      <c r="XO896" s="5"/>
      <c r="XP896" s="5"/>
      <c r="XQ896" s="5"/>
      <c r="XR896" s="5"/>
      <c r="XS896" s="5"/>
      <c r="XT896" s="5"/>
      <c r="XU896" s="5"/>
      <c r="XV896" s="5"/>
      <c r="XW896" s="5"/>
    </row>
    <row r="897" spans="39:647" x14ac:dyDescent="0.2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c r="PI897" s="5"/>
      <c r="PJ897" s="5"/>
      <c r="PK897" s="5"/>
      <c r="PL897" s="5"/>
      <c r="PM897" s="5"/>
      <c r="PN897" s="5"/>
      <c r="PO897" s="5"/>
      <c r="PP897" s="5"/>
      <c r="PQ897" s="5"/>
      <c r="PR897" s="5"/>
      <c r="PS897" s="5"/>
      <c r="PT897" s="5"/>
      <c r="PU897" s="5"/>
      <c r="PV897" s="5"/>
      <c r="PW897" s="5"/>
      <c r="PX897" s="5"/>
      <c r="PY897" s="5"/>
      <c r="PZ897" s="5"/>
      <c r="QA897" s="5"/>
      <c r="QB897" s="5"/>
      <c r="QC897" s="5"/>
      <c r="QD897" s="5"/>
      <c r="QE897" s="5"/>
      <c r="QF897" s="5"/>
      <c r="QG897" s="5"/>
      <c r="QH897" s="5"/>
      <c r="QI897" s="5"/>
      <c r="QJ897" s="5"/>
      <c r="QK897" s="5"/>
      <c r="QL897" s="5"/>
      <c r="QM897" s="5"/>
      <c r="QN897" s="5"/>
      <c r="QO897" s="5"/>
      <c r="QP897" s="5"/>
      <c r="QQ897" s="5"/>
      <c r="QR897" s="5"/>
      <c r="QS897" s="5"/>
      <c r="QT897" s="5"/>
      <c r="QU897" s="5"/>
      <c r="QV897" s="5"/>
      <c r="QW897" s="5"/>
      <c r="QX897" s="5"/>
      <c r="QY897" s="5"/>
      <c r="QZ897" s="5"/>
      <c r="RA897" s="5"/>
      <c r="RB897" s="5"/>
      <c r="RC897" s="5"/>
      <c r="RD897" s="5"/>
      <c r="RE897" s="5"/>
      <c r="RF897" s="5"/>
      <c r="RG897" s="5"/>
      <c r="RH897" s="5"/>
      <c r="RI897" s="5"/>
      <c r="RJ897" s="5"/>
      <c r="RK897" s="5"/>
      <c r="RL897" s="5"/>
      <c r="RM897" s="5"/>
      <c r="RN897" s="5"/>
      <c r="RO897" s="5"/>
      <c r="RP897" s="5"/>
      <c r="RQ897" s="5"/>
      <c r="RR897" s="5"/>
      <c r="RS897" s="5"/>
      <c r="RT897" s="5"/>
      <c r="RU897" s="5"/>
      <c r="RV897" s="5"/>
      <c r="RW897" s="5"/>
      <c r="RX897" s="5"/>
      <c r="RY897" s="5"/>
      <c r="RZ897" s="5"/>
      <c r="SA897" s="5"/>
      <c r="SB897" s="5"/>
      <c r="SC897" s="5"/>
      <c r="SD897" s="5"/>
      <c r="SE897" s="5"/>
      <c r="SF897" s="5"/>
      <c r="SG897" s="5"/>
      <c r="SH897" s="5"/>
      <c r="SI897" s="5"/>
      <c r="SJ897" s="5"/>
      <c r="SK897" s="5"/>
      <c r="SL897" s="5"/>
      <c r="SM897" s="5"/>
      <c r="SN897" s="5"/>
      <c r="SO897" s="5"/>
      <c r="SP897" s="5"/>
      <c r="SQ897" s="5"/>
      <c r="SR897" s="5"/>
      <c r="SS897" s="5"/>
      <c r="ST897" s="5"/>
      <c r="SU897" s="5"/>
      <c r="SV897" s="5"/>
      <c r="SW897" s="5"/>
      <c r="SX897" s="5"/>
      <c r="SY897" s="5"/>
      <c r="SZ897" s="5"/>
      <c r="TA897" s="5"/>
      <c r="TB897" s="5"/>
      <c r="TC897" s="5"/>
      <c r="TD897" s="5"/>
      <c r="TE897" s="5"/>
      <c r="TF897" s="5"/>
      <c r="TG897" s="5"/>
      <c r="TH897" s="5"/>
      <c r="TI897" s="5"/>
      <c r="TJ897" s="5"/>
      <c r="TK897" s="5"/>
      <c r="TL897" s="5"/>
      <c r="TM897" s="5"/>
      <c r="TN897" s="5"/>
      <c r="TO897" s="5"/>
      <c r="TP897" s="5"/>
      <c r="TQ897" s="5"/>
      <c r="TR897" s="5"/>
      <c r="TS897" s="5"/>
      <c r="TT897" s="5"/>
      <c r="TU897" s="5"/>
      <c r="TV897" s="5"/>
      <c r="TW897" s="5"/>
      <c r="TX897" s="5"/>
      <c r="TY897" s="5"/>
      <c r="TZ897" s="5"/>
      <c r="UA897" s="5"/>
      <c r="UB897" s="5"/>
      <c r="UC897" s="5"/>
      <c r="UD897" s="5"/>
      <c r="UE897" s="5"/>
      <c r="UF897" s="5"/>
      <c r="UG897" s="5"/>
      <c r="UH897" s="5"/>
      <c r="UI897" s="5"/>
      <c r="UJ897" s="5"/>
      <c r="UK897" s="5"/>
      <c r="UL897" s="5"/>
      <c r="UM897" s="5"/>
      <c r="UN897" s="5"/>
      <c r="UO897" s="5"/>
      <c r="UP897" s="5"/>
      <c r="UQ897" s="5"/>
      <c r="UR897" s="5"/>
      <c r="US897" s="5"/>
      <c r="UT897" s="5"/>
      <c r="UU897" s="5"/>
      <c r="UV897" s="5"/>
      <c r="UW897" s="5"/>
      <c r="UX897" s="5"/>
      <c r="UY897" s="5"/>
      <c r="UZ897" s="5"/>
      <c r="VA897" s="5"/>
      <c r="VB897" s="5"/>
      <c r="VC897" s="5"/>
      <c r="VD897" s="5"/>
      <c r="VE897" s="5"/>
      <c r="VF897" s="5"/>
      <c r="VG897" s="5"/>
      <c r="VH897" s="5"/>
      <c r="VI897" s="5"/>
      <c r="VJ897" s="5"/>
      <c r="VK897" s="5"/>
      <c r="VL897" s="5"/>
      <c r="VM897" s="5"/>
      <c r="VN897" s="5"/>
      <c r="VO897" s="5"/>
      <c r="VP897" s="5"/>
      <c r="VQ897" s="5"/>
      <c r="VR897" s="5"/>
      <c r="VS897" s="5"/>
      <c r="VT897" s="5"/>
      <c r="VU897" s="5"/>
      <c r="VV897" s="5"/>
      <c r="VW897" s="5"/>
      <c r="VX897" s="5"/>
      <c r="VY897" s="5"/>
      <c r="VZ897" s="5"/>
      <c r="WA897" s="5"/>
      <c r="WB897" s="5"/>
      <c r="WC897" s="5"/>
      <c r="WD897" s="5"/>
      <c r="WE897" s="5"/>
      <c r="WF897" s="5"/>
      <c r="WG897" s="5"/>
      <c r="WH897" s="5"/>
      <c r="WI897" s="5"/>
      <c r="WJ897" s="5"/>
      <c r="WK897" s="5"/>
      <c r="WL897" s="5"/>
      <c r="WM897" s="5"/>
      <c r="WN897" s="5"/>
      <c r="WO897" s="5"/>
      <c r="WP897" s="5"/>
      <c r="WQ897" s="5"/>
      <c r="WR897" s="5"/>
      <c r="WS897" s="5"/>
      <c r="WT897" s="5"/>
      <c r="WU897" s="5"/>
      <c r="WV897" s="5"/>
      <c r="WW897" s="5"/>
      <c r="WX897" s="5"/>
      <c r="WY897" s="5"/>
      <c r="WZ897" s="5"/>
      <c r="XA897" s="5"/>
      <c r="XB897" s="5"/>
      <c r="XC897" s="5"/>
      <c r="XD897" s="5"/>
      <c r="XE897" s="5"/>
      <c r="XF897" s="5"/>
      <c r="XG897" s="5"/>
      <c r="XH897" s="5"/>
      <c r="XI897" s="5"/>
      <c r="XJ897" s="5"/>
      <c r="XK897" s="5"/>
      <c r="XL897" s="5"/>
      <c r="XM897" s="5"/>
      <c r="XN897" s="5"/>
      <c r="XO897" s="5"/>
      <c r="XP897" s="5"/>
      <c r="XQ897" s="5"/>
      <c r="XR897" s="5"/>
      <c r="XS897" s="5"/>
      <c r="XT897" s="5"/>
      <c r="XU897" s="5"/>
      <c r="XV897" s="5"/>
      <c r="XW897" s="5"/>
    </row>
    <row r="898" spans="39:647" x14ac:dyDescent="0.2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c r="PI898" s="5"/>
      <c r="PJ898" s="5"/>
      <c r="PK898" s="5"/>
      <c r="PL898" s="5"/>
      <c r="PM898" s="5"/>
      <c r="PN898" s="5"/>
      <c r="PO898" s="5"/>
      <c r="PP898" s="5"/>
      <c r="PQ898" s="5"/>
      <c r="PR898" s="5"/>
      <c r="PS898" s="5"/>
      <c r="PT898" s="5"/>
      <c r="PU898" s="5"/>
      <c r="PV898" s="5"/>
      <c r="PW898" s="5"/>
      <c r="PX898" s="5"/>
      <c r="PY898" s="5"/>
      <c r="PZ898" s="5"/>
      <c r="QA898" s="5"/>
      <c r="QB898" s="5"/>
      <c r="QC898" s="5"/>
      <c r="QD898" s="5"/>
      <c r="QE898" s="5"/>
      <c r="QF898" s="5"/>
      <c r="QG898" s="5"/>
      <c r="QH898" s="5"/>
      <c r="QI898" s="5"/>
      <c r="QJ898" s="5"/>
      <c r="QK898" s="5"/>
      <c r="QL898" s="5"/>
      <c r="QM898" s="5"/>
      <c r="QN898" s="5"/>
      <c r="QO898" s="5"/>
      <c r="QP898" s="5"/>
      <c r="QQ898" s="5"/>
      <c r="QR898" s="5"/>
      <c r="QS898" s="5"/>
      <c r="QT898" s="5"/>
      <c r="QU898" s="5"/>
      <c r="QV898" s="5"/>
      <c r="QW898" s="5"/>
      <c r="QX898" s="5"/>
      <c r="QY898" s="5"/>
      <c r="QZ898" s="5"/>
      <c r="RA898" s="5"/>
      <c r="RB898" s="5"/>
      <c r="RC898" s="5"/>
      <c r="RD898" s="5"/>
      <c r="RE898" s="5"/>
      <c r="RF898" s="5"/>
      <c r="RG898" s="5"/>
      <c r="RH898" s="5"/>
      <c r="RI898" s="5"/>
      <c r="RJ898" s="5"/>
      <c r="RK898" s="5"/>
      <c r="RL898" s="5"/>
      <c r="RM898" s="5"/>
      <c r="RN898" s="5"/>
      <c r="RO898" s="5"/>
      <c r="RP898" s="5"/>
      <c r="RQ898" s="5"/>
      <c r="RR898" s="5"/>
      <c r="RS898" s="5"/>
      <c r="RT898" s="5"/>
      <c r="RU898" s="5"/>
      <c r="RV898" s="5"/>
      <c r="RW898" s="5"/>
      <c r="RX898" s="5"/>
      <c r="RY898" s="5"/>
      <c r="RZ898" s="5"/>
      <c r="SA898" s="5"/>
      <c r="SB898" s="5"/>
      <c r="SC898" s="5"/>
      <c r="SD898" s="5"/>
      <c r="SE898" s="5"/>
      <c r="SF898" s="5"/>
      <c r="SG898" s="5"/>
      <c r="SH898" s="5"/>
      <c r="SI898" s="5"/>
      <c r="SJ898" s="5"/>
      <c r="SK898" s="5"/>
      <c r="SL898" s="5"/>
      <c r="SM898" s="5"/>
      <c r="SN898" s="5"/>
      <c r="SO898" s="5"/>
      <c r="SP898" s="5"/>
      <c r="SQ898" s="5"/>
      <c r="SR898" s="5"/>
      <c r="SS898" s="5"/>
      <c r="ST898" s="5"/>
      <c r="SU898" s="5"/>
      <c r="SV898" s="5"/>
      <c r="SW898" s="5"/>
      <c r="SX898" s="5"/>
      <c r="SY898" s="5"/>
      <c r="SZ898" s="5"/>
      <c r="TA898" s="5"/>
      <c r="TB898" s="5"/>
      <c r="TC898" s="5"/>
      <c r="TD898" s="5"/>
      <c r="TE898" s="5"/>
      <c r="TF898" s="5"/>
      <c r="TG898" s="5"/>
      <c r="TH898" s="5"/>
      <c r="TI898" s="5"/>
      <c r="TJ898" s="5"/>
      <c r="TK898" s="5"/>
      <c r="TL898" s="5"/>
      <c r="TM898" s="5"/>
      <c r="TN898" s="5"/>
      <c r="TO898" s="5"/>
      <c r="TP898" s="5"/>
      <c r="TQ898" s="5"/>
      <c r="TR898" s="5"/>
      <c r="TS898" s="5"/>
      <c r="TT898" s="5"/>
      <c r="TU898" s="5"/>
      <c r="TV898" s="5"/>
      <c r="TW898" s="5"/>
      <c r="TX898" s="5"/>
      <c r="TY898" s="5"/>
      <c r="TZ898" s="5"/>
      <c r="UA898" s="5"/>
      <c r="UB898" s="5"/>
      <c r="UC898" s="5"/>
      <c r="UD898" s="5"/>
      <c r="UE898" s="5"/>
      <c r="UF898" s="5"/>
      <c r="UG898" s="5"/>
      <c r="UH898" s="5"/>
      <c r="UI898" s="5"/>
      <c r="UJ898" s="5"/>
      <c r="UK898" s="5"/>
      <c r="UL898" s="5"/>
      <c r="UM898" s="5"/>
      <c r="UN898" s="5"/>
      <c r="UO898" s="5"/>
      <c r="UP898" s="5"/>
      <c r="UQ898" s="5"/>
      <c r="UR898" s="5"/>
      <c r="US898" s="5"/>
      <c r="UT898" s="5"/>
      <c r="UU898" s="5"/>
      <c r="UV898" s="5"/>
      <c r="UW898" s="5"/>
      <c r="UX898" s="5"/>
      <c r="UY898" s="5"/>
      <c r="UZ898" s="5"/>
      <c r="VA898" s="5"/>
      <c r="VB898" s="5"/>
      <c r="VC898" s="5"/>
      <c r="VD898" s="5"/>
      <c r="VE898" s="5"/>
      <c r="VF898" s="5"/>
      <c r="VG898" s="5"/>
      <c r="VH898" s="5"/>
      <c r="VI898" s="5"/>
      <c r="VJ898" s="5"/>
      <c r="VK898" s="5"/>
      <c r="VL898" s="5"/>
      <c r="VM898" s="5"/>
      <c r="VN898" s="5"/>
      <c r="VO898" s="5"/>
      <c r="VP898" s="5"/>
      <c r="VQ898" s="5"/>
      <c r="VR898" s="5"/>
      <c r="VS898" s="5"/>
      <c r="VT898" s="5"/>
      <c r="VU898" s="5"/>
      <c r="VV898" s="5"/>
      <c r="VW898" s="5"/>
      <c r="VX898" s="5"/>
      <c r="VY898" s="5"/>
      <c r="VZ898" s="5"/>
      <c r="WA898" s="5"/>
      <c r="WB898" s="5"/>
      <c r="WC898" s="5"/>
      <c r="WD898" s="5"/>
      <c r="WE898" s="5"/>
      <c r="WF898" s="5"/>
      <c r="WG898" s="5"/>
      <c r="WH898" s="5"/>
      <c r="WI898" s="5"/>
      <c r="WJ898" s="5"/>
      <c r="WK898" s="5"/>
      <c r="WL898" s="5"/>
      <c r="WM898" s="5"/>
      <c r="WN898" s="5"/>
      <c r="WO898" s="5"/>
      <c r="WP898" s="5"/>
      <c r="WQ898" s="5"/>
      <c r="WR898" s="5"/>
      <c r="WS898" s="5"/>
      <c r="WT898" s="5"/>
      <c r="WU898" s="5"/>
      <c r="WV898" s="5"/>
      <c r="WW898" s="5"/>
      <c r="WX898" s="5"/>
      <c r="WY898" s="5"/>
      <c r="WZ898" s="5"/>
      <c r="XA898" s="5"/>
      <c r="XB898" s="5"/>
      <c r="XC898" s="5"/>
      <c r="XD898" s="5"/>
      <c r="XE898" s="5"/>
      <c r="XF898" s="5"/>
      <c r="XG898" s="5"/>
      <c r="XH898" s="5"/>
      <c r="XI898" s="5"/>
      <c r="XJ898" s="5"/>
      <c r="XK898" s="5"/>
      <c r="XL898" s="5"/>
      <c r="XM898" s="5"/>
      <c r="XN898" s="5"/>
      <c r="XO898" s="5"/>
      <c r="XP898" s="5"/>
      <c r="XQ898" s="5"/>
      <c r="XR898" s="5"/>
      <c r="XS898" s="5"/>
      <c r="XT898" s="5"/>
      <c r="XU898" s="5"/>
      <c r="XV898" s="5"/>
      <c r="XW898" s="5"/>
    </row>
    <row r="899" spans="39:647" x14ac:dyDescent="0.2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c r="PI899" s="5"/>
      <c r="PJ899" s="5"/>
      <c r="PK899" s="5"/>
      <c r="PL899" s="5"/>
      <c r="PM899" s="5"/>
      <c r="PN899" s="5"/>
      <c r="PO899" s="5"/>
      <c r="PP899" s="5"/>
      <c r="PQ899" s="5"/>
      <c r="PR899" s="5"/>
      <c r="PS899" s="5"/>
      <c r="PT899" s="5"/>
      <c r="PU899" s="5"/>
      <c r="PV899" s="5"/>
      <c r="PW899" s="5"/>
      <c r="PX899" s="5"/>
      <c r="PY899" s="5"/>
      <c r="PZ899" s="5"/>
      <c r="QA899" s="5"/>
      <c r="QB899" s="5"/>
      <c r="QC899" s="5"/>
      <c r="QD899" s="5"/>
      <c r="QE899" s="5"/>
      <c r="QF899" s="5"/>
      <c r="QG899" s="5"/>
      <c r="QH899" s="5"/>
      <c r="QI899" s="5"/>
      <c r="QJ899" s="5"/>
      <c r="QK899" s="5"/>
      <c r="QL899" s="5"/>
      <c r="QM899" s="5"/>
      <c r="QN899" s="5"/>
      <c r="QO899" s="5"/>
      <c r="QP899" s="5"/>
      <c r="QQ899" s="5"/>
      <c r="QR899" s="5"/>
      <c r="QS899" s="5"/>
      <c r="QT899" s="5"/>
      <c r="QU899" s="5"/>
      <c r="QV899" s="5"/>
      <c r="QW899" s="5"/>
      <c r="QX899" s="5"/>
      <c r="QY899" s="5"/>
      <c r="QZ899" s="5"/>
      <c r="RA899" s="5"/>
      <c r="RB899" s="5"/>
      <c r="RC899" s="5"/>
      <c r="RD899" s="5"/>
      <c r="RE899" s="5"/>
      <c r="RF899" s="5"/>
      <c r="RG899" s="5"/>
      <c r="RH899" s="5"/>
      <c r="RI899" s="5"/>
      <c r="RJ899" s="5"/>
      <c r="RK899" s="5"/>
      <c r="RL899" s="5"/>
      <c r="RM899" s="5"/>
      <c r="RN899" s="5"/>
      <c r="RO899" s="5"/>
      <c r="RP899" s="5"/>
      <c r="RQ899" s="5"/>
      <c r="RR899" s="5"/>
      <c r="RS899" s="5"/>
      <c r="RT899" s="5"/>
      <c r="RU899" s="5"/>
      <c r="RV899" s="5"/>
      <c r="RW899" s="5"/>
      <c r="RX899" s="5"/>
      <c r="RY899" s="5"/>
      <c r="RZ899" s="5"/>
      <c r="SA899" s="5"/>
      <c r="SB899" s="5"/>
      <c r="SC899" s="5"/>
      <c r="SD899" s="5"/>
      <c r="SE899" s="5"/>
      <c r="SF899" s="5"/>
      <c r="SG899" s="5"/>
      <c r="SH899" s="5"/>
      <c r="SI899" s="5"/>
      <c r="SJ899" s="5"/>
      <c r="SK899" s="5"/>
      <c r="SL899" s="5"/>
      <c r="SM899" s="5"/>
      <c r="SN899" s="5"/>
      <c r="SO899" s="5"/>
      <c r="SP899" s="5"/>
      <c r="SQ899" s="5"/>
      <c r="SR899" s="5"/>
      <c r="SS899" s="5"/>
      <c r="ST899" s="5"/>
      <c r="SU899" s="5"/>
      <c r="SV899" s="5"/>
      <c r="SW899" s="5"/>
      <c r="SX899" s="5"/>
      <c r="SY899" s="5"/>
      <c r="SZ899" s="5"/>
      <c r="TA899" s="5"/>
      <c r="TB899" s="5"/>
      <c r="TC899" s="5"/>
      <c r="TD899" s="5"/>
      <c r="TE899" s="5"/>
      <c r="TF899" s="5"/>
      <c r="TG899" s="5"/>
      <c r="TH899" s="5"/>
      <c r="TI899" s="5"/>
      <c r="TJ899" s="5"/>
      <c r="TK899" s="5"/>
      <c r="TL899" s="5"/>
      <c r="TM899" s="5"/>
      <c r="TN899" s="5"/>
      <c r="TO899" s="5"/>
      <c r="TP899" s="5"/>
      <c r="TQ899" s="5"/>
      <c r="TR899" s="5"/>
      <c r="TS899" s="5"/>
      <c r="TT899" s="5"/>
      <c r="TU899" s="5"/>
      <c r="TV899" s="5"/>
      <c r="TW899" s="5"/>
      <c r="TX899" s="5"/>
      <c r="TY899" s="5"/>
      <c r="TZ899" s="5"/>
      <c r="UA899" s="5"/>
      <c r="UB899" s="5"/>
      <c r="UC899" s="5"/>
      <c r="UD899" s="5"/>
      <c r="UE899" s="5"/>
      <c r="UF899" s="5"/>
      <c r="UG899" s="5"/>
      <c r="UH899" s="5"/>
      <c r="UI899" s="5"/>
      <c r="UJ899" s="5"/>
      <c r="UK899" s="5"/>
      <c r="UL899" s="5"/>
      <c r="UM899" s="5"/>
      <c r="UN899" s="5"/>
      <c r="UO899" s="5"/>
      <c r="UP899" s="5"/>
      <c r="UQ899" s="5"/>
      <c r="UR899" s="5"/>
      <c r="US899" s="5"/>
      <c r="UT899" s="5"/>
      <c r="UU899" s="5"/>
      <c r="UV899" s="5"/>
      <c r="UW899" s="5"/>
      <c r="UX899" s="5"/>
      <c r="UY899" s="5"/>
      <c r="UZ899" s="5"/>
      <c r="VA899" s="5"/>
      <c r="VB899" s="5"/>
      <c r="VC899" s="5"/>
      <c r="VD899" s="5"/>
      <c r="VE899" s="5"/>
      <c r="VF899" s="5"/>
      <c r="VG899" s="5"/>
      <c r="VH899" s="5"/>
      <c r="VI899" s="5"/>
      <c r="VJ899" s="5"/>
      <c r="VK899" s="5"/>
      <c r="VL899" s="5"/>
      <c r="VM899" s="5"/>
      <c r="VN899" s="5"/>
      <c r="VO899" s="5"/>
      <c r="VP899" s="5"/>
      <c r="VQ899" s="5"/>
      <c r="VR899" s="5"/>
      <c r="VS899" s="5"/>
      <c r="VT899" s="5"/>
      <c r="VU899" s="5"/>
      <c r="VV899" s="5"/>
      <c r="VW899" s="5"/>
      <c r="VX899" s="5"/>
      <c r="VY899" s="5"/>
      <c r="VZ899" s="5"/>
      <c r="WA899" s="5"/>
      <c r="WB899" s="5"/>
      <c r="WC899" s="5"/>
      <c r="WD899" s="5"/>
      <c r="WE899" s="5"/>
      <c r="WF899" s="5"/>
      <c r="WG899" s="5"/>
      <c r="WH899" s="5"/>
      <c r="WI899" s="5"/>
      <c r="WJ899" s="5"/>
      <c r="WK899" s="5"/>
      <c r="WL899" s="5"/>
      <c r="WM899" s="5"/>
      <c r="WN899" s="5"/>
      <c r="WO899" s="5"/>
      <c r="WP899" s="5"/>
      <c r="WQ899" s="5"/>
      <c r="WR899" s="5"/>
      <c r="WS899" s="5"/>
      <c r="WT899" s="5"/>
      <c r="WU899" s="5"/>
      <c r="WV899" s="5"/>
      <c r="WW899" s="5"/>
      <c r="WX899" s="5"/>
      <c r="WY899" s="5"/>
      <c r="WZ899" s="5"/>
      <c r="XA899" s="5"/>
      <c r="XB899" s="5"/>
      <c r="XC899" s="5"/>
      <c r="XD899" s="5"/>
      <c r="XE899" s="5"/>
      <c r="XF899" s="5"/>
      <c r="XG899" s="5"/>
      <c r="XH899" s="5"/>
      <c r="XI899" s="5"/>
      <c r="XJ899" s="5"/>
      <c r="XK899" s="5"/>
      <c r="XL899" s="5"/>
      <c r="XM899" s="5"/>
      <c r="XN899" s="5"/>
      <c r="XO899" s="5"/>
      <c r="XP899" s="5"/>
      <c r="XQ899" s="5"/>
      <c r="XR899" s="5"/>
      <c r="XS899" s="5"/>
      <c r="XT899" s="5"/>
      <c r="XU899" s="5"/>
      <c r="XV899" s="5"/>
      <c r="XW899" s="5"/>
    </row>
    <row r="900" spans="39:647" x14ac:dyDescent="0.2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c r="PI900" s="5"/>
      <c r="PJ900" s="5"/>
      <c r="PK900" s="5"/>
      <c r="PL900" s="5"/>
      <c r="PM900" s="5"/>
      <c r="PN900" s="5"/>
      <c r="PO900" s="5"/>
      <c r="PP900" s="5"/>
      <c r="PQ900" s="5"/>
      <c r="PR900" s="5"/>
      <c r="PS900" s="5"/>
      <c r="PT900" s="5"/>
      <c r="PU900" s="5"/>
      <c r="PV900" s="5"/>
      <c r="PW900" s="5"/>
      <c r="PX900" s="5"/>
      <c r="PY900" s="5"/>
      <c r="PZ900" s="5"/>
      <c r="QA900" s="5"/>
      <c r="QB900" s="5"/>
      <c r="QC900" s="5"/>
      <c r="QD900" s="5"/>
      <c r="QE900" s="5"/>
      <c r="QF900" s="5"/>
      <c r="QG900" s="5"/>
      <c r="QH900" s="5"/>
      <c r="QI900" s="5"/>
      <c r="QJ900" s="5"/>
      <c r="QK900" s="5"/>
      <c r="QL900" s="5"/>
      <c r="QM900" s="5"/>
      <c r="QN900" s="5"/>
      <c r="QO900" s="5"/>
      <c r="QP900" s="5"/>
      <c r="QQ900" s="5"/>
      <c r="QR900" s="5"/>
      <c r="QS900" s="5"/>
      <c r="QT900" s="5"/>
      <c r="QU900" s="5"/>
      <c r="QV900" s="5"/>
      <c r="QW900" s="5"/>
      <c r="QX900" s="5"/>
      <c r="QY900" s="5"/>
      <c r="QZ900" s="5"/>
      <c r="RA900" s="5"/>
      <c r="RB900" s="5"/>
      <c r="RC900" s="5"/>
      <c r="RD900" s="5"/>
      <c r="RE900" s="5"/>
      <c r="RF900" s="5"/>
      <c r="RG900" s="5"/>
      <c r="RH900" s="5"/>
      <c r="RI900" s="5"/>
      <c r="RJ900" s="5"/>
      <c r="RK900" s="5"/>
      <c r="RL900" s="5"/>
      <c r="RM900" s="5"/>
      <c r="RN900" s="5"/>
      <c r="RO900" s="5"/>
      <c r="RP900" s="5"/>
      <c r="RQ900" s="5"/>
      <c r="RR900" s="5"/>
      <c r="RS900" s="5"/>
      <c r="RT900" s="5"/>
      <c r="RU900" s="5"/>
      <c r="RV900" s="5"/>
      <c r="RW900" s="5"/>
      <c r="RX900" s="5"/>
      <c r="RY900" s="5"/>
      <c r="RZ900" s="5"/>
      <c r="SA900" s="5"/>
      <c r="SB900" s="5"/>
      <c r="SC900" s="5"/>
      <c r="SD900" s="5"/>
      <c r="SE900" s="5"/>
      <c r="SF900" s="5"/>
      <c r="SG900" s="5"/>
      <c r="SH900" s="5"/>
      <c r="SI900" s="5"/>
      <c r="SJ900" s="5"/>
      <c r="SK900" s="5"/>
      <c r="SL900" s="5"/>
      <c r="SM900" s="5"/>
      <c r="SN900" s="5"/>
      <c r="SO900" s="5"/>
      <c r="SP900" s="5"/>
      <c r="SQ900" s="5"/>
      <c r="SR900" s="5"/>
      <c r="SS900" s="5"/>
      <c r="ST900" s="5"/>
      <c r="SU900" s="5"/>
      <c r="SV900" s="5"/>
      <c r="SW900" s="5"/>
      <c r="SX900" s="5"/>
      <c r="SY900" s="5"/>
      <c r="SZ900" s="5"/>
      <c r="TA900" s="5"/>
      <c r="TB900" s="5"/>
      <c r="TC900" s="5"/>
      <c r="TD900" s="5"/>
      <c r="TE900" s="5"/>
      <c r="TF900" s="5"/>
      <c r="TG900" s="5"/>
      <c r="TH900" s="5"/>
      <c r="TI900" s="5"/>
      <c r="TJ900" s="5"/>
      <c r="TK900" s="5"/>
      <c r="TL900" s="5"/>
      <c r="TM900" s="5"/>
      <c r="TN900" s="5"/>
      <c r="TO900" s="5"/>
      <c r="TP900" s="5"/>
      <c r="TQ900" s="5"/>
      <c r="TR900" s="5"/>
      <c r="TS900" s="5"/>
      <c r="TT900" s="5"/>
      <c r="TU900" s="5"/>
      <c r="TV900" s="5"/>
      <c r="TW900" s="5"/>
      <c r="TX900" s="5"/>
      <c r="TY900" s="5"/>
      <c r="TZ900" s="5"/>
      <c r="UA900" s="5"/>
      <c r="UB900" s="5"/>
      <c r="UC900" s="5"/>
      <c r="UD900" s="5"/>
      <c r="UE900" s="5"/>
      <c r="UF900" s="5"/>
      <c r="UG900" s="5"/>
      <c r="UH900" s="5"/>
      <c r="UI900" s="5"/>
      <c r="UJ900" s="5"/>
      <c r="UK900" s="5"/>
      <c r="UL900" s="5"/>
      <c r="UM900" s="5"/>
      <c r="UN900" s="5"/>
      <c r="UO900" s="5"/>
      <c r="UP900" s="5"/>
      <c r="UQ900" s="5"/>
      <c r="UR900" s="5"/>
      <c r="US900" s="5"/>
      <c r="UT900" s="5"/>
      <c r="UU900" s="5"/>
      <c r="UV900" s="5"/>
      <c r="UW900" s="5"/>
      <c r="UX900" s="5"/>
      <c r="UY900" s="5"/>
      <c r="UZ900" s="5"/>
      <c r="VA900" s="5"/>
      <c r="VB900" s="5"/>
      <c r="VC900" s="5"/>
      <c r="VD900" s="5"/>
      <c r="VE900" s="5"/>
      <c r="VF900" s="5"/>
      <c r="VG900" s="5"/>
      <c r="VH900" s="5"/>
      <c r="VI900" s="5"/>
      <c r="VJ900" s="5"/>
      <c r="VK900" s="5"/>
      <c r="VL900" s="5"/>
      <c r="VM900" s="5"/>
      <c r="VN900" s="5"/>
      <c r="VO900" s="5"/>
      <c r="VP900" s="5"/>
      <c r="VQ900" s="5"/>
      <c r="VR900" s="5"/>
      <c r="VS900" s="5"/>
      <c r="VT900" s="5"/>
      <c r="VU900" s="5"/>
      <c r="VV900" s="5"/>
      <c r="VW900" s="5"/>
      <c r="VX900" s="5"/>
      <c r="VY900" s="5"/>
      <c r="VZ900" s="5"/>
      <c r="WA900" s="5"/>
      <c r="WB900" s="5"/>
      <c r="WC900" s="5"/>
      <c r="WD900" s="5"/>
      <c r="WE900" s="5"/>
      <c r="WF900" s="5"/>
      <c r="WG900" s="5"/>
      <c r="WH900" s="5"/>
      <c r="WI900" s="5"/>
      <c r="WJ900" s="5"/>
      <c r="WK900" s="5"/>
      <c r="WL900" s="5"/>
      <c r="WM900" s="5"/>
      <c r="WN900" s="5"/>
      <c r="WO900" s="5"/>
      <c r="WP900" s="5"/>
      <c r="WQ900" s="5"/>
      <c r="WR900" s="5"/>
      <c r="WS900" s="5"/>
      <c r="WT900" s="5"/>
      <c r="WU900" s="5"/>
      <c r="WV900" s="5"/>
      <c r="WW900" s="5"/>
      <c r="WX900" s="5"/>
      <c r="WY900" s="5"/>
      <c r="WZ900" s="5"/>
      <c r="XA900" s="5"/>
      <c r="XB900" s="5"/>
      <c r="XC900" s="5"/>
      <c r="XD900" s="5"/>
      <c r="XE900" s="5"/>
      <c r="XF900" s="5"/>
      <c r="XG900" s="5"/>
      <c r="XH900" s="5"/>
      <c r="XI900" s="5"/>
      <c r="XJ900" s="5"/>
      <c r="XK900" s="5"/>
      <c r="XL900" s="5"/>
      <c r="XM900" s="5"/>
      <c r="XN900" s="5"/>
      <c r="XO900" s="5"/>
      <c r="XP900" s="5"/>
      <c r="XQ900" s="5"/>
      <c r="XR900" s="5"/>
      <c r="XS900" s="5"/>
      <c r="XT900" s="5"/>
      <c r="XU900" s="5"/>
      <c r="XV900" s="5"/>
      <c r="XW900" s="5"/>
    </row>
    <row r="901" spans="39:647" x14ac:dyDescent="0.2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c r="PI901" s="5"/>
      <c r="PJ901" s="5"/>
      <c r="PK901" s="5"/>
      <c r="PL901" s="5"/>
      <c r="PM901" s="5"/>
      <c r="PN901" s="5"/>
      <c r="PO901" s="5"/>
      <c r="PP901" s="5"/>
      <c r="PQ901" s="5"/>
      <c r="PR901" s="5"/>
      <c r="PS901" s="5"/>
      <c r="PT901" s="5"/>
      <c r="PU901" s="5"/>
      <c r="PV901" s="5"/>
      <c r="PW901" s="5"/>
      <c r="PX901" s="5"/>
      <c r="PY901" s="5"/>
      <c r="PZ901" s="5"/>
      <c r="QA901" s="5"/>
      <c r="QB901" s="5"/>
      <c r="QC901" s="5"/>
      <c r="QD901" s="5"/>
      <c r="QE901" s="5"/>
      <c r="QF901" s="5"/>
      <c r="QG901" s="5"/>
      <c r="QH901" s="5"/>
      <c r="QI901" s="5"/>
      <c r="QJ901" s="5"/>
      <c r="QK901" s="5"/>
      <c r="QL901" s="5"/>
      <c r="QM901" s="5"/>
      <c r="QN901" s="5"/>
      <c r="QO901" s="5"/>
      <c r="QP901" s="5"/>
      <c r="QQ901" s="5"/>
      <c r="QR901" s="5"/>
      <c r="QS901" s="5"/>
      <c r="QT901" s="5"/>
      <c r="QU901" s="5"/>
      <c r="QV901" s="5"/>
      <c r="QW901" s="5"/>
      <c r="QX901" s="5"/>
      <c r="QY901" s="5"/>
      <c r="QZ901" s="5"/>
      <c r="RA901" s="5"/>
      <c r="RB901" s="5"/>
      <c r="RC901" s="5"/>
      <c r="RD901" s="5"/>
      <c r="RE901" s="5"/>
      <c r="RF901" s="5"/>
      <c r="RG901" s="5"/>
      <c r="RH901" s="5"/>
      <c r="RI901" s="5"/>
      <c r="RJ901" s="5"/>
      <c r="RK901" s="5"/>
      <c r="RL901" s="5"/>
      <c r="RM901" s="5"/>
      <c r="RN901" s="5"/>
      <c r="RO901" s="5"/>
      <c r="RP901" s="5"/>
      <c r="RQ901" s="5"/>
      <c r="RR901" s="5"/>
      <c r="RS901" s="5"/>
      <c r="RT901" s="5"/>
      <c r="RU901" s="5"/>
      <c r="RV901" s="5"/>
      <c r="RW901" s="5"/>
      <c r="RX901" s="5"/>
      <c r="RY901" s="5"/>
      <c r="RZ901" s="5"/>
      <c r="SA901" s="5"/>
      <c r="SB901" s="5"/>
      <c r="SC901" s="5"/>
      <c r="SD901" s="5"/>
      <c r="SE901" s="5"/>
      <c r="SF901" s="5"/>
      <c r="SG901" s="5"/>
      <c r="SH901" s="5"/>
      <c r="SI901" s="5"/>
      <c r="SJ901" s="5"/>
      <c r="SK901" s="5"/>
      <c r="SL901" s="5"/>
      <c r="SM901" s="5"/>
      <c r="SN901" s="5"/>
      <c r="SO901" s="5"/>
      <c r="SP901" s="5"/>
      <c r="SQ901" s="5"/>
      <c r="SR901" s="5"/>
      <c r="SS901" s="5"/>
      <c r="ST901" s="5"/>
      <c r="SU901" s="5"/>
      <c r="SV901" s="5"/>
      <c r="SW901" s="5"/>
      <c r="SX901" s="5"/>
      <c r="SY901" s="5"/>
      <c r="SZ901" s="5"/>
      <c r="TA901" s="5"/>
      <c r="TB901" s="5"/>
      <c r="TC901" s="5"/>
      <c r="TD901" s="5"/>
      <c r="TE901" s="5"/>
      <c r="TF901" s="5"/>
      <c r="TG901" s="5"/>
      <c r="TH901" s="5"/>
      <c r="TI901" s="5"/>
      <c r="TJ901" s="5"/>
      <c r="TK901" s="5"/>
      <c r="TL901" s="5"/>
      <c r="TM901" s="5"/>
      <c r="TN901" s="5"/>
      <c r="TO901" s="5"/>
      <c r="TP901" s="5"/>
      <c r="TQ901" s="5"/>
      <c r="TR901" s="5"/>
      <c r="TS901" s="5"/>
      <c r="TT901" s="5"/>
      <c r="TU901" s="5"/>
      <c r="TV901" s="5"/>
      <c r="TW901" s="5"/>
      <c r="TX901" s="5"/>
      <c r="TY901" s="5"/>
      <c r="TZ901" s="5"/>
      <c r="UA901" s="5"/>
      <c r="UB901" s="5"/>
      <c r="UC901" s="5"/>
      <c r="UD901" s="5"/>
      <c r="UE901" s="5"/>
      <c r="UF901" s="5"/>
      <c r="UG901" s="5"/>
      <c r="UH901" s="5"/>
      <c r="UI901" s="5"/>
      <c r="UJ901" s="5"/>
      <c r="UK901" s="5"/>
      <c r="UL901" s="5"/>
      <c r="UM901" s="5"/>
      <c r="UN901" s="5"/>
      <c r="UO901" s="5"/>
      <c r="UP901" s="5"/>
      <c r="UQ901" s="5"/>
      <c r="UR901" s="5"/>
      <c r="US901" s="5"/>
      <c r="UT901" s="5"/>
      <c r="UU901" s="5"/>
      <c r="UV901" s="5"/>
      <c r="UW901" s="5"/>
      <c r="UX901" s="5"/>
      <c r="UY901" s="5"/>
      <c r="UZ901" s="5"/>
      <c r="VA901" s="5"/>
      <c r="VB901" s="5"/>
      <c r="VC901" s="5"/>
      <c r="VD901" s="5"/>
      <c r="VE901" s="5"/>
      <c r="VF901" s="5"/>
      <c r="VG901" s="5"/>
      <c r="VH901" s="5"/>
      <c r="VI901" s="5"/>
      <c r="VJ901" s="5"/>
      <c r="VK901" s="5"/>
      <c r="VL901" s="5"/>
      <c r="VM901" s="5"/>
      <c r="VN901" s="5"/>
      <c r="VO901" s="5"/>
      <c r="VP901" s="5"/>
      <c r="VQ901" s="5"/>
      <c r="VR901" s="5"/>
      <c r="VS901" s="5"/>
      <c r="VT901" s="5"/>
      <c r="VU901" s="5"/>
      <c r="VV901" s="5"/>
      <c r="VW901" s="5"/>
      <c r="VX901" s="5"/>
      <c r="VY901" s="5"/>
      <c r="VZ901" s="5"/>
      <c r="WA901" s="5"/>
      <c r="WB901" s="5"/>
      <c r="WC901" s="5"/>
      <c r="WD901" s="5"/>
      <c r="WE901" s="5"/>
      <c r="WF901" s="5"/>
      <c r="WG901" s="5"/>
      <c r="WH901" s="5"/>
      <c r="WI901" s="5"/>
      <c r="WJ901" s="5"/>
      <c r="WK901" s="5"/>
      <c r="WL901" s="5"/>
      <c r="WM901" s="5"/>
      <c r="WN901" s="5"/>
      <c r="WO901" s="5"/>
      <c r="WP901" s="5"/>
      <c r="WQ901" s="5"/>
      <c r="WR901" s="5"/>
      <c r="WS901" s="5"/>
      <c r="WT901" s="5"/>
      <c r="WU901" s="5"/>
      <c r="WV901" s="5"/>
      <c r="WW901" s="5"/>
      <c r="WX901" s="5"/>
      <c r="WY901" s="5"/>
      <c r="WZ901" s="5"/>
      <c r="XA901" s="5"/>
      <c r="XB901" s="5"/>
      <c r="XC901" s="5"/>
      <c r="XD901" s="5"/>
      <c r="XE901" s="5"/>
      <c r="XF901" s="5"/>
      <c r="XG901" s="5"/>
      <c r="XH901" s="5"/>
      <c r="XI901" s="5"/>
      <c r="XJ901" s="5"/>
      <c r="XK901" s="5"/>
      <c r="XL901" s="5"/>
      <c r="XM901" s="5"/>
      <c r="XN901" s="5"/>
      <c r="XO901" s="5"/>
      <c r="XP901" s="5"/>
      <c r="XQ901" s="5"/>
      <c r="XR901" s="5"/>
      <c r="XS901" s="5"/>
      <c r="XT901" s="5"/>
      <c r="XU901" s="5"/>
      <c r="XV901" s="5"/>
      <c r="XW901" s="5"/>
    </row>
    <row r="902" spans="39:647" x14ac:dyDescent="0.2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c r="PI902" s="5"/>
      <c r="PJ902" s="5"/>
      <c r="PK902" s="5"/>
      <c r="PL902" s="5"/>
      <c r="PM902" s="5"/>
      <c r="PN902" s="5"/>
      <c r="PO902" s="5"/>
      <c r="PP902" s="5"/>
      <c r="PQ902" s="5"/>
      <c r="PR902" s="5"/>
      <c r="PS902" s="5"/>
      <c r="PT902" s="5"/>
      <c r="PU902" s="5"/>
      <c r="PV902" s="5"/>
      <c r="PW902" s="5"/>
      <c r="PX902" s="5"/>
      <c r="PY902" s="5"/>
      <c r="PZ902" s="5"/>
      <c r="QA902" s="5"/>
      <c r="QB902" s="5"/>
      <c r="QC902" s="5"/>
      <c r="QD902" s="5"/>
      <c r="QE902" s="5"/>
      <c r="QF902" s="5"/>
      <c r="QG902" s="5"/>
      <c r="QH902" s="5"/>
      <c r="QI902" s="5"/>
      <c r="QJ902" s="5"/>
      <c r="QK902" s="5"/>
      <c r="QL902" s="5"/>
      <c r="QM902" s="5"/>
      <c r="QN902" s="5"/>
      <c r="QO902" s="5"/>
      <c r="QP902" s="5"/>
      <c r="QQ902" s="5"/>
      <c r="QR902" s="5"/>
      <c r="QS902" s="5"/>
      <c r="QT902" s="5"/>
      <c r="QU902" s="5"/>
      <c r="QV902" s="5"/>
      <c r="QW902" s="5"/>
      <c r="QX902" s="5"/>
      <c r="QY902" s="5"/>
      <c r="QZ902" s="5"/>
      <c r="RA902" s="5"/>
      <c r="RB902" s="5"/>
      <c r="RC902" s="5"/>
      <c r="RD902" s="5"/>
      <c r="RE902" s="5"/>
      <c r="RF902" s="5"/>
      <c r="RG902" s="5"/>
      <c r="RH902" s="5"/>
      <c r="RI902" s="5"/>
      <c r="RJ902" s="5"/>
      <c r="RK902" s="5"/>
      <c r="RL902" s="5"/>
      <c r="RM902" s="5"/>
      <c r="RN902" s="5"/>
      <c r="RO902" s="5"/>
      <c r="RP902" s="5"/>
      <c r="RQ902" s="5"/>
      <c r="RR902" s="5"/>
      <c r="RS902" s="5"/>
      <c r="RT902" s="5"/>
      <c r="RU902" s="5"/>
      <c r="RV902" s="5"/>
      <c r="RW902" s="5"/>
      <c r="RX902" s="5"/>
      <c r="RY902" s="5"/>
      <c r="RZ902" s="5"/>
      <c r="SA902" s="5"/>
      <c r="SB902" s="5"/>
      <c r="SC902" s="5"/>
      <c r="SD902" s="5"/>
      <c r="SE902" s="5"/>
      <c r="SF902" s="5"/>
      <c r="SG902" s="5"/>
      <c r="SH902" s="5"/>
      <c r="SI902" s="5"/>
      <c r="SJ902" s="5"/>
      <c r="SK902" s="5"/>
      <c r="SL902" s="5"/>
      <c r="SM902" s="5"/>
      <c r="SN902" s="5"/>
      <c r="SO902" s="5"/>
      <c r="SP902" s="5"/>
      <c r="SQ902" s="5"/>
      <c r="SR902" s="5"/>
      <c r="SS902" s="5"/>
      <c r="ST902" s="5"/>
      <c r="SU902" s="5"/>
      <c r="SV902" s="5"/>
      <c r="SW902" s="5"/>
      <c r="SX902" s="5"/>
      <c r="SY902" s="5"/>
      <c r="SZ902" s="5"/>
      <c r="TA902" s="5"/>
      <c r="TB902" s="5"/>
      <c r="TC902" s="5"/>
      <c r="TD902" s="5"/>
      <c r="TE902" s="5"/>
      <c r="TF902" s="5"/>
      <c r="TG902" s="5"/>
      <c r="TH902" s="5"/>
      <c r="TI902" s="5"/>
      <c r="TJ902" s="5"/>
      <c r="TK902" s="5"/>
      <c r="TL902" s="5"/>
      <c r="TM902" s="5"/>
      <c r="TN902" s="5"/>
      <c r="TO902" s="5"/>
      <c r="TP902" s="5"/>
      <c r="TQ902" s="5"/>
      <c r="TR902" s="5"/>
      <c r="TS902" s="5"/>
      <c r="TT902" s="5"/>
      <c r="TU902" s="5"/>
      <c r="TV902" s="5"/>
      <c r="TW902" s="5"/>
      <c r="TX902" s="5"/>
      <c r="TY902" s="5"/>
      <c r="TZ902" s="5"/>
      <c r="UA902" s="5"/>
      <c r="UB902" s="5"/>
      <c r="UC902" s="5"/>
      <c r="UD902" s="5"/>
      <c r="UE902" s="5"/>
      <c r="UF902" s="5"/>
      <c r="UG902" s="5"/>
      <c r="UH902" s="5"/>
      <c r="UI902" s="5"/>
      <c r="UJ902" s="5"/>
      <c r="UK902" s="5"/>
      <c r="UL902" s="5"/>
      <c r="UM902" s="5"/>
      <c r="UN902" s="5"/>
      <c r="UO902" s="5"/>
      <c r="UP902" s="5"/>
      <c r="UQ902" s="5"/>
      <c r="UR902" s="5"/>
      <c r="US902" s="5"/>
      <c r="UT902" s="5"/>
      <c r="UU902" s="5"/>
      <c r="UV902" s="5"/>
      <c r="UW902" s="5"/>
      <c r="UX902" s="5"/>
      <c r="UY902" s="5"/>
      <c r="UZ902" s="5"/>
      <c r="VA902" s="5"/>
      <c r="VB902" s="5"/>
      <c r="VC902" s="5"/>
      <c r="VD902" s="5"/>
      <c r="VE902" s="5"/>
      <c r="VF902" s="5"/>
      <c r="VG902" s="5"/>
      <c r="VH902" s="5"/>
      <c r="VI902" s="5"/>
      <c r="VJ902" s="5"/>
      <c r="VK902" s="5"/>
      <c r="VL902" s="5"/>
      <c r="VM902" s="5"/>
      <c r="VN902" s="5"/>
      <c r="VO902" s="5"/>
      <c r="VP902" s="5"/>
      <c r="VQ902" s="5"/>
      <c r="VR902" s="5"/>
      <c r="VS902" s="5"/>
      <c r="VT902" s="5"/>
      <c r="VU902" s="5"/>
      <c r="VV902" s="5"/>
      <c r="VW902" s="5"/>
      <c r="VX902" s="5"/>
      <c r="VY902" s="5"/>
      <c r="VZ902" s="5"/>
      <c r="WA902" s="5"/>
      <c r="WB902" s="5"/>
      <c r="WC902" s="5"/>
      <c r="WD902" s="5"/>
      <c r="WE902" s="5"/>
      <c r="WF902" s="5"/>
      <c r="WG902" s="5"/>
      <c r="WH902" s="5"/>
      <c r="WI902" s="5"/>
      <c r="WJ902" s="5"/>
      <c r="WK902" s="5"/>
      <c r="WL902" s="5"/>
      <c r="WM902" s="5"/>
      <c r="WN902" s="5"/>
      <c r="WO902" s="5"/>
      <c r="WP902" s="5"/>
      <c r="WQ902" s="5"/>
      <c r="WR902" s="5"/>
      <c r="WS902" s="5"/>
      <c r="WT902" s="5"/>
      <c r="WU902" s="5"/>
      <c r="WV902" s="5"/>
      <c r="WW902" s="5"/>
      <c r="WX902" s="5"/>
      <c r="WY902" s="5"/>
      <c r="WZ902" s="5"/>
      <c r="XA902" s="5"/>
      <c r="XB902" s="5"/>
      <c r="XC902" s="5"/>
      <c r="XD902" s="5"/>
      <c r="XE902" s="5"/>
      <c r="XF902" s="5"/>
      <c r="XG902" s="5"/>
      <c r="XH902" s="5"/>
      <c r="XI902" s="5"/>
      <c r="XJ902" s="5"/>
      <c r="XK902" s="5"/>
      <c r="XL902" s="5"/>
      <c r="XM902" s="5"/>
      <c r="XN902" s="5"/>
      <c r="XO902" s="5"/>
      <c r="XP902" s="5"/>
      <c r="XQ902" s="5"/>
      <c r="XR902" s="5"/>
      <c r="XS902" s="5"/>
      <c r="XT902" s="5"/>
      <c r="XU902" s="5"/>
      <c r="XV902" s="5"/>
      <c r="XW902" s="5"/>
    </row>
    <row r="903" spans="39:647" x14ac:dyDescent="0.2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c r="PI903" s="5"/>
      <c r="PJ903" s="5"/>
      <c r="PK903" s="5"/>
      <c r="PL903" s="5"/>
      <c r="PM903" s="5"/>
      <c r="PN903" s="5"/>
      <c r="PO903" s="5"/>
      <c r="PP903" s="5"/>
      <c r="PQ903" s="5"/>
      <c r="PR903" s="5"/>
      <c r="PS903" s="5"/>
      <c r="PT903" s="5"/>
      <c r="PU903" s="5"/>
      <c r="PV903" s="5"/>
      <c r="PW903" s="5"/>
      <c r="PX903" s="5"/>
      <c r="PY903" s="5"/>
      <c r="PZ903" s="5"/>
      <c r="QA903" s="5"/>
      <c r="QB903" s="5"/>
      <c r="QC903" s="5"/>
      <c r="QD903" s="5"/>
      <c r="QE903" s="5"/>
      <c r="QF903" s="5"/>
      <c r="QG903" s="5"/>
      <c r="QH903" s="5"/>
      <c r="QI903" s="5"/>
      <c r="QJ903" s="5"/>
      <c r="QK903" s="5"/>
      <c r="QL903" s="5"/>
      <c r="QM903" s="5"/>
      <c r="QN903" s="5"/>
      <c r="QO903" s="5"/>
      <c r="QP903" s="5"/>
      <c r="QQ903" s="5"/>
      <c r="QR903" s="5"/>
      <c r="QS903" s="5"/>
      <c r="QT903" s="5"/>
      <c r="QU903" s="5"/>
      <c r="QV903" s="5"/>
      <c r="QW903" s="5"/>
      <c r="QX903" s="5"/>
      <c r="QY903" s="5"/>
      <c r="QZ903" s="5"/>
      <c r="RA903" s="5"/>
      <c r="RB903" s="5"/>
      <c r="RC903" s="5"/>
      <c r="RD903" s="5"/>
      <c r="RE903" s="5"/>
      <c r="RF903" s="5"/>
      <c r="RG903" s="5"/>
      <c r="RH903" s="5"/>
      <c r="RI903" s="5"/>
      <c r="RJ903" s="5"/>
      <c r="RK903" s="5"/>
      <c r="RL903" s="5"/>
      <c r="RM903" s="5"/>
      <c r="RN903" s="5"/>
      <c r="RO903" s="5"/>
      <c r="RP903" s="5"/>
      <c r="RQ903" s="5"/>
      <c r="RR903" s="5"/>
      <c r="RS903" s="5"/>
      <c r="RT903" s="5"/>
      <c r="RU903" s="5"/>
      <c r="RV903" s="5"/>
      <c r="RW903" s="5"/>
      <c r="RX903" s="5"/>
      <c r="RY903" s="5"/>
      <c r="RZ903" s="5"/>
      <c r="SA903" s="5"/>
      <c r="SB903" s="5"/>
      <c r="SC903" s="5"/>
      <c r="SD903" s="5"/>
      <c r="SE903" s="5"/>
      <c r="SF903" s="5"/>
      <c r="SG903" s="5"/>
      <c r="SH903" s="5"/>
      <c r="SI903" s="5"/>
      <c r="SJ903" s="5"/>
      <c r="SK903" s="5"/>
      <c r="SL903" s="5"/>
      <c r="SM903" s="5"/>
      <c r="SN903" s="5"/>
      <c r="SO903" s="5"/>
      <c r="SP903" s="5"/>
      <c r="SQ903" s="5"/>
      <c r="SR903" s="5"/>
      <c r="SS903" s="5"/>
      <c r="ST903" s="5"/>
      <c r="SU903" s="5"/>
      <c r="SV903" s="5"/>
      <c r="SW903" s="5"/>
      <c r="SX903" s="5"/>
      <c r="SY903" s="5"/>
      <c r="SZ903" s="5"/>
      <c r="TA903" s="5"/>
      <c r="TB903" s="5"/>
      <c r="TC903" s="5"/>
      <c r="TD903" s="5"/>
      <c r="TE903" s="5"/>
      <c r="TF903" s="5"/>
      <c r="TG903" s="5"/>
      <c r="TH903" s="5"/>
      <c r="TI903" s="5"/>
      <c r="TJ903" s="5"/>
      <c r="TK903" s="5"/>
      <c r="TL903" s="5"/>
      <c r="TM903" s="5"/>
      <c r="TN903" s="5"/>
      <c r="TO903" s="5"/>
      <c r="TP903" s="5"/>
      <c r="TQ903" s="5"/>
      <c r="TR903" s="5"/>
      <c r="TS903" s="5"/>
      <c r="TT903" s="5"/>
      <c r="TU903" s="5"/>
      <c r="TV903" s="5"/>
      <c r="TW903" s="5"/>
      <c r="TX903" s="5"/>
      <c r="TY903" s="5"/>
      <c r="TZ903" s="5"/>
      <c r="UA903" s="5"/>
      <c r="UB903" s="5"/>
      <c r="UC903" s="5"/>
      <c r="UD903" s="5"/>
      <c r="UE903" s="5"/>
      <c r="UF903" s="5"/>
      <c r="UG903" s="5"/>
      <c r="UH903" s="5"/>
      <c r="UI903" s="5"/>
      <c r="UJ903" s="5"/>
      <c r="UK903" s="5"/>
      <c r="UL903" s="5"/>
      <c r="UM903" s="5"/>
      <c r="UN903" s="5"/>
      <c r="UO903" s="5"/>
      <c r="UP903" s="5"/>
      <c r="UQ903" s="5"/>
      <c r="UR903" s="5"/>
      <c r="US903" s="5"/>
      <c r="UT903" s="5"/>
      <c r="UU903" s="5"/>
      <c r="UV903" s="5"/>
      <c r="UW903" s="5"/>
      <c r="UX903" s="5"/>
      <c r="UY903" s="5"/>
      <c r="UZ903" s="5"/>
      <c r="VA903" s="5"/>
      <c r="VB903" s="5"/>
      <c r="VC903" s="5"/>
      <c r="VD903" s="5"/>
      <c r="VE903" s="5"/>
      <c r="VF903" s="5"/>
      <c r="VG903" s="5"/>
      <c r="VH903" s="5"/>
      <c r="VI903" s="5"/>
      <c r="VJ903" s="5"/>
      <c r="VK903" s="5"/>
      <c r="VL903" s="5"/>
      <c r="VM903" s="5"/>
      <c r="VN903" s="5"/>
      <c r="VO903" s="5"/>
      <c r="VP903" s="5"/>
      <c r="VQ903" s="5"/>
      <c r="VR903" s="5"/>
      <c r="VS903" s="5"/>
      <c r="VT903" s="5"/>
      <c r="VU903" s="5"/>
      <c r="VV903" s="5"/>
      <c r="VW903" s="5"/>
      <c r="VX903" s="5"/>
      <c r="VY903" s="5"/>
      <c r="VZ903" s="5"/>
      <c r="WA903" s="5"/>
      <c r="WB903" s="5"/>
      <c r="WC903" s="5"/>
      <c r="WD903" s="5"/>
      <c r="WE903" s="5"/>
      <c r="WF903" s="5"/>
      <c r="WG903" s="5"/>
      <c r="WH903" s="5"/>
      <c r="WI903" s="5"/>
      <c r="WJ903" s="5"/>
      <c r="WK903" s="5"/>
      <c r="WL903" s="5"/>
      <c r="WM903" s="5"/>
      <c r="WN903" s="5"/>
      <c r="WO903" s="5"/>
      <c r="WP903" s="5"/>
      <c r="WQ903" s="5"/>
      <c r="WR903" s="5"/>
      <c r="WS903" s="5"/>
      <c r="WT903" s="5"/>
      <c r="WU903" s="5"/>
      <c r="WV903" s="5"/>
      <c r="WW903" s="5"/>
      <c r="WX903" s="5"/>
      <c r="WY903" s="5"/>
      <c r="WZ903" s="5"/>
      <c r="XA903" s="5"/>
      <c r="XB903" s="5"/>
      <c r="XC903" s="5"/>
      <c r="XD903" s="5"/>
      <c r="XE903" s="5"/>
      <c r="XF903" s="5"/>
      <c r="XG903" s="5"/>
      <c r="XH903" s="5"/>
      <c r="XI903" s="5"/>
      <c r="XJ903" s="5"/>
      <c r="XK903" s="5"/>
      <c r="XL903" s="5"/>
      <c r="XM903" s="5"/>
      <c r="XN903" s="5"/>
      <c r="XO903" s="5"/>
      <c r="XP903" s="5"/>
      <c r="XQ903" s="5"/>
      <c r="XR903" s="5"/>
      <c r="XS903" s="5"/>
      <c r="XT903" s="5"/>
      <c r="XU903" s="5"/>
      <c r="XV903" s="5"/>
      <c r="XW903" s="5"/>
    </row>
    <row r="904" spans="39:647" x14ac:dyDescent="0.2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c r="PI904" s="5"/>
      <c r="PJ904" s="5"/>
      <c r="PK904" s="5"/>
      <c r="PL904" s="5"/>
      <c r="PM904" s="5"/>
      <c r="PN904" s="5"/>
      <c r="PO904" s="5"/>
      <c r="PP904" s="5"/>
      <c r="PQ904" s="5"/>
      <c r="PR904" s="5"/>
      <c r="PS904" s="5"/>
      <c r="PT904" s="5"/>
      <c r="PU904" s="5"/>
      <c r="PV904" s="5"/>
      <c r="PW904" s="5"/>
      <c r="PX904" s="5"/>
      <c r="PY904" s="5"/>
      <c r="PZ904" s="5"/>
      <c r="QA904" s="5"/>
      <c r="QB904" s="5"/>
      <c r="QC904" s="5"/>
      <c r="QD904" s="5"/>
      <c r="QE904" s="5"/>
      <c r="QF904" s="5"/>
      <c r="QG904" s="5"/>
      <c r="QH904" s="5"/>
      <c r="QI904" s="5"/>
      <c r="QJ904" s="5"/>
      <c r="QK904" s="5"/>
      <c r="QL904" s="5"/>
      <c r="QM904" s="5"/>
      <c r="QN904" s="5"/>
      <c r="QO904" s="5"/>
      <c r="QP904" s="5"/>
      <c r="QQ904" s="5"/>
      <c r="QR904" s="5"/>
      <c r="QS904" s="5"/>
      <c r="QT904" s="5"/>
      <c r="QU904" s="5"/>
      <c r="QV904" s="5"/>
      <c r="QW904" s="5"/>
      <c r="QX904" s="5"/>
      <c r="QY904" s="5"/>
      <c r="QZ904" s="5"/>
      <c r="RA904" s="5"/>
      <c r="RB904" s="5"/>
      <c r="RC904" s="5"/>
      <c r="RD904" s="5"/>
      <c r="RE904" s="5"/>
      <c r="RF904" s="5"/>
      <c r="RG904" s="5"/>
      <c r="RH904" s="5"/>
      <c r="RI904" s="5"/>
      <c r="RJ904" s="5"/>
      <c r="RK904" s="5"/>
      <c r="RL904" s="5"/>
      <c r="RM904" s="5"/>
      <c r="RN904" s="5"/>
      <c r="RO904" s="5"/>
      <c r="RP904" s="5"/>
      <c r="RQ904" s="5"/>
      <c r="RR904" s="5"/>
      <c r="RS904" s="5"/>
      <c r="RT904" s="5"/>
      <c r="RU904" s="5"/>
      <c r="RV904" s="5"/>
      <c r="RW904" s="5"/>
      <c r="RX904" s="5"/>
      <c r="RY904" s="5"/>
      <c r="RZ904" s="5"/>
      <c r="SA904" s="5"/>
      <c r="SB904" s="5"/>
      <c r="SC904" s="5"/>
      <c r="SD904" s="5"/>
      <c r="SE904" s="5"/>
      <c r="SF904" s="5"/>
      <c r="SG904" s="5"/>
      <c r="SH904" s="5"/>
      <c r="SI904" s="5"/>
      <c r="SJ904" s="5"/>
      <c r="SK904" s="5"/>
      <c r="SL904" s="5"/>
      <c r="SM904" s="5"/>
      <c r="SN904" s="5"/>
      <c r="SO904" s="5"/>
      <c r="SP904" s="5"/>
      <c r="SQ904" s="5"/>
      <c r="SR904" s="5"/>
      <c r="SS904" s="5"/>
      <c r="ST904" s="5"/>
      <c r="SU904" s="5"/>
      <c r="SV904" s="5"/>
      <c r="SW904" s="5"/>
      <c r="SX904" s="5"/>
      <c r="SY904" s="5"/>
      <c r="SZ904" s="5"/>
      <c r="TA904" s="5"/>
      <c r="TB904" s="5"/>
      <c r="TC904" s="5"/>
      <c r="TD904" s="5"/>
      <c r="TE904" s="5"/>
      <c r="TF904" s="5"/>
      <c r="TG904" s="5"/>
      <c r="TH904" s="5"/>
      <c r="TI904" s="5"/>
      <c r="TJ904" s="5"/>
      <c r="TK904" s="5"/>
      <c r="TL904" s="5"/>
      <c r="TM904" s="5"/>
      <c r="TN904" s="5"/>
      <c r="TO904" s="5"/>
      <c r="TP904" s="5"/>
      <c r="TQ904" s="5"/>
      <c r="TR904" s="5"/>
      <c r="TS904" s="5"/>
      <c r="TT904" s="5"/>
      <c r="TU904" s="5"/>
      <c r="TV904" s="5"/>
      <c r="TW904" s="5"/>
      <c r="TX904" s="5"/>
      <c r="TY904" s="5"/>
      <c r="TZ904" s="5"/>
      <c r="UA904" s="5"/>
      <c r="UB904" s="5"/>
      <c r="UC904" s="5"/>
      <c r="UD904" s="5"/>
      <c r="UE904" s="5"/>
      <c r="UF904" s="5"/>
      <c r="UG904" s="5"/>
      <c r="UH904" s="5"/>
      <c r="UI904" s="5"/>
      <c r="UJ904" s="5"/>
      <c r="UK904" s="5"/>
      <c r="UL904" s="5"/>
      <c r="UM904" s="5"/>
      <c r="UN904" s="5"/>
      <c r="UO904" s="5"/>
      <c r="UP904" s="5"/>
      <c r="UQ904" s="5"/>
      <c r="UR904" s="5"/>
      <c r="US904" s="5"/>
      <c r="UT904" s="5"/>
      <c r="UU904" s="5"/>
      <c r="UV904" s="5"/>
      <c r="UW904" s="5"/>
      <c r="UX904" s="5"/>
      <c r="UY904" s="5"/>
      <c r="UZ904" s="5"/>
      <c r="VA904" s="5"/>
      <c r="VB904" s="5"/>
      <c r="VC904" s="5"/>
      <c r="VD904" s="5"/>
      <c r="VE904" s="5"/>
      <c r="VF904" s="5"/>
      <c r="VG904" s="5"/>
      <c r="VH904" s="5"/>
      <c r="VI904" s="5"/>
      <c r="VJ904" s="5"/>
      <c r="VK904" s="5"/>
      <c r="VL904" s="5"/>
      <c r="VM904" s="5"/>
      <c r="VN904" s="5"/>
      <c r="VO904" s="5"/>
      <c r="VP904" s="5"/>
      <c r="VQ904" s="5"/>
      <c r="VR904" s="5"/>
      <c r="VS904" s="5"/>
      <c r="VT904" s="5"/>
      <c r="VU904" s="5"/>
      <c r="VV904" s="5"/>
      <c r="VW904" s="5"/>
      <c r="VX904" s="5"/>
      <c r="VY904" s="5"/>
      <c r="VZ904" s="5"/>
      <c r="WA904" s="5"/>
      <c r="WB904" s="5"/>
      <c r="WC904" s="5"/>
      <c r="WD904" s="5"/>
      <c r="WE904" s="5"/>
      <c r="WF904" s="5"/>
      <c r="WG904" s="5"/>
      <c r="WH904" s="5"/>
      <c r="WI904" s="5"/>
      <c r="WJ904" s="5"/>
      <c r="WK904" s="5"/>
      <c r="WL904" s="5"/>
      <c r="WM904" s="5"/>
      <c r="WN904" s="5"/>
      <c r="WO904" s="5"/>
      <c r="WP904" s="5"/>
      <c r="WQ904" s="5"/>
      <c r="WR904" s="5"/>
      <c r="WS904" s="5"/>
      <c r="WT904" s="5"/>
      <c r="WU904" s="5"/>
      <c r="WV904" s="5"/>
      <c r="WW904" s="5"/>
      <c r="WX904" s="5"/>
      <c r="WY904" s="5"/>
      <c r="WZ904" s="5"/>
      <c r="XA904" s="5"/>
      <c r="XB904" s="5"/>
      <c r="XC904" s="5"/>
      <c r="XD904" s="5"/>
      <c r="XE904" s="5"/>
      <c r="XF904" s="5"/>
      <c r="XG904" s="5"/>
      <c r="XH904" s="5"/>
      <c r="XI904" s="5"/>
      <c r="XJ904" s="5"/>
      <c r="XK904" s="5"/>
      <c r="XL904" s="5"/>
      <c r="XM904" s="5"/>
      <c r="XN904" s="5"/>
      <c r="XO904" s="5"/>
      <c r="XP904" s="5"/>
      <c r="XQ904" s="5"/>
      <c r="XR904" s="5"/>
      <c r="XS904" s="5"/>
      <c r="XT904" s="5"/>
      <c r="XU904" s="5"/>
      <c r="XV904" s="5"/>
      <c r="XW904" s="5"/>
    </row>
    <row r="905" spans="39:647" x14ac:dyDescent="0.2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c r="PI905" s="5"/>
      <c r="PJ905" s="5"/>
      <c r="PK905" s="5"/>
      <c r="PL905" s="5"/>
      <c r="PM905" s="5"/>
      <c r="PN905" s="5"/>
      <c r="PO905" s="5"/>
      <c r="PP905" s="5"/>
      <c r="PQ905" s="5"/>
      <c r="PR905" s="5"/>
      <c r="PS905" s="5"/>
      <c r="PT905" s="5"/>
      <c r="PU905" s="5"/>
      <c r="PV905" s="5"/>
      <c r="PW905" s="5"/>
      <c r="PX905" s="5"/>
      <c r="PY905" s="5"/>
      <c r="PZ905" s="5"/>
      <c r="QA905" s="5"/>
      <c r="QB905" s="5"/>
      <c r="QC905" s="5"/>
      <c r="QD905" s="5"/>
      <c r="QE905" s="5"/>
      <c r="QF905" s="5"/>
      <c r="QG905" s="5"/>
      <c r="QH905" s="5"/>
      <c r="QI905" s="5"/>
      <c r="QJ905" s="5"/>
      <c r="QK905" s="5"/>
      <c r="QL905" s="5"/>
      <c r="QM905" s="5"/>
      <c r="QN905" s="5"/>
      <c r="QO905" s="5"/>
      <c r="QP905" s="5"/>
      <c r="QQ905" s="5"/>
      <c r="QR905" s="5"/>
      <c r="QS905" s="5"/>
      <c r="QT905" s="5"/>
      <c r="QU905" s="5"/>
      <c r="QV905" s="5"/>
      <c r="QW905" s="5"/>
      <c r="QX905" s="5"/>
      <c r="QY905" s="5"/>
      <c r="QZ905" s="5"/>
      <c r="RA905" s="5"/>
      <c r="RB905" s="5"/>
      <c r="RC905" s="5"/>
      <c r="RD905" s="5"/>
      <c r="RE905" s="5"/>
      <c r="RF905" s="5"/>
      <c r="RG905" s="5"/>
      <c r="RH905" s="5"/>
      <c r="RI905" s="5"/>
      <c r="RJ905" s="5"/>
      <c r="RK905" s="5"/>
      <c r="RL905" s="5"/>
      <c r="RM905" s="5"/>
      <c r="RN905" s="5"/>
      <c r="RO905" s="5"/>
      <c r="RP905" s="5"/>
      <c r="RQ905" s="5"/>
      <c r="RR905" s="5"/>
      <c r="RS905" s="5"/>
      <c r="RT905" s="5"/>
      <c r="RU905" s="5"/>
      <c r="RV905" s="5"/>
      <c r="RW905" s="5"/>
      <c r="RX905" s="5"/>
      <c r="RY905" s="5"/>
      <c r="RZ905" s="5"/>
      <c r="SA905" s="5"/>
      <c r="SB905" s="5"/>
      <c r="SC905" s="5"/>
      <c r="SD905" s="5"/>
      <c r="SE905" s="5"/>
      <c r="SF905" s="5"/>
      <c r="SG905" s="5"/>
      <c r="SH905" s="5"/>
      <c r="SI905" s="5"/>
      <c r="SJ905" s="5"/>
      <c r="SK905" s="5"/>
      <c r="SL905" s="5"/>
      <c r="SM905" s="5"/>
      <c r="SN905" s="5"/>
      <c r="SO905" s="5"/>
      <c r="SP905" s="5"/>
      <c r="SQ905" s="5"/>
      <c r="SR905" s="5"/>
      <c r="SS905" s="5"/>
      <c r="ST905" s="5"/>
      <c r="SU905" s="5"/>
      <c r="SV905" s="5"/>
      <c r="SW905" s="5"/>
      <c r="SX905" s="5"/>
      <c r="SY905" s="5"/>
      <c r="SZ905" s="5"/>
      <c r="TA905" s="5"/>
      <c r="TB905" s="5"/>
      <c r="TC905" s="5"/>
      <c r="TD905" s="5"/>
      <c r="TE905" s="5"/>
      <c r="TF905" s="5"/>
      <c r="TG905" s="5"/>
      <c r="TH905" s="5"/>
      <c r="TI905" s="5"/>
      <c r="TJ905" s="5"/>
      <c r="TK905" s="5"/>
      <c r="TL905" s="5"/>
      <c r="TM905" s="5"/>
      <c r="TN905" s="5"/>
      <c r="TO905" s="5"/>
      <c r="TP905" s="5"/>
      <c r="TQ905" s="5"/>
      <c r="TR905" s="5"/>
      <c r="TS905" s="5"/>
      <c r="TT905" s="5"/>
      <c r="TU905" s="5"/>
      <c r="TV905" s="5"/>
      <c r="TW905" s="5"/>
      <c r="TX905" s="5"/>
      <c r="TY905" s="5"/>
      <c r="TZ905" s="5"/>
      <c r="UA905" s="5"/>
      <c r="UB905" s="5"/>
      <c r="UC905" s="5"/>
      <c r="UD905" s="5"/>
      <c r="UE905" s="5"/>
      <c r="UF905" s="5"/>
      <c r="UG905" s="5"/>
      <c r="UH905" s="5"/>
      <c r="UI905" s="5"/>
      <c r="UJ905" s="5"/>
      <c r="UK905" s="5"/>
      <c r="UL905" s="5"/>
      <c r="UM905" s="5"/>
      <c r="UN905" s="5"/>
      <c r="UO905" s="5"/>
      <c r="UP905" s="5"/>
      <c r="UQ905" s="5"/>
      <c r="UR905" s="5"/>
      <c r="US905" s="5"/>
      <c r="UT905" s="5"/>
      <c r="UU905" s="5"/>
      <c r="UV905" s="5"/>
      <c r="UW905" s="5"/>
      <c r="UX905" s="5"/>
      <c r="UY905" s="5"/>
      <c r="UZ905" s="5"/>
      <c r="VA905" s="5"/>
      <c r="VB905" s="5"/>
      <c r="VC905" s="5"/>
      <c r="VD905" s="5"/>
      <c r="VE905" s="5"/>
      <c r="VF905" s="5"/>
      <c r="VG905" s="5"/>
      <c r="VH905" s="5"/>
      <c r="VI905" s="5"/>
      <c r="VJ905" s="5"/>
      <c r="VK905" s="5"/>
      <c r="VL905" s="5"/>
      <c r="VM905" s="5"/>
      <c r="VN905" s="5"/>
      <c r="VO905" s="5"/>
      <c r="VP905" s="5"/>
      <c r="VQ905" s="5"/>
      <c r="VR905" s="5"/>
      <c r="VS905" s="5"/>
      <c r="VT905" s="5"/>
      <c r="VU905" s="5"/>
      <c r="VV905" s="5"/>
      <c r="VW905" s="5"/>
      <c r="VX905" s="5"/>
      <c r="VY905" s="5"/>
      <c r="VZ905" s="5"/>
      <c r="WA905" s="5"/>
      <c r="WB905" s="5"/>
      <c r="WC905" s="5"/>
      <c r="WD905" s="5"/>
      <c r="WE905" s="5"/>
      <c r="WF905" s="5"/>
      <c r="WG905" s="5"/>
      <c r="WH905" s="5"/>
      <c r="WI905" s="5"/>
      <c r="WJ905" s="5"/>
      <c r="WK905" s="5"/>
      <c r="WL905" s="5"/>
      <c r="WM905" s="5"/>
      <c r="WN905" s="5"/>
      <c r="WO905" s="5"/>
      <c r="WP905" s="5"/>
      <c r="WQ905" s="5"/>
      <c r="WR905" s="5"/>
      <c r="WS905" s="5"/>
      <c r="WT905" s="5"/>
      <c r="WU905" s="5"/>
      <c r="WV905" s="5"/>
      <c r="WW905" s="5"/>
      <c r="WX905" s="5"/>
      <c r="WY905" s="5"/>
      <c r="WZ905" s="5"/>
      <c r="XA905" s="5"/>
      <c r="XB905" s="5"/>
      <c r="XC905" s="5"/>
      <c r="XD905" s="5"/>
      <c r="XE905" s="5"/>
      <c r="XF905" s="5"/>
      <c r="XG905" s="5"/>
      <c r="XH905" s="5"/>
      <c r="XI905" s="5"/>
      <c r="XJ905" s="5"/>
      <c r="XK905" s="5"/>
      <c r="XL905" s="5"/>
      <c r="XM905" s="5"/>
      <c r="XN905" s="5"/>
      <c r="XO905" s="5"/>
      <c r="XP905" s="5"/>
      <c r="XQ905" s="5"/>
      <c r="XR905" s="5"/>
      <c r="XS905" s="5"/>
      <c r="XT905" s="5"/>
      <c r="XU905" s="5"/>
      <c r="XV905" s="5"/>
      <c r="XW905" s="5"/>
    </row>
    <row r="906" spans="39:647" x14ac:dyDescent="0.2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c r="PI906" s="5"/>
      <c r="PJ906" s="5"/>
      <c r="PK906" s="5"/>
      <c r="PL906" s="5"/>
      <c r="PM906" s="5"/>
      <c r="PN906" s="5"/>
      <c r="PO906" s="5"/>
      <c r="PP906" s="5"/>
      <c r="PQ906" s="5"/>
      <c r="PR906" s="5"/>
      <c r="PS906" s="5"/>
      <c r="PT906" s="5"/>
      <c r="PU906" s="5"/>
      <c r="PV906" s="5"/>
      <c r="PW906" s="5"/>
      <c r="PX906" s="5"/>
      <c r="PY906" s="5"/>
      <c r="PZ906" s="5"/>
      <c r="QA906" s="5"/>
      <c r="QB906" s="5"/>
      <c r="QC906" s="5"/>
      <c r="QD906" s="5"/>
      <c r="QE906" s="5"/>
      <c r="QF906" s="5"/>
      <c r="QG906" s="5"/>
      <c r="QH906" s="5"/>
      <c r="QI906" s="5"/>
      <c r="QJ906" s="5"/>
      <c r="QK906" s="5"/>
      <c r="QL906" s="5"/>
      <c r="QM906" s="5"/>
      <c r="QN906" s="5"/>
      <c r="QO906" s="5"/>
      <c r="QP906" s="5"/>
      <c r="QQ906" s="5"/>
      <c r="QR906" s="5"/>
      <c r="QS906" s="5"/>
      <c r="QT906" s="5"/>
      <c r="QU906" s="5"/>
      <c r="QV906" s="5"/>
      <c r="QW906" s="5"/>
      <c r="QX906" s="5"/>
      <c r="QY906" s="5"/>
      <c r="QZ906" s="5"/>
      <c r="RA906" s="5"/>
      <c r="RB906" s="5"/>
      <c r="RC906" s="5"/>
      <c r="RD906" s="5"/>
      <c r="RE906" s="5"/>
      <c r="RF906" s="5"/>
      <c r="RG906" s="5"/>
      <c r="RH906" s="5"/>
      <c r="RI906" s="5"/>
      <c r="RJ906" s="5"/>
      <c r="RK906" s="5"/>
      <c r="RL906" s="5"/>
      <c r="RM906" s="5"/>
      <c r="RN906" s="5"/>
      <c r="RO906" s="5"/>
      <c r="RP906" s="5"/>
      <c r="RQ906" s="5"/>
      <c r="RR906" s="5"/>
      <c r="RS906" s="5"/>
      <c r="RT906" s="5"/>
      <c r="RU906" s="5"/>
      <c r="RV906" s="5"/>
      <c r="RW906" s="5"/>
      <c r="RX906" s="5"/>
      <c r="RY906" s="5"/>
      <c r="RZ906" s="5"/>
      <c r="SA906" s="5"/>
      <c r="SB906" s="5"/>
      <c r="SC906" s="5"/>
      <c r="SD906" s="5"/>
      <c r="SE906" s="5"/>
      <c r="SF906" s="5"/>
      <c r="SG906" s="5"/>
      <c r="SH906" s="5"/>
      <c r="SI906" s="5"/>
      <c r="SJ906" s="5"/>
      <c r="SK906" s="5"/>
      <c r="SL906" s="5"/>
      <c r="SM906" s="5"/>
      <c r="SN906" s="5"/>
      <c r="SO906" s="5"/>
      <c r="SP906" s="5"/>
      <c r="SQ906" s="5"/>
      <c r="SR906" s="5"/>
      <c r="SS906" s="5"/>
      <c r="ST906" s="5"/>
      <c r="SU906" s="5"/>
      <c r="SV906" s="5"/>
      <c r="SW906" s="5"/>
      <c r="SX906" s="5"/>
      <c r="SY906" s="5"/>
      <c r="SZ906" s="5"/>
      <c r="TA906" s="5"/>
      <c r="TB906" s="5"/>
      <c r="TC906" s="5"/>
      <c r="TD906" s="5"/>
      <c r="TE906" s="5"/>
      <c r="TF906" s="5"/>
      <c r="TG906" s="5"/>
      <c r="TH906" s="5"/>
      <c r="TI906" s="5"/>
      <c r="TJ906" s="5"/>
      <c r="TK906" s="5"/>
      <c r="TL906" s="5"/>
      <c r="TM906" s="5"/>
      <c r="TN906" s="5"/>
      <c r="TO906" s="5"/>
      <c r="TP906" s="5"/>
      <c r="TQ906" s="5"/>
      <c r="TR906" s="5"/>
      <c r="TS906" s="5"/>
      <c r="TT906" s="5"/>
      <c r="TU906" s="5"/>
      <c r="TV906" s="5"/>
      <c r="TW906" s="5"/>
      <c r="TX906" s="5"/>
      <c r="TY906" s="5"/>
      <c r="TZ906" s="5"/>
      <c r="UA906" s="5"/>
      <c r="UB906" s="5"/>
      <c r="UC906" s="5"/>
      <c r="UD906" s="5"/>
      <c r="UE906" s="5"/>
      <c r="UF906" s="5"/>
      <c r="UG906" s="5"/>
      <c r="UH906" s="5"/>
      <c r="UI906" s="5"/>
      <c r="UJ906" s="5"/>
      <c r="UK906" s="5"/>
      <c r="UL906" s="5"/>
      <c r="UM906" s="5"/>
      <c r="UN906" s="5"/>
      <c r="UO906" s="5"/>
      <c r="UP906" s="5"/>
      <c r="UQ906" s="5"/>
      <c r="UR906" s="5"/>
      <c r="US906" s="5"/>
      <c r="UT906" s="5"/>
      <c r="UU906" s="5"/>
      <c r="UV906" s="5"/>
      <c r="UW906" s="5"/>
      <c r="UX906" s="5"/>
      <c r="UY906" s="5"/>
      <c r="UZ906" s="5"/>
      <c r="VA906" s="5"/>
      <c r="VB906" s="5"/>
      <c r="VC906" s="5"/>
      <c r="VD906" s="5"/>
      <c r="VE906" s="5"/>
      <c r="VF906" s="5"/>
      <c r="VG906" s="5"/>
      <c r="VH906" s="5"/>
      <c r="VI906" s="5"/>
      <c r="VJ906" s="5"/>
      <c r="VK906" s="5"/>
      <c r="VL906" s="5"/>
      <c r="VM906" s="5"/>
      <c r="VN906" s="5"/>
      <c r="VO906" s="5"/>
      <c r="VP906" s="5"/>
      <c r="VQ906" s="5"/>
      <c r="VR906" s="5"/>
      <c r="VS906" s="5"/>
      <c r="VT906" s="5"/>
      <c r="VU906" s="5"/>
      <c r="VV906" s="5"/>
      <c r="VW906" s="5"/>
      <c r="VX906" s="5"/>
      <c r="VY906" s="5"/>
      <c r="VZ906" s="5"/>
      <c r="WA906" s="5"/>
      <c r="WB906" s="5"/>
      <c r="WC906" s="5"/>
      <c r="WD906" s="5"/>
      <c r="WE906" s="5"/>
      <c r="WF906" s="5"/>
      <c r="WG906" s="5"/>
      <c r="WH906" s="5"/>
      <c r="WI906" s="5"/>
      <c r="WJ906" s="5"/>
      <c r="WK906" s="5"/>
      <c r="WL906" s="5"/>
      <c r="WM906" s="5"/>
      <c r="WN906" s="5"/>
      <c r="WO906" s="5"/>
      <c r="WP906" s="5"/>
      <c r="WQ906" s="5"/>
      <c r="WR906" s="5"/>
      <c r="WS906" s="5"/>
      <c r="WT906" s="5"/>
      <c r="WU906" s="5"/>
      <c r="WV906" s="5"/>
      <c r="WW906" s="5"/>
      <c r="WX906" s="5"/>
      <c r="WY906" s="5"/>
      <c r="WZ906" s="5"/>
      <c r="XA906" s="5"/>
      <c r="XB906" s="5"/>
      <c r="XC906" s="5"/>
      <c r="XD906" s="5"/>
      <c r="XE906" s="5"/>
      <c r="XF906" s="5"/>
      <c r="XG906" s="5"/>
      <c r="XH906" s="5"/>
      <c r="XI906" s="5"/>
      <c r="XJ906" s="5"/>
      <c r="XK906" s="5"/>
      <c r="XL906" s="5"/>
      <c r="XM906" s="5"/>
      <c r="XN906" s="5"/>
      <c r="XO906" s="5"/>
      <c r="XP906" s="5"/>
      <c r="XQ906" s="5"/>
      <c r="XR906" s="5"/>
      <c r="XS906" s="5"/>
      <c r="XT906" s="5"/>
      <c r="XU906" s="5"/>
      <c r="XV906" s="5"/>
      <c r="XW906" s="5"/>
    </row>
    <row r="907" spans="39:647" x14ac:dyDescent="0.2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c r="PI907" s="5"/>
      <c r="PJ907" s="5"/>
      <c r="PK907" s="5"/>
      <c r="PL907" s="5"/>
      <c r="PM907" s="5"/>
      <c r="PN907" s="5"/>
      <c r="PO907" s="5"/>
      <c r="PP907" s="5"/>
      <c r="PQ907" s="5"/>
      <c r="PR907" s="5"/>
      <c r="PS907" s="5"/>
      <c r="PT907" s="5"/>
      <c r="PU907" s="5"/>
      <c r="PV907" s="5"/>
      <c r="PW907" s="5"/>
      <c r="PX907" s="5"/>
      <c r="PY907" s="5"/>
      <c r="PZ907" s="5"/>
      <c r="QA907" s="5"/>
      <c r="QB907" s="5"/>
      <c r="QC907" s="5"/>
      <c r="QD907" s="5"/>
      <c r="QE907" s="5"/>
      <c r="QF907" s="5"/>
      <c r="QG907" s="5"/>
      <c r="QH907" s="5"/>
      <c r="QI907" s="5"/>
      <c r="QJ907" s="5"/>
      <c r="QK907" s="5"/>
      <c r="QL907" s="5"/>
      <c r="QM907" s="5"/>
      <c r="QN907" s="5"/>
      <c r="QO907" s="5"/>
      <c r="QP907" s="5"/>
      <c r="QQ907" s="5"/>
      <c r="QR907" s="5"/>
      <c r="QS907" s="5"/>
      <c r="QT907" s="5"/>
      <c r="QU907" s="5"/>
      <c r="QV907" s="5"/>
      <c r="QW907" s="5"/>
      <c r="QX907" s="5"/>
      <c r="QY907" s="5"/>
      <c r="QZ907" s="5"/>
      <c r="RA907" s="5"/>
      <c r="RB907" s="5"/>
      <c r="RC907" s="5"/>
      <c r="RD907" s="5"/>
      <c r="RE907" s="5"/>
      <c r="RF907" s="5"/>
      <c r="RG907" s="5"/>
      <c r="RH907" s="5"/>
      <c r="RI907" s="5"/>
      <c r="RJ907" s="5"/>
      <c r="RK907" s="5"/>
      <c r="RL907" s="5"/>
      <c r="RM907" s="5"/>
      <c r="RN907" s="5"/>
      <c r="RO907" s="5"/>
      <c r="RP907" s="5"/>
      <c r="RQ907" s="5"/>
      <c r="RR907" s="5"/>
      <c r="RS907" s="5"/>
      <c r="RT907" s="5"/>
      <c r="RU907" s="5"/>
      <c r="RV907" s="5"/>
      <c r="RW907" s="5"/>
      <c r="RX907" s="5"/>
      <c r="RY907" s="5"/>
      <c r="RZ907" s="5"/>
      <c r="SA907" s="5"/>
      <c r="SB907" s="5"/>
      <c r="SC907" s="5"/>
      <c r="SD907" s="5"/>
      <c r="SE907" s="5"/>
      <c r="SF907" s="5"/>
      <c r="SG907" s="5"/>
      <c r="SH907" s="5"/>
      <c r="SI907" s="5"/>
      <c r="SJ907" s="5"/>
      <c r="SK907" s="5"/>
      <c r="SL907" s="5"/>
      <c r="SM907" s="5"/>
      <c r="SN907" s="5"/>
      <c r="SO907" s="5"/>
      <c r="SP907" s="5"/>
      <c r="SQ907" s="5"/>
      <c r="SR907" s="5"/>
      <c r="SS907" s="5"/>
      <c r="ST907" s="5"/>
      <c r="SU907" s="5"/>
      <c r="SV907" s="5"/>
      <c r="SW907" s="5"/>
      <c r="SX907" s="5"/>
      <c r="SY907" s="5"/>
      <c r="SZ907" s="5"/>
      <c r="TA907" s="5"/>
      <c r="TB907" s="5"/>
      <c r="TC907" s="5"/>
      <c r="TD907" s="5"/>
      <c r="TE907" s="5"/>
      <c r="TF907" s="5"/>
      <c r="TG907" s="5"/>
      <c r="TH907" s="5"/>
      <c r="TI907" s="5"/>
      <c r="TJ907" s="5"/>
      <c r="TK907" s="5"/>
      <c r="TL907" s="5"/>
      <c r="TM907" s="5"/>
      <c r="TN907" s="5"/>
      <c r="TO907" s="5"/>
      <c r="TP907" s="5"/>
      <c r="TQ907" s="5"/>
      <c r="TR907" s="5"/>
      <c r="TS907" s="5"/>
      <c r="TT907" s="5"/>
      <c r="TU907" s="5"/>
      <c r="TV907" s="5"/>
      <c r="TW907" s="5"/>
      <c r="TX907" s="5"/>
      <c r="TY907" s="5"/>
      <c r="TZ907" s="5"/>
      <c r="UA907" s="5"/>
      <c r="UB907" s="5"/>
      <c r="UC907" s="5"/>
      <c r="UD907" s="5"/>
      <c r="UE907" s="5"/>
      <c r="UF907" s="5"/>
      <c r="UG907" s="5"/>
      <c r="UH907" s="5"/>
      <c r="UI907" s="5"/>
      <c r="UJ907" s="5"/>
      <c r="UK907" s="5"/>
      <c r="UL907" s="5"/>
      <c r="UM907" s="5"/>
      <c r="UN907" s="5"/>
      <c r="UO907" s="5"/>
      <c r="UP907" s="5"/>
      <c r="UQ907" s="5"/>
      <c r="UR907" s="5"/>
      <c r="US907" s="5"/>
      <c r="UT907" s="5"/>
      <c r="UU907" s="5"/>
      <c r="UV907" s="5"/>
      <c r="UW907" s="5"/>
      <c r="UX907" s="5"/>
      <c r="UY907" s="5"/>
      <c r="UZ907" s="5"/>
      <c r="VA907" s="5"/>
      <c r="VB907" s="5"/>
      <c r="VC907" s="5"/>
      <c r="VD907" s="5"/>
      <c r="VE907" s="5"/>
      <c r="VF907" s="5"/>
      <c r="VG907" s="5"/>
      <c r="VH907" s="5"/>
      <c r="VI907" s="5"/>
      <c r="VJ907" s="5"/>
      <c r="VK907" s="5"/>
      <c r="VL907" s="5"/>
      <c r="VM907" s="5"/>
      <c r="VN907" s="5"/>
      <c r="VO907" s="5"/>
      <c r="VP907" s="5"/>
      <c r="VQ907" s="5"/>
      <c r="VR907" s="5"/>
      <c r="VS907" s="5"/>
      <c r="VT907" s="5"/>
      <c r="VU907" s="5"/>
      <c r="VV907" s="5"/>
      <c r="VW907" s="5"/>
      <c r="VX907" s="5"/>
      <c r="VY907" s="5"/>
      <c r="VZ907" s="5"/>
      <c r="WA907" s="5"/>
      <c r="WB907" s="5"/>
      <c r="WC907" s="5"/>
      <c r="WD907" s="5"/>
      <c r="WE907" s="5"/>
      <c r="WF907" s="5"/>
      <c r="WG907" s="5"/>
      <c r="WH907" s="5"/>
      <c r="WI907" s="5"/>
      <c r="WJ907" s="5"/>
      <c r="WK907" s="5"/>
      <c r="WL907" s="5"/>
      <c r="WM907" s="5"/>
      <c r="WN907" s="5"/>
      <c r="WO907" s="5"/>
      <c r="WP907" s="5"/>
      <c r="WQ907" s="5"/>
      <c r="WR907" s="5"/>
      <c r="WS907" s="5"/>
      <c r="WT907" s="5"/>
      <c r="WU907" s="5"/>
      <c r="WV907" s="5"/>
      <c r="WW907" s="5"/>
      <c r="WX907" s="5"/>
      <c r="WY907" s="5"/>
      <c r="WZ907" s="5"/>
      <c r="XA907" s="5"/>
      <c r="XB907" s="5"/>
      <c r="XC907" s="5"/>
      <c r="XD907" s="5"/>
      <c r="XE907" s="5"/>
      <c r="XF907" s="5"/>
      <c r="XG907" s="5"/>
      <c r="XH907" s="5"/>
      <c r="XI907" s="5"/>
      <c r="XJ907" s="5"/>
      <c r="XK907" s="5"/>
      <c r="XL907" s="5"/>
      <c r="XM907" s="5"/>
      <c r="XN907" s="5"/>
      <c r="XO907" s="5"/>
      <c r="XP907" s="5"/>
      <c r="XQ907" s="5"/>
      <c r="XR907" s="5"/>
      <c r="XS907" s="5"/>
      <c r="XT907" s="5"/>
      <c r="XU907" s="5"/>
      <c r="XV907" s="5"/>
      <c r="XW907" s="5"/>
    </row>
    <row r="908" spans="39:647" x14ac:dyDescent="0.2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c r="PI908" s="5"/>
      <c r="PJ908" s="5"/>
      <c r="PK908" s="5"/>
      <c r="PL908" s="5"/>
      <c r="PM908" s="5"/>
      <c r="PN908" s="5"/>
      <c r="PO908" s="5"/>
      <c r="PP908" s="5"/>
      <c r="PQ908" s="5"/>
      <c r="PR908" s="5"/>
      <c r="PS908" s="5"/>
      <c r="PT908" s="5"/>
      <c r="PU908" s="5"/>
      <c r="PV908" s="5"/>
      <c r="PW908" s="5"/>
      <c r="PX908" s="5"/>
      <c r="PY908" s="5"/>
      <c r="PZ908" s="5"/>
      <c r="QA908" s="5"/>
      <c r="QB908" s="5"/>
      <c r="QC908" s="5"/>
      <c r="QD908" s="5"/>
      <c r="QE908" s="5"/>
      <c r="QF908" s="5"/>
      <c r="QG908" s="5"/>
      <c r="QH908" s="5"/>
      <c r="QI908" s="5"/>
      <c r="QJ908" s="5"/>
      <c r="QK908" s="5"/>
      <c r="QL908" s="5"/>
      <c r="QM908" s="5"/>
      <c r="QN908" s="5"/>
      <c r="QO908" s="5"/>
      <c r="QP908" s="5"/>
      <c r="QQ908" s="5"/>
      <c r="QR908" s="5"/>
      <c r="QS908" s="5"/>
      <c r="QT908" s="5"/>
      <c r="QU908" s="5"/>
      <c r="QV908" s="5"/>
      <c r="QW908" s="5"/>
      <c r="QX908" s="5"/>
      <c r="QY908" s="5"/>
      <c r="QZ908" s="5"/>
      <c r="RA908" s="5"/>
      <c r="RB908" s="5"/>
      <c r="RC908" s="5"/>
      <c r="RD908" s="5"/>
      <c r="RE908" s="5"/>
      <c r="RF908" s="5"/>
      <c r="RG908" s="5"/>
      <c r="RH908" s="5"/>
      <c r="RI908" s="5"/>
      <c r="RJ908" s="5"/>
      <c r="RK908" s="5"/>
      <c r="RL908" s="5"/>
      <c r="RM908" s="5"/>
      <c r="RN908" s="5"/>
      <c r="RO908" s="5"/>
      <c r="RP908" s="5"/>
      <c r="RQ908" s="5"/>
      <c r="RR908" s="5"/>
      <c r="RS908" s="5"/>
      <c r="RT908" s="5"/>
      <c r="RU908" s="5"/>
      <c r="RV908" s="5"/>
      <c r="RW908" s="5"/>
      <c r="RX908" s="5"/>
      <c r="RY908" s="5"/>
      <c r="RZ908" s="5"/>
      <c r="SA908" s="5"/>
      <c r="SB908" s="5"/>
      <c r="SC908" s="5"/>
      <c r="SD908" s="5"/>
      <c r="SE908" s="5"/>
      <c r="SF908" s="5"/>
      <c r="SG908" s="5"/>
      <c r="SH908" s="5"/>
      <c r="SI908" s="5"/>
      <c r="SJ908" s="5"/>
      <c r="SK908" s="5"/>
      <c r="SL908" s="5"/>
      <c r="SM908" s="5"/>
      <c r="SN908" s="5"/>
      <c r="SO908" s="5"/>
      <c r="SP908" s="5"/>
      <c r="SQ908" s="5"/>
      <c r="SR908" s="5"/>
      <c r="SS908" s="5"/>
      <c r="ST908" s="5"/>
      <c r="SU908" s="5"/>
      <c r="SV908" s="5"/>
      <c r="SW908" s="5"/>
      <c r="SX908" s="5"/>
      <c r="SY908" s="5"/>
      <c r="SZ908" s="5"/>
      <c r="TA908" s="5"/>
      <c r="TB908" s="5"/>
      <c r="TC908" s="5"/>
      <c r="TD908" s="5"/>
      <c r="TE908" s="5"/>
      <c r="TF908" s="5"/>
      <c r="TG908" s="5"/>
      <c r="TH908" s="5"/>
      <c r="TI908" s="5"/>
      <c r="TJ908" s="5"/>
      <c r="TK908" s="5"/>
      <c r="TL908" s="5"/>
      <c r="TM908" s="5"/>
      <c r="TN908" s="5"/>
      <c r="TO908" s="5"/>
      <c r="TP908" s="5"/>
      <c r="TQ908" s="5"/>
      <c r="TR908" s="5"/>
      <c r="TS908" s="5"/>
      <c r="TT908" s="5"/>
      <c r="TU908" s="5"/>
      <c r="TV908" s="5"/>
      <c r="TW908" s="5"/>
      <c r="TX908" s="5"/>
      <c r="TY908" s="5"/>
      <c r="TZ908" s="5"/>
      <c r="UA908" s="5"/>
      <c r="UB908" s="5"/>
      <c r="UC908" s="5"/>
      <c r="UD908" s="5"/>
      <c r="UE908" s="5"/>
      <c r="UF908" s="5"/>
      <c r="UG908" s="5"/>
      <c r="UH908" s="5"/>
      <c r="UI908" s="5"/>
      <c r="UJ908" s="5"/>
      <c r="UK908" s="5"/>
      <c r="UL908" s="5"/>
      <c r="UM908" s="5"/>
      <c r="UN908" s="5"/>
      <c r="UO908" s="5"/>
      <c r="UP908" s="5"/>
      <c r="UQ908" s="5"/>
      <c r="UR908" s="5"/>
      <c r="US908" s="5"/>
      <c r="UT908" s="5"/>
      <c r="UU908" s="5"/>
      <c r="UV908" s="5"/>
      <c r="UW908" s="5"/>
      <c r="UX908" s="5"/>
      <c r="UY908" s="5"/>
      <c r="UZ908" s="5"/>
      <c r="VA908" s="5"/>
      <c r="VB908" s="5"/>
      <c r="VC908" s="5"/>
      <c r="VD908" s="5"/>
      <c r="VE908" s="5"/>
      <c r="VF908" s="5"/>
      <c r="VG908" s="5"/>
      <c r="VH908" s="5"/>
      <c r="VI908" s="5"/>
      <c r="VJ908" s="5"/>
      <c r="VK908" s="5"/>
      <c r="VL908" s="5"/>
      <c r="VM908" s="5"/>
      <c r="VN908" s="5"/>
      <c r="VO908" s="5"/>
      <c r="VP908" s="5"/>
      <c r="VQ908" s="5"/>
      <c r="VR908" s="5"/>
      <c r="VS908" s="5"/>
      <c r="VT908" s="5"/>
      <c r="VU908" s="5"/>
      <c r="VV908" s="5"/>
      <c r="VW908" s="5"/>
      <c r="VX908" s="5"/>
      <c r="VY908" s="5"/>
      <c r="VZ908" s="5"/>
      <c r="WA908" s="5"/>
      <c r="WB908" s="5"/>
      <c r="WC908" s="5"/>
      <c r="WD908" s="5"/>
      <c r="WE908" s="5"/>
      <c r="WF908" s="5"/>
      <c r="WG908" s="5"/>
      <c r="WH908" s="5"/>
      <c r="WI908" s="5"/>
      <c r="WJ908" s="5"/>
      <c r="WK908" s="5"/>
      <c r="WL908" s="5"/>
      <c r="WM908" s="5"/>
      <c r="WN908" s="5"/>
      <c r="WO908" s="5"/>
      <c r="WP908" s="5"/>
      <c r="WQ908" s="5"/>
      <c r="WR908" s="5"/>
      <c r="WS908" s="5"/>
      <c r="WT908" s="5"/>
      <c r="WU908" s="5"/>
      <c r="WV908" s="5"/>
      <c r="WW908" s="5"/>
      <c r="WX908" s="5"/>
      <c r="WY908" s="5"/>
      <c r="WZ908" s="5"/>
      <c r="XA908" s="5"/>
      <c r="XB908" s="5"/>
      <c r="XC908" s="5"/>
      <c r="XD908" s="5"/>
      <c r="XE908" s="5"/>
      <c r="XF908" s="5"/>
      <c r="XG908" s="5"/>
      <c r="XH908" s="5"/>
      <c r="XI908" s="5"/>
      <c r="XJ908" s="5"/>
      <c r="XK908" s="5"/>
      <c r="XL908" s="5"/>
      <c r="XM908" s="5"/>
      <c r="XN908" s="5"/>
      <c r="XO908" s="5"/>
      <c r="XP908" s="5"/>
      <c r="XQ908" s="5"/>
      <c r="XR908" s="5"/>
      <c r="XS908" s="5"/>
      <c r="XT908" s="5"/>
      <c r="XU908" s="5"/>
      <c r="XV908" s="5"/>
      <c r="XW908" s="5"/>
    </row>
    <row r="909" spans="39:647" x14ac:dyDescent="0.2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c r="PI909" s="5"/>
      <c r="PJ909" s="5"/>
      <c r="PK909" s="5"/>
      <c r="PL909" s="5"/>
      <c r="PM909" s="5"/>
      <c r="PN909" s="5"/>
      <c r="PO909" s="5"/>
      <c r="PP909" s="5"/>
      <c r="PQ909" s="5"/>
      <c r="PR909" s="5"/>
      <c r="PS909" s="5"/>
      <c r="PT909" s="5"/>
      <c r="PU909" s="5"/>
      <c r="PV909" s="5"/>
      <c r="PW909" s="5"/>
      <c r="PX909" s="5"/>
      <c r="PY909" s="5"/>
      <c r="PZ909" s="5"/>
      <c r="QA909" s="5"/>
      <c r="QB909" s="5"/>
      <c r="QC909" s="5"/>
      <c r="QD909" s="5"/>
      <c r="QE909" s="5"/>
      <c r="QF909" s="5"/>
      <c r="QG909" s="5"/>
      <c r="QH909" s="5"/>
      <c r="QI909" s="5"/>
      <c r="QJ909" s="5"/>
      <c r="QK909" s="5"/>
      <c r="QL909" s="5"/>
      <c r="QM909" s="5"/>
      <c r="QN909" s="5"/>
      <c r="QO909" s="5"/>
      <c r="QP909" s="5"/>
      <c r="QQ909" s="5"/>
      <c r="QR909" s="5"/>
      <c r="QS909" s="5"/>
      <c r="QT909" s="5"/>
      <c r="QU909" s="5"/>
      <c r="QV909" s="5"/>
      <c r="QW909" s="5"/>
      <c r="QX909" s="5"/>
      <c r="QY909" s="5"/>
      <c r="QZ909" s="5"/>
      <c r="RA909" s="5"/>
      <c r="RB909" s="5"/>
      <c r="RC909" s="5"/>
      <c r="RD909" s="5"/>
      <c r="RE909" s="5"/>
      <c r="RF909" s="5"/>
      <c r="RG909" s="5"/>
      <c r="RH909" s="5"/>
      <c r="RI909" s="5"/>
      <c r="RJ909" s="5"/>
      <c r="RK909" s="5"/>
      <c r="RL909" s="5"/>
      <c r="RM909" s="5"/>
      <c r="RN909" s="5"/>
      <c r="RO909" s="5"/>
      <c r="RP909" s="5"/>
      <c r="RQ909" s="5"/>
      <c r="RR909" s="5"/>
      <c r="RS909" s="5"/>
      <c r="RT909" s="5"/>
      <c r="RU909" s="5"/>
      <c r="RV909" s="5"/>
      <c r="RW909" s="5"/>
      <c r="RX909" s="5"/>
      <c r="RY909" s="5"/>
      <c r="RZ909" s="5"/>
      <c r="SA909" s="5"/>
      <c r="SB909" s="5"/>
      <c r="SC909" s="5"/>
      <c r="SD909" s="5"/>
      <c r="SE909" s="5"/>
      <c r="SF909" s="5"/>
      <c r="SG909" s="5"/>
      <c r="SH909" s="5"/>
      <c r="SI909" s="5"/>
      <c r="SJ909" s="5"/>
      <c r="SK909" s="5"/>
      <c r="SL909" s="5"/>
      <c r="SM909" s="5"/>
      <c r="SN909" s="5"/>
      <c r="SO909" s="5"/>
      <c r="SP909" s="5"/>
      <c r="SQ909" s="5"/>
      <c r="SR909" s="5"/>
      <c r="SS909" s="5"/>
      <c r="ST909" s="5"/>
      <c r="SU909" s="5"/>
      <c r="SV909" s="5"/>
      <c r="SW909" s="5"/>
      <c r="SX909" s="5"/>
      <c r="SY909" s="5"/>
      <c r="SZ909" s="5"/>
      <c r="TA909" s="5"/>
      <c r="TB909" s="5"/>
      <c r="TC909" s="5"/>
      <c r="TD909" s="5"/>
      <c r="TE909" s="5"/>
      <c r="TF909" s="5"/>
      <c r="TG909" s="5"/>
      <c r="TH909" s="5"/>
      <c r="TI909" s="5"/>
      <c r="TJ909" s="5"/>
      <c r="TK909" s="5"/>
      <c r="TL909" s="5"/>
      <c r="TM909" s="5"/>
      <c r="TN909" s="5"/>
      <c r="TO909" s="5"/>
      <c r="TP909" s="5"/>
      <c r="TQ909" s="5"/>
      <c r="TR909" s="5"/>
      <c r="TS909" s="5"/>
      <c r="TT909" s="5"/>
      <c r="TU909" s="5"/>
      <c r="TV909" s="5"/>
      <c r="TW909" s="5"/>
      <c r="TX909" s="5"/>
      <c r="TY909" s="5"/>
      <c r="TZ909" s="5"/>
      <c r="UA909" s="5"/>
      <c r="UB909" s="5"/>
      <c r="UC909" s="5"/>
      <c r="UD909" s="5"/>
      <c r="UE909" s="5"/>
      <c r="UF909" s="5"/>
      <c r="UG909" s="5"/>
      <c r="UH909" s="5"/>
      <c r="UI909" s="5"/>
      <c r="UJ909" s="5"/>
      <c r="UK909" s="5"/>
      <c r="UL909" s="5"/>
      <c r="UM909" s="5"/>
      <c r="UN909" s="5"/>
      <c r="UO909" s="5"/>
      <c r="UP909" s="5"/>
      <c r="UQ909" s="5"/>
      <c r="UR909" s="5"/>
      <c r="US909" s="5"/>
      <c r="UT909" s="5"/>
      <c r="UU909" s="5"/>
      <c r="UV909" s="5"/>
      <c r="UW909" s="5"/>
      <c r="UX909" s="5"/>
      <c r="UY909" s="5"/>
      <c r="UZ909" s="5"/>
      <c r="VA909" s="5"/>
      <c r="VB909" s="5"/>
      <c r="VC909" s="5"/>
      <c r="VD909" s="5"/>
      <c r="VE909" s="5"/>
      <c r="VF909" s="5"/>
      <c r="VG909" s="5"/>
      <c r="VH909" s="5"/>
      <c r="VI909" s="5"/>
      <c r="VJ909" s="5"/>
      <c r="VK909" s="5"/>
      <c r="VL909" s="5"/>
      <c r="VM909" s="5"/>
      <c r="VN909" s="5"/>
      <c r="VO909" s="5"/>
      <c r="VP909" s="5"/>
      <c r="VQ909" s="5"/>
      <c r="VR909" s="5"/>
      <c r="VS909" s="5"/>
      <c r="VT909" s="5"/>
      <c r="VU909" s="5"/>
      <c r="VV909" s="5"/>
      <c r="VW909" s="5"/>
      <c r="VX909" s="5"/>
      <c r="VY909" s="5"/>
      <c r="VZ909" s="5"/>
      <c r="WA909" s="5"/>
      <c r="WB909" s="5"/>
      <c r="WC909" s="5"/>
      <c r="WD909" s="5"/>
      <c r="WE909" s="5"/>
      <c r="WF909" s="5"/>
      <c r="WG909" s="5"/>
      <c r="WH909" s="5"/>
      <c r="WI909" s="5"/>
      <c r="WJ909" s="5"/>
      <c r="WK909" s="5"/>
      <c r="WL909" s="5"/>
      <c r="WM909" s="5"/>
      <c r="WN909" s="5"/>
      <c r="WO909" s="5"/>
      <c r="WP909" s="5"/>
      <c r="WQ909" s="5"/>
      <c r="WR909" s="5"/>
      <c r="WS909" s="5"/>
      <c r="WT909" s="5"/>
      <c r="WU909" s="5"/>
      <c r="WV909" s="5"/>
      <c r="WW909" s="5"/>
      <c r="WX909" s="5"/>
      <c r="WY909" s="5"/>
      <c r="WZ909" s="5"/>
      <c r="XA909" s="5"/>
      <c r="XB909" s="5"/>
      <c r="XC909" s="5"/>
      <c r="XD909" s="5"/>
      <c r="XE909" s="5"/>
      <c r="XF909" s="5"/>
      <c r="XG909" s="5"/>
      <c r="XH909" s="5"/>
      <c r="XI909" s="5"/>
      <c r="XJ909" s="5"/>
      <c r="XK909" s="5"/>
      <c r="XL909" s="5"/>
      <c r="XM909" s="5"/>
      <c r="XN909" s="5"/>
      <c r="XO909" s="5"/>
      <c r="XP909" s="5"/>
      <c r="XQ909" s="5"/>
      <c r="XR909" s="5"/>
      <c r="XS909" s="5"/>
      <c r="XT909" s="5"/>
      <c r="XU909" s="5"/>
      <c r="XV909" s="5"/>
      <c r="XW909" s="5"/>
    </row>
    <row r="910" spans="39:647" x14ac:dyDescent="0.2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c r="PI910" s="5"/>
      <c r="PJ910" s="5"/>
      <c r="PK910" s="5"/>
      <c r="PL910" s="5"/>
      <c r="PM910" s="5"/>
      <c r="PN910" s="5"/>
      <c r="PO910" s="5"/>
      <c r="PP910" s="5"/>
      <c r="PQ910" s="5"/>
      <c r="PR910" s="5"/>
      <c r="PS910" s="5"/>
      <c r="PT910" s="5"/>
      <c r="PU910" s="5"/>
      <c r="PV910" s="5"/>
      <c r="PW910" s="5"/>
      <c r="PX910" s="5"/>
      <c r="PY910" s="5"/>
      <c r="PZ910" s="5"/>
      <c r="QA910" s="5"/>
      <c r="QB910" s="5"/>
      <c r="QC910" s="5"/>
      <c r="QD910" s="5"/>
      <c r="QE910" s="5"/>
      <c r="QF910" s="5"/>
      <c r="QG910" s="5"/>
      <c r="QH910" s="5"/>
      <c r="QI910" s="5"/>
      <c r="QJ910" s="5"/>
      <c r="QK910" s="5"/>
      <c r="QL910" s="5"/>
      <c r="QM910" s="5"/>
      <c r="QN910" s="5"/>
      <c r="QO910" s="5"/>
      <c r="QP910" s="5"/>
      <c r="QQ910" s="5"/>
      <c r="QR910" s="5"/>
      <c r="QS910" s="5"/>
      <c r="QT910" s="5"/>
      <c r="QU910" s="5"/>
      <c r="QV910" s="5"/>
      <c r="QW910" s="5"/>
      <c r="QX910" s="5"/>
      <c r="QY910" s="5"/>
      <c r="QZ910" s="5"/>
      <c r="RA910" s="5"/>
      <c r="RB910" s="5"/>
      <c r="RC910" s="5"/>
      <c r="RD910" s="5"/>
      <c r="RE910" s="5"/>
      <c r="RF910" s="5"/>
      <c r="RG910" s="5"/>
      <c r="RH910" s="5"/>
      <c r="RI910" s="5"/>
      <c r="RJ910" s="5"/>
      <c r="RK910" s="5"/>
      <c r="RL910" s="5"/>
      <c r="RM910" s="5"/>
      <c r="RN910" s="5"/>
      <c r="RO910" s="5"/>
      <c r="RP910" s="5"/>
      <c r="RQ910" s="5"/>
      <c r="RR910" s="5"/>
      <c r="RS910" s="5"/>
      <c r="RT910" s="5"/>
      <c r="RU910" s="5"/>
      <c r="RV910" s="5"/>
      <c r="RW910" s="5"/>
      <c r="RX910" s="5"/>
      <c r="RY910" s="5"/>
      <c r="RZ910" s="5"/>
      <c r="SA910" s="5"/>
      <c r="SB910" s="5"/>
      <c r="SC910" s="5"/>
      <c r="SD910" s="5"/>
      <c r="SE910" s="5"/>
      <c r="SF910" s="5"/>
      <c r="SG910" s="5"/>
      <c r="SH910" s="5"/>
      <c r="SI910" s="5"/>
      <c r="SJ910" s="5"/>
      <c r="SK910" s="5"/>
      <c r="SL910" s="5"/>
      <c r="SM910" s="5"/>
      <c r="SN910" s="5"/>
      <c r="SO910" s="5"/>
      <c r="SP910" s="5"/>
      <c r="SQ910" s="5"/>
      <c r="SR910" s="5"/>
      <c r="SS910" s="5"/>
      <c r="ST910" s="5"/>
      <c r="SU910" s="5"/>
      <c r="SV910" s="5"/>
      <c r="SW910" s="5"/>
      <c r="SX910" s="5"/>
      <c r="SY910" s="5"/>
      <c r="SZ910" s="5"/>
      <c r="TA910" s="5"/>
      <c r="TB910" s="5"/>
      <c r="TC910" s="5"/>
      <c r="TD910" s="5"/>
      <c r="TE910" s="5"/>
      <c r="TF910" s="5"/>
      <c r="TG910" s="5"/>
      <c r="TH910" s="5"/>
      <c r="TI910" s="5"/>
      <c r="TJ910" s="5"/>
      <c r="TK910" s="5"/>
      <c r="TL910" s="5"/>
      <c r="TM910" s="5"/>
      <c r="TN910" s="5"/>
      <c r="TO910" s="5"/>
      <c r="TP910" s="5"/>
      <c r="TQ910" s="5"/>
      <c r="TR910" s="5"/>
      <c r="TS910" s="5"/>
      <c r="TT910" s="5"/>
      <c r="TU910" s="5"/>
      <c r="TV910" s="5"/>
      <c r="TW910" s="5"/>
      <c r="TX910" s="5"/>
      <c r="TY910" s="5"/>
      <c r="TZ910" s="5"/>
      <c r="UA910" s="5"/>
      <c r="UB910" s="5"/>
      <c r="UC910" s="5"/>
      <c r="UD910" s="5"/>
      <c r="UE910" s="5"/>
      <c r="UF910" s="5"/>
      <c r="UG910" s="5"/>
      <c r="UH910" s="5"/>
      <c r="UI910" s="5"/>
      <c r="UJ910" s="5"/>
      <c r="UK910" s="5"/>
      <c r="UL910" s="5"/>
      <c r="UM910" s="5"/>
      <c r="UN910" s="5"/>
      <c r="UO910" s="5"/>
      <c r="UP910" s="5"/>
      <c r="UQ910" s="5"/>
      <c r="UR910" s="5"/>
      <c r="US910" s="5"/>
      <c r="UT910" s="5"/>
      <c r="UU910" s="5"/>
      <c r="UV910" s="5"/>
      <c r="UW910" s="5"/>
      <c r="UX910" s="5"/>
      <c r="UY910" s="5"/>
      <c r="UZ910" s="5"/>
      <c r="VA910" s="5"/>
      <c r="VB910" s="5"/>
      <c r="VC910" s="5"/>
      <c r="VD910" s="5"/>
      <c r="VE910" s="5"/>
      <c r="VF910" s="5"/>
      <c r="VG910" s="5"/>
      <c r="VH910" s="5"/>
      <c r="VI910" s="5"/>
      <c r="VJ910" s="5"/>
      <c r="VK910" s="5"/>
      <c r="VL910" s="5"/>
      <c r="VM910" s="5"/>
      <c r="VN910" s="5"/>
      <c r="VO910" s="5"/>
      <c r="VP910" s="5"/>
      <c r="VQ910" s="5"/>
      <c r="VR910" s="5"/>
      <c r="VS910" s="5"/>
      <c r="VT910" s="5"/>
      <c r="VU910" s="5"/>
      <c r="VV910" s="5"/>
      <c r="VW910" s="5"/>
      <c r="VX910" s="5"/>
      <c r="VY910" s="5"/>
      <c r="VZ910" s="5"/>
      <c r="WA910" s="5"/>
      <c r="WB910" s="5"/>
      <c r="WC910" s="5"/>
      <c r="WD910" s="5"/>
      <c r="WE910" s="5"/>
      <c r="WF910" s="5"/>
      <c r="WG910" s="5"/>
      <c r="WH910" s="5"/>
      <c r="WI910" s="5"/>
      <c r="WJ910" s="5"/>
      <c r="WK910" s="5"/>
      <c r="WL910" s="5"/>
      <c r="WM910" s="5"/>
      <c r="WN910" s="5"/>
      <c r="WO910" s="5"/>
      <c r="WP910" s="5"/>
      <c r="WQ910" s="5"/>
      <c r="WR910" s="5"/>
      <c r="WS910" s="5"/>
      <c r="WT910" s="5"/>
      <c r="WU910" s="5"/>
      <c r="WV910" s="5"/>
      <c r="WW910" s="5"/>
      <c r="WX910" s="5"/>
      <c r="WY910" s="5"/>
      <c r="WZ910" s="5"/>
      <c r="XA910" s="5"/>
      <c r="XB910" s="5"/>
      <c r="XC910" s="5"/>
      <c r="XD910" s="5"/>
      <c r="XE910" s="5"/>
      <c r="XF910" s="5"/>
      <c r="XG910" s="5"/>
      <c r="XH910" s="5"/>
      <c r="XI910" s="5"/>
      <c r="XJ910" s="5"/>
      <c r="XK910" s="5"/>
      <c r="XL910" s="5"/>
      <c r="XM910" s="5"/>
      <c r="XN910" s="5"/>
      <c r="XO910" s="5"/>
      <c r="XP910" s="5"/>
      <c r="XQ910" s="5"/>
      <c r="XR910" s="5"/>
      <c r="XS910" s="5"/>
      <c r="XT910" s="5"/>
      <c r="XU910" s="5"/>
      <c r="XV910" s="5"/>
      <c r="XW910" s="5"/>
    </row>
    <row r="911" spans="39:647" x14ac:dyDescent="0.2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c r="PI911" s="5"/>
      <c r="PJ911" s="5"/>
      <c r="PK911" s="5"/>
      <c r="PL911" s="5"/>
      <c r="PM911" s="5"/>
      <c r="PN911" s="5"/>
      <c r="PO911" s="5"/>
      <c r="PP911" s="5"/>
      <c r="PQ911" s="5"/>
      <c r="PR911" s="5"/>
      <c r="PS911" s="5"/>
      <c r="PT911" s="5"/>
      <c r="PU911" s="5"/>
      <c r="PV911" s="5"/>
      <c r="PW911" s="5"/>
      <c r="PX911" s="5"/>
      <c r="PY911" s="5"/>
      <c r="PZ911" s="5"/>
      <c r="QA911" s="5"/>
      <c r="QB911" s="5"/>
      <c r="QC911" s="5"/>
      <c r="QD911" s="5"/>
      <c r="QE911" s="5"/>
      <c r="QF911" s="5"/>
      <c r="QG911" s="5"/>
      <c r="QH911" s="5"/>
      <c r="QI911" s="5"/>
      <c r="QJ911" s="5"/>
      <c r="QK911" s="5"/>
      <c r="QL911" s="5"/>
      <c r="QM911" s="5"/>
      <c r="QN911" s="5"/>
      <c r="QO911" s="5"/>
      <c r="QP911" s="5"/>
      <c r="QQ911" s="5"/>
      <c r="QR911" s="5"/>
      <c r="QS911" s="5"/>
      <c r="QT911" s="5"/>
      <c r="QU911" s="5"/>
      <c r="QV911" s="5"/>
      <c r="QW911" s="5"/>
      <c r="QX911" s="5"/>
      <c r="QY911" s="5"/>
      <c r="QZ911" s="5"/>
      <c r="RA911" s="5"/>
      <c r="RB911" s="5"/>
      <c r="RC911" s="5"/>
      <c r="RD911" s="5"/>
      <c r="RE911" s="5"/>
      <c r="RF911" s="5"/>
      <c r="RG911" s="5"/>
      <c r="RH911" s="5"/>
      <c r="RI911" s="5"/>
      <c r="RJ911" s="5"/>
      <c r="RK911" s="5"/>
      <c r="RL911" s="5"/>
      <c r="RM911" s="5"/>
      <c r="RN911" s="5"/>
      <c r="RO911" s="5"/>
      <c r="RP911" s="5"/>
      <c r="RQ911" s="5"/>
      <c r="RR911" s="5"/>
      <c r="RS911" s="5"/>
      <c r="RT911" s="5"/>
      <c r="RU911" s="5"/>
      <c r="RV911" s="5"/>
      <c r="RW911" s="5"/>
      <c r="RX911" s="5"/>
      <c r="RY911" s="5"/>
      <c r="RZ911" s="5"/>
      <c r="SA911" s="5"/>
      <c r="SB911" s="5"/>
      <c r="SC911" s="5"/>
      <c r="SD911" s="5"/>
      <c r="SE911" s="5"/>
      <c r="SF911" s="5"/>
      <c r="SG911" s="5"/>
      <c r="SH911" s="5"/>
      <c r="SI911" s="5"/>
      <c r="SJ911" s="5"/>
      <c r="SK911" s="5"/>
      <c r="SL911" s="5"/>
      <c r="SM911" s="5"/>
      <c r="SN911" s="5"/>
      <c r="SO911" s="5"/>
      <c r="SP911" s="5"/>
      <c r="SQ911" s="5"/>
      <c r="SR911" s="5"/>
      <c r="SS911" s="5"/>
      <c r="ST911" s="5"/>
      <c r="SU911" s="5"/>
      <c r="SV911" s="5"/>
      <c r="SW911" s="5"/>
      <c r="SX911" s="5"/>
      <c r="SY911" s="5"/>
      <c r="SZ911" s="5"/>
      <c r="TA911" s="5"/>
      <c r="TB911" s="5"/>
      <c r="TC911" s="5"/>
      <c r="TD911" s="5"/>
      <c r="TE911" s="5"/>
      <c r="TF911" s="5"/>
      <c r="TG911" s="5"/>
      <c r="TH911" s="5"/>
      <c r="TI911" s="5"/>
      <c r="TJ911" s="5"/>
      <c r="TK911" s="5"/>
      <c r="TL911" s="5"/>
      <c r="TM911" s="5"/>
      <c r="TN911" s="5"/>
      <c r="TO911" s="5"/>
      <c r="TP911" s="5"/>
      <c r="TQ911" s="5"/>
      <c r="TR911" s="5"/>
      <c r="TS911" s="5"/>
      <c r="TT911" s="5"/>
      <c r="TU911" s="5"/>
      <c r="TV911" s="5"/>
      <c r="TW911" s="5"/>
      <c r="TX911" s="5"/>
      <c r="TY911" s="5"/>
      <c r="TZ911" s="5"/>
      <c r="UA911" s="5"/>
      <c r="UB911" s="5"/>
      <c r="UC911" s="5"/>
      <c r="UD911" s="5"/>
      <c r="UE911" s="5"/>
      <c r="UF911" s="5"/>
      <c r="UG911" s="5"/>
      <c r="UH911" s="5"/>
      <c r="UI911" s="5"/>
      <c r="UJ911" s="5"/>
      <c r="UK911" s="5"/>
      <c r="UL911" s="5"/>
      <c r="UM911" s="5"/>
      <c r="UN911" s="5"/>
      <c r="UO911" s="5"/>
      <c r="UP911" s="5"/>
      <c r="UQ911" s="5"/>
      <c r="UR911" s="5"/>
      <c r="US911" s="5"/>
      <c r="UT911" s="5"/>
      <c r="UU911" s="5"/>
      <c r="UV911" s="5"/>
      <c r="UW911" s="5"/>
      <c r="UX911" s="5"/>
      <c r="UY911" s="5"/>
      <c r="UZ911" s="5"/>
      <c r="VA911" s="5"/>
      <c r="VB911" s="5"/>
      <c r="VC911" s="5"/>
      <c r="VD911" s="5"/>
      <c r="VE911" s="5"/>
      <c r="VF911" s="5"/>
      <c r="VG911" s="5"/>
      <c r="VH911" s="5"/>
      <c r="VI911" s="5"/>
      <c r="VJ911" s="5"/>
      <c r="VK911" s="5"/>
      <c r="VL911" s="5"/>
      <c r="VM911" s="5"/>
      <c r="VN911" s="5"/>
      <c r="VO911" s="5"/>
      <c r="VP911" s="5"/>
      <c r="VQ911" s="5"/>
      <c r="VR911" s="5"/>
      <c r="VS911" s="5"/>
      <c r="VT911" s="5"/>
      <c r="VU911" s="5"/>
      <c r="VV911" s="5"/>
      <c r="VW911" s="5"/>
      <c r="VX911" s="5"/>
      <c r="VY911" s="5"/>
      <c r="VZ911" s="5"/>
      <c r="WA911" s="5"/>
      <c r="WB911" s="5"/>
      <c r="WC911" s="5"/>
      <c r="WD911" s="5"/>
      <c r="WE911" s="5"/>
      <c r="WF911" s="5"/>
      <c r="WG911" s="5"/>
      <c r="WH911" s="5"/>
      <c r="WI911" s="5"/>
      <c r="WJ911" s="5"/>
      <c r="WK911" s="5"/>
      <c r="WL911" s="5"/>
      <c r="WM911" s="5"/>
      <c r="WN911" s="5"/>
      <c r="WO911" s="5"/>
      <c r="WP911" s="5"/>
      <c r="WQ911" s="5"/>
      <c r="WR911" s="5"/>
      <c r="WS911" s="5"/>
      <c r="WT911" s="5"/>
      <c r="WU911" s="5"/>
      <c r="WV911" s="5"/>
      <c r="WW911" s="5"/>
      <c r="WX911" s="5"/>
      <c r="WY911" s="5"/>
      <c r="WZ911" s="5"/>
      <c r="XA911" s="5"/>
      <c r="XB911" s="5"/>
      <c r="XC911" s="5"/>
      <c r="XD911" s="5"/>
      <c r="XE911" s="5"/>
      <c r="XF911" s="5"/>
      <c r="XG911" s="5"/>
      <c r="XH911" s="5"/>
      <c r="XI911" s="5"/>
      <c r="XJ911" s="5"/>
      <c r="XK911" s="5"/>
      <c r="XL911" s="5"/>
      <c r="XM911" s="5"/>
      <c r="XN911" s="5"/>
      <c r="XO911" s="5"/>
      <c r="XP911" s="5"/>
      <c r="XQ911" s="5"/>
      <c r="XR911" s="5"/>
      <c r="XS911" s="5"/>
      <c r="XT911" s="5"/>
      <c r="XU911" s="5"/>
      <c r="XV911" s="5"/>
      <c r="XW911" s="5"/>
    </row>
    <row r="912" spans="39:647" x14ac:dyDescent="0.2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c r="PI912" s="5"/>
      <c r="PJ912" s="5"/>
      <c r="PK912" s="5"/>
      <c r="PL912" s="5"/>
      <c r="PM912" s="5"/>
      <c r="PN912" s="5"/>
      <c r="PO912" s="5"/>
      <c r="PP912" s="5"/>
      <c r="PQ912" s="5"/>
      <c r="PR912" s="5"/>
      <c r="PS912" s="5"/>
      <c r="PT912" s="5"/>
      <c r="PU912" s="5"/>
      <c r="PV912" s="5"/>
      <c r="PW912" s="5"/>
      <c r="PX912" s="5"/>
      <c r="PY912" s="5"/>
      <c r="PZ912" s="5"/>
      <c r="QA912" s="5"/>
      <c r="QB912" s="5"/>
      <c r="QC912" s="5"/>
      <c r="QD912" s="5"/>
      <c r="QE912" s="5"/>
      <c r="QF912" s="5"/>
      <c r="QG912" s="5"/>
      <c r="QH912" s="5"/>
      <c r="QI912" s="5"/>
      <c r="QJ912" s="5"/>
      <c r="QK912" s="5"/>
      <c r="QL912" s="5"/>
      <c r="QM912" s="5"/>
      <c r="QN912" s="5"/>
      <c r="QO912" s="5"/>
      <c r="QP912" s="5"/>
      <c r="QQ912" s="5"/>
      <c r="QR912" s="5"/>
      <c r="QS912" s="5"/>
      <c r="QT912" s="5"/>
      <c r="QU912" s="5"/>
      <c r="QV912" s="5"/>
      <c r="QW912" s="5"/>
      <c r="QX912" s="5"/>
      <c r="QY912" s="5"/>
      <c r="QZ912" s="5"/>
      <c r="RA912" s="5"/>
      <c r="RB912" s="5"/>
      <c r="RC912" s="5"/>
      <c r="RD912" s="5"/>
      <c r="RE912" s="5"/>
      <c r="RF912" s="5"/>
      <c r="RG912" s="5"/>
      <c r="RH912" s="5"/>
      <c r="RI912" s="5"/>
      <c r="RJ912" s="5"/>
      <c r="RK912" s="5"/>
      <c r="RL912" s="5"/>
      <c r="RM912" s="5"/>
      <c r="RN912" s="5"/>
      <c r="RO912" s="5"/>
      <c r="RP912" s="5"/>
      <c r="RQ912" s="5"/>
      <c r="RR912" s="5"/>
      <c r="RS912" s="5"/>
      <c r="RT912" s="5"/>
      <c r="RU912" s="5"/>
      <c r="RV912" s="5"/>
      <c r="RW912" s="5"/>
      <c r="RX912" s="5"/>
      <c r="RY912" s="5"/>
      <c r="RZ912" s="5"/>
      <c r="SA912" s="5"/>
      <c r="SB912" s="5"/>
      <c r="SC912" s="5"/>
      <c r="SD912" s="5"/>
      <c r="SE912" s="5"/>
      <c r="SF912" s="5"/>
      <c r="SG912" s="5"/>
      <c r="SH912" s="5"/>
      <c r="SI912" s="5"/>
      <c r="SJ912" s="5"/>
      <c r="SK912" s="5"/>
      <c r="SL912" s="5"/>
      <c r="SM912" s="5"/>
      <c r="SN912" s="5"/>
      <c r="SO912" s="5"/>
      <c r="SP912" s="5"/>
      <c r="SQ912" s="5"/>
      <c r="SR912" s="5"/>
      <c r="SS912" s="5"/>
      <c r="ST912" s="5"/>
      <c r="SU912" s="5"/>
      <c r="SV912" s="5"/>
      <c r="SW912" s="5"/>
      <c r="SX912" s="5"/>
      <c r="SY912" s="5"/>
      <c r="SZ912" s="5"/>
      <c r="TA912" s="5"/>
      <c r="TB912" s="5"/>
      <c r="TC912" s="5"/>
      <c r="TD912" s="5"/>
      <c r="TE912" s="5"/>
      <c r="TF912" s="5"/>
      <c r="TG912" s="5"/>
      <c r="TH912" s="5"/>
      <c r="TI912" s="5"/>
      <c r="TJ912" s="5"/>
      <c r="TK912" s="5"/>
      <c r="TL912" s="5"/>
      <c r="TM912" s="5"/>
      <c r="TN912" s="5"/>
      <c r="TO912" s="5"/>
      <c r="TP912" s="5"/>
      <c r="TQ912" s="5"/>
      <c r="TR912" s="5"/>
      <c r="TS912" s="5"/>
      <c r="TT912" s="5"/>
      <c r="TU912" s="5"/>
      <c r="TV912" s="5"/>
      <c r="TW912" s="5"/>
      <c r="TX912" s="5"/>
      <c r="TY912" s="5"/>
      <c r="TZ912" s="5"/>
      <c r="UA912" s="5"/>
      <c r="UB912" s="5"/>
      <c r="UC912" s="5"/>
      <c r="UD912" s="5"/>
      <c r="UE912" s="5"/>
      <c r="UF912" s="5"/>
      <c r="UG912" s="5"/>
      <c r="UH912" s="5"/>
      <c r="UI912" s="5"/>
      <c r="UJ912" s="5"/>
      <c r="UK912" s="5"/>
      <c r="UL912" s="5"/>
      <c r="UM912" s="5"/>
      <c r="UN912" s="5"/>
      <c r="UO912" s="5"/>
      <c r="UP912" s="5"/>
      <c r="UQ912" s="5"/>
      <c r="UR912" s="5"/>
      <c r="US912" s="5"/>
      <c r="UT912" s="5"/>
      <c r="UU912" s="5"/>
      <c r="UV912" s="5"/>
      <c r="UW912" s="5"/>
      <c r="UX912" s="5"/>
      <c r="UY912" s="5"/>
      <c r="UZ912" s="5"/>
      <c r="VA912" s="5"/>
      <c r="VB912" s="5"/>
      <c r="VC912" s="5"/>
      <c r="VD912" s="5"/>
      <c r="VE912" s="5"/>
      <c r="VF912" s="5"/>
      <c r="VG912" s="5"/>
      <c r="VH912" s="5"/>
      <c r="VI912" s="5"/>
      <c r="VJ912" s="5"/>
      <c r="VK912" s="5"/>
      <c r="VL912" s="5"/>
      <c r="VM912" s="5"/>
      <c r="VN912" s="5"/>
      <c r="VO912" s="5"/>
      <c r="VP912" s="5"/>
      <c r="VQ912" s="5"/>
      <c r="VR912" s="5"/>
      <c r="VS912" s="5"/>
      <c r="VT912" s="5"/>
      <c r="VU912" s="5"/>
      <c r="VV912" s="5"/>
      <c r="VW912" s="5"/>
      <c r="VX912" s="5"/>
      <c r="VY912" s="5"/>
      <c r="VZ912" s="5"/>
      <c r="WA912" s="5"/>
      <c r="WB912" s="5"/>
      <c r="WC912" s="5"/>
      <c r="WD912" s="5"/>
      <c r="WE912" s="5"/>
      <c r="WF912" s="5"/>
      <c r="WG912" s="5"/>
      <c r="WH912" s="5"/>
      <c r="WI912" s="5"/>
      <c r="WJ912" s="5"/>
      <c r="WK912" s="5"/>
      <c r="WL912" s="5"/>
      <c r="WM912" s="5"/>
      <c r="WN912" s="5"/>
      <c r="WO912" s="5"/>
      <c r="WP912" s="5"/>
      <c r="WQ912" s="5"/>
      <c r="WR912" s="5"/>
      <c r="WS912" s="5"/>
      <c r="WT912" s="5"/>
      <c r="WU912" s="5"/>
      <c r="WV912" s="5"/>
      <c r="WW912" s="5"/>
      <c r="WX912" s="5"/>
      <c r="WY912" s="5"/>
      <c r="WZ912" s="5"/>
      <c r="XA912" s="5"/>
      <c r="XB912" s="5"/>
      <c r="XC912" s="5"/>
      <c r="XD912" s="5"/>
      <c r="XE912" s="5"/>
      <c r="XF912" s="5"/>
      <c r="XG912" s="5"/>
      <c r="XH912" s="5"/>
      <c r="XI912" s="5"/>
      <c r="XJ912" s="5"/>
      <c r="XK912" s="5"/>
      <c r="XL912" s="5"/>
      <c r="XM912" s="5"/>
      <c r="XN912" s="5"/>
      <c r="XO912" s="5"/>
      <c r="XP912" s="5"/>
      <c r="XQ912" s="5"/>
      <c r="XR912" s="5"/>
      <c r="XS912" s="5"/>
      <c r="XT912" s="5"/>
      <c r="XU912" s="5"/>
      <c r="XV912" s="5"/>
      <c r="XW912" s="5"/>
    </row>
    <row r="913" spans="39:647" x14ac:dyDescent="0.2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c r="PI913" s="5"/>
      <c r="PJ913" s="5"/>
      <c r="PK913" s="5"/>
      <c r="PL913" s="5"/>
      <c r="PM913" s="5"/>
      <c r="PN913" s="5"/>
      <c r="PO913" s="5"/>
      <c r="PP913" s="5"/>
      <c r="PQ913" s="5"/>
      <c r="PR913" s="5"/>
      <c r="PS913" s="5"/>
      <c r="PT913" s="5"/>
      <c r="PU913" s="5"/>
      <c r="PV913" s="5"/>
      <c r="PW913" s="5"/>
      <c r="PX913" s="5"/>
      <c r="PY913" s="5"/>
      <c r="PZ913" s="5"/>
      <c r="QA913" s="5"/>
      <c r="QB913" s="5"/>
      <c r="QC913" s="5"/>
      <c r="QD913" s="5"/>
      <c r="QE913" s="5"/>
      <c r="QF913" s="5"/>
      <c r="QG913" s="5"/>
      <c r="QH913" s="5"/>
      <c r="QI913" s="5"/>
      <c r="QJ913" s="5"/>
      <c r="QK913" s="5"/>
      <c r="QL913" s="5"/>
      <c r="QM913" s="5"/>
      <c r="QN913" s="5"/>
      <c r="QO913" s="5"/>
      <c r="QP913" s="5"/>
      <c r="QQ913" s="5"/>
      <c r="QR913" s="5"/>
      <c r="QS913" s="5"/>
      <c r="QT913" s="5"/>
      <c r="QU913" s="5"/>
      <c r="QV913" s="5"/>
      <c r="QW913" s="5"/>
      <c r="QX913" s="5"/>
      <c r="QY913" s="5"/>
      <c r="QZ913" s="5"/>
      <c r="RA913" s="5"/>
      <c r="RB913" s="5"/>
      <c r="RC913" s="5"/>
      <c r="RD913" s="5"/>
      <c r="RE913" s="5"/>
      <c r="RF913" s="5"/>
      <c r="RG913" s="5"/>
      <c r="RH913" s="5"/>
      <c r="RI913" s="5"/>
      <c r="RJ913" s="5"/>
      <c r="RK913" s="5"/>
      <c r="RL913" s="5"/>
      <c r="RM913" s="5"/>
      <c r="RN913" s="5"/>
      <c r="RO913" s="5"/>
      <c r="RP913" s="5"/>
      <c r="RQ913" s="5"/>
      <c r="RR913" s="5"/>
      <c r="RS913" s="5"/>
      <c r="RT913" s="5"/>
      <c r="RU913" s="5"/>
      <c r="RV913" s="5"/>
      <c r="RW913" s="5"/>
      <c r="RX913" s="5"/>
      <c r="RY913" s="5"/>
      <c r="RZ913" s="5"/>
      <c r="SA913" s="5"/>
      <c r="SB913" s="5"/>
      <c r="SC913" s="5"/>
      <c r="SD913" s="5"/>
      <c r="SE913" s="5"/>
      <c r="SF913" s="5"/>
      <c r="SG913" s="5"/>
      <c r="SH913" s="5"/>
      <c r="SI913" s="5"/>
      <c r="SJ913" s="5"/>
      <c r="SK913" s="5"/>
      <c r="SL913" s="5"/>
      <c r="SM913" s="5"/>
      <c r="SN913" s="5"/>
      <c r="SO913" s="5"/>
      <c r="SP913" s="5"/>
      <c r="SQ913" s="5"/>
      <c r="SR913" s="5"/>
      <c r="SS913" s="5"/>
      <c r="ST913" s="5"/>
      <c r="SU913" s="5"/>
      <c r="SV913" s="5"/>
      <c r="SW913" s="5"/>
      <c r="SX913" s="5"/>
      <c r="SY913" s="5"/>
      <c r="SZ913" s="5"/>
      <c r="TA913" s="5"/>
      <c r="TB913" s="5"/>
      <c r="TC913" s="5"/>
      <c r="TD913" s="5"/>
      <c r="TE913" s="5"/>
      <c r="TF913" s="5"/>
      <c r="TG913" s="5"/>
      <c r="TH913" s="5"/>
      <c r="TI913" s="5"/>
      <c r="TJ913" s="5"/>
      <c r="TK913" s="5"/>
      <c r="TL913" s="5"/>
      <c r="TM913" s="5"/>
      <c r="TN913" s="5"/>
      <c r="TO913" s="5"/>
      <c r="TP913" s="5"/>
      <c r="TQ913" s="5"/>
      <c r="TR913" s="5"/>
      <c r="TS913" s="5"/>
      <c r="TT913" s="5"/>
      <c r="TU913" s="5"/>
      <c r="TV913" s="5"/>
      <c r="TW913" s="5"/>
      <c r="TX913" s="5"/>
      <c r="TY913" s="5"/>
      <c r="TZ913" s="5"/>
      <c r="UA913" s="5"/>
      <c r="UB913" s="5"/>
      <c r="UC913" s="5"/>
      <c r="UD913" s="5"/>
      <c r="UE913" s="5"/>
      <c r="UF913" s="5"/>
      <c r="UG913" s="5"/>
      <c r="UH913" s="5"/>
      <c r="UI913" s="5"/>
      <c r="UJ913" s="5"/>
      <c r="UK913" s="5"/>
      <c r="UL913" s="5"/>
      <c r="UM913" s="5"/>
      <c r="UN913" s="5"/>
      <c r="UO913" s="5"/>
      <c r="UP913" s="5"/>
      <c r="UQ913" s="5"/>
      <c r="UR913" s="5"/>
      <c r="US913" s="5"/>
      <c r="UT913" s="5"/>
      <c r="UU913" s="5"/>
      <c r="UV913" s="5"/>
      <c r="UW913" s="5"/>
      <c r="UX913" s="5"/>
      <c r="UY913" s="5"/>
      <c r="UZ913" s="5"/>
      <c r="VA913" s="5"/>
      <c r="VB913" s="5"/>
      <c r="VC913" s="5"/>
      <c r="VD913" s="5"/>
      <c r="VE913" s="5"/>
      <c r="VF913" s="5"/>
      <c r="VG913" s="5"/>
      <c r="VH913" s="5"/>
      <c r="VI913" s="5"/>
      <c r="VJ913" s="5"/>
      <c r="VK913" s="5"/>
      <c r="VL913" s="5"/>
      <c r="VM913" s="5"/>
      <c r="VN913" s="5"/>
      <c r="VO913" s="5"/>
      <c r="VP913" s="5"/>
      <c r="VQ913" s="5"/>
      <c r="VR913" s="5"/>
      <c r="VS913" s="5"/>
      <c r="VT913" s="5"/>
      <c r="VU913" s="5"/>
      <c r="VV913" s="5"/>
      <c r="VW913" s="5"/>
      <c r="VX913" s="5"/>
      <c r="VY913" s="5"/>
      <c r="VZ913" s="5"/>
      <c r="WA913" s="5"/>
      <c r="WB913" s="5"/>
      <c r="WC913" s="5"/>
      <c r="WD913" s="5"/>
      <c r="WE913" s="5"/>
      <c r="WF913" s="5"/>
      <c r="WG913" s="5"/>
      <c r="WH913" s="5"/>
      <c r="WI913" s="5"/>
      <c r="WJ913" s="5"/>
      <c r="WK913" s="5"/>
      <c r="WL913" s="5"/>
      <c r="WM913" s="5"/>
      <c r="WN913" s="5"/>
      <c r="WO913" s="5"/>
      <c r="WP913" s="5"/>
      <c r="WQ913" s="5"/>
      <c r="WR913" s="5"/>
      <c r="WS913" s="5"/>
      <c r="WT913" s="5"/>
      <c r="WU913" s="5"/>
      <c r="WV913" s="5"/>
      <c r="WW913" s="5"/>
      <c r="WX913" s="5"/>
      <c r="WY913" s="5"/>
      <c r="WZ913" s="5"/>
      <c r="XA913" s="5"/>
      <c r="XB913" s="5"/>
      <c r="XC913" s="5"/>
      <c r="XD913" s="5"/>
      <c r="XE913" s="5"/>
      <c r="XF913" s="5"/>
      <c r="XG913" s="5"/>
      <c r="XH913" s="5"/>
      <c r="XI913" s="5"/>
      <c r="XJ913" s="5"/>
      <c r="XK913" s="5"/>
      <c r="XL913" s="5"/>
      <c r="XM913" s="5"/>
      <c r="XN913" s="5"/>
      <c r="XO913" s="5"/>
      <c r="XP913" s="5"/>
      <c r="XQ913" s="5"/>
      <c r="XR913" s="5"/>
      <c r="XS913" s="5"/>
      <c r="XT913" s="5"/>
      <c r="XU913" s="5"/>
      <c r="XV913" s="5"/>
      <c r="XW913" s="5"/>
    </row>
    <row r="914" spans="39:647" x14ac:dyDescent="0.2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c r="PI914" s="5"/>
      <c r="PJ914" s="5"/>
      <c r="PK914" s="5"/>
      <c r="PL914" s="5"/>
      <c r="PM914" s="5"/>
      <c r="PN914" s="5"/>
      <c r="PO914" s="5"/>
      <c r="PP914" s="5"/>
      <c r="PQ914" s="5"/>
      <c r="PR914" s="5"/>
      <c r="PS914" s="5"/>
      <c r="PT914" s="5"/>
      <c r="PU914" s="5"/>
      <c r="PV914" s="5"/>
      <c r="PW914" s="5"/>
      <c r="PX914" s="5"/>
      <c r="PY914" s="5"/>
      <c r="PZ914" s="5"/>
      <c r="QA914" s="5"/>
      <c r="QB914" s="5"/>
      <c r="QC914" s="5"/>
      <c r="QD914" s="5"/>
      <c r="QE914" s="5"/>
      <c r="QF914" s="5"/>
      <c r="QG914" s="5"/>
      <c r="QH914" s="5"/>
      <c r="QI914" s="5"/>
      <c r="QJ914" s="5"/>
      <c r="QK914" s="5"/>
      <c r="QL914" s="5"/>
      <c r="QM914" s="5"/>
      <c r="QN914" s="5"/>
      <c r="QO914" s="5"/>
      <c r="QP914" s="5"/>
      <c r="QQ914" s="5"/>
      <c r="QR914" s="5"/>
      <c r="QS914" s="5"/>
      <c r="QT914" s="5"/>
      <c r="QU914" s="5"/>
      <c r="QV914" s="5"/>
      <c r="QW914" s="5"/>
      <c r="QX914" s="5"/>
      <c r="QY914" s="5"/>
      <c r="QZ914" s="5"/>
      <c r="RA914" s="5"/>
      <c r="RB914" s="5"/>
      <c r="RC914" s="5"/>
      <c r="RD914" s="5"/>
      <c r="RE914" s="5"/>
      <c r="RF914" s="5"/>
      <c r="RG914" s="5"/>
      <c r="RH914" s="5"/>
      <c r="RI914" s="5"/>
      <c r="RJ914" s="5"/>
      <c r="RK914" s="5"/>
      <c r="RL914" s="5"/>
      <c r="RM914" s="5"/>
      <c r="RN914" s="5"/>
      <c r="RO914" s="5"/>
      <c r="RP914" s="5"/>
      <c r="RQ914" s="5"/>
      <c r="RR914" s="5"/>
      <c r="RS914" s="5"/>
      <c r="RT914" s="5"/>
      <c r="RU914" s="5"/>
      <c r="RV914" s="5"/>
      <c r="RW914" s="5"/>
      <c r="RX914" s="5"/>
      <c r="RY914" s="5"/>
      <c r="RZ914" s="5"/>
      <c r="SA914" s="5"/>
      <c r="SB914" s="5"/>
      <c r="SC914" s="5"/>
      <c r="SD914" s="5"/>
      <c r="SE914" s="5"/>
      <c r="SF914" s="5"/>
      <c r="SG914" s="5"/>
      <c r="SH914" s="5"/>
      <c r="SI914" s="5"/>
      <c r="SJ914" s="5"/>
      <c r="SK914" s="5"/>
      <c r="SL914" s="5"/>
      <c r="SM914" s="5"/>
      <c r="SN914" s="5"/>
      <c r="SO914" s="5"/>
      <c r="SP914" s="5"/>
      <c r="SQ914" s="5"/>
      <c r="SR914" s="5"/>
      <c r="SS914" s="5"/>
      <c r="ST914" s="5"/>
      <c r="SU914" s="5"/>
      <c r="SV914" s="5"/>
      <c r="SW914" s="5"/>
      <c r="SX914" s="5"/>
      <c r="SY914" s="5"/>
      <c r="SZ914" s="5"/>
      <c r="TA914" s="5"/>
      <c r="TB914" s="5"/>
      <c r="TC914" s="5"/>
      <c r="TD914" s="5"/>
      <c r="TE914" s="5"/>
      <c r="TF914" s="5"/>
      <c r="TG914" s="5"/>
      <c r="TH914" s="5"/>
      <c r="TI914" s="5"/>
      <c r="TJ914" s="5"/>
      <c r="TK914" s="5"/>
      <c r="TL914" s="5"/>
      <c r="TM914" s="5"/>
      <c r="TN914" s="5"/>
      <c r="TO914" s="5"/>
      <c r="TP914" s="5"/>
      <c r="TQ914" s="5"/>
      <c r="TR914" s="5"/>
      <c r="TS914" s="5"/>
      <c r="TT914" s="5"/>
      <c r="TU914" s="5"/>
      <c r="TV914" s="5"/>
      <c r="TW914" s="5"/>
      <c r="TX914" s="5"/>
      <c r="TY914" s="5"/>
      <c r="TZ914" s="5"/>
      <c r="UA914" s="5"/>
      <c r="UB914" s="5"/>
      <c r="UC914" s="5"/>
      <c r="UD914" s="5"/>
      <c r="UE914" s="5"/>
      <c r="UF914" s="5"/>
      <c r="UG914" s="5"/>
      <c r="UH914" s="5"/>
      <c r="UI914" s="5"/>
      <c r="UJ914" s="5"/>
      <c r="UK914" s="5"/>
      <c r="UL914" s="5"/>
      <c r="UM914" s="5"/>
      <c r="UN914" s="5"/>
      <c r="UO914" s="5"/>
      <c r="UP914" s="5"/>
      <c r="UQ914" s="5"/>
      <c r="UR914" s="5"/>
      <c r="US914" s="5"/>
      <c r="UT914" s="5"/>
      <c r="UU914" s="5"/>
      <c r="UV914" s="5"/>
      <c r="UW914" s="5"/>
      <c r="UX914" s="5"/>
      <c r="UY914" s="5"/>
      <c r="UZ914" s="5"/>
      <c r="VA914" s="5"/>
      <c r="VB914" s="5"/>
      <c r="VC914" s="5"/>
      <c r="VD914" s="5"/>
      <c r="VE914" s="5"/>
      <c r="VF914" s="5"/>
      <c r="VG914" s="5"/>
      <c r="VH914" s="5"/>
      <c r="VI914" s="5"/>
      <c r="VJ914" s="5"/>
      <c r="VK914" s="5"/>
      <c r="VL914" s="5"/>
      <c r="VM914" s="5"/>
      <c r="VN914" s="5"/>
      <c r="VO914" s="5"/>
      <c r="VP914" s="5"/>
      <c r="VQ914" s="5"/>
      <c r="VR914" s="5"/>
      <c r="VS914" s="5"/>
      <c r="VT914" s="5"/>
      <c r="VU914" s="5"/>
      <c r="VV914" s="5"/>
      <c r="VW914" s="5"/>
      <c r="VX914" s="5"/>
      <c r="VY914" s="5"/>
      <c r="VZ914" s="5"/>
      <c r="WA914" s="5"/>
      <c r="WB914" s="5"/>
      <c r="WC914" s="5"/>
      <c r="WD914" s="5"/>
      <c r="WE914" s="5"/>
      <c r="WF914" s="5"/>
      <c r="WG914" s="5"/>
      <c r="WH914" s="5"/>
      <c r="WI914" s="5"/>
      <c r="WJ914" s="5"/>
      <c r="WK914" s="5"/>
      <c r="WL914" s="5"/>
      <c r="WM914" s="5"/>
      <c r="WN914" s="5"/>
      <c r="WO914" s="5"/>
      <c r="WP914" s="5"/>
      <c r="WQ914" s="5"/>
      <c r="WR914" s="5"/>
      <c r="WS914" s="5"/>
      <c r="WT914" s="5"/>
      <c r="WU914" s="5"/>
      <c r="WV914" s="5"/>
      <c r="WW914" s="5"/>
      <c r="WX914" s="5"/>
      <c r="WY914" s="5"/>
      <c r="WZ914" s="5"/>
      <c r="XA914" s="5"/>
      <c r="XB914" s="5"/>
      <c r="XC914" s="5"/>
      <c r="XD914" s="5"/>
      <c r="XE914" s="5"/>
      <c r="XF914" s="5"/>
      <c r="XG914" s="5"/>
      <c r="XH914" s="5"/>
      <c r="XI914" s="5"/>
      <c r="XJ914" s="5"/>
      <c r="XK914" s="5"/>
      <c r="XL914" s="5"/>
      <c r="XM914" s="5"/>
      <c r="XN914" s="5"/>
      <c r="XO914" s="5"/>
      <c r="XP914" s="5"/>
      <c r="XQ914" s="5"/>
      <c r="XR914" s="5"/>
      <c r="XS914" s="5"/>
      <c r="XT914" s="5"/>
      <c r="XU914" s="5"/>
      <c r="XV914" s="5"/>
      <c r="XW914" s="5"/>
    </row>
  </sheetData>
  <sheetProtection algorithmName="SHA-512" hashValue="a428tf57ikHwvQdzju7/G+cWtfVAXeMlfpnNmOecBgGaZEkx8JOVmdnZVayFDehFcVhbEQ6pjWMbA+yP3BlRUQ==" saltValue="0h1UcQ+DGYzRtpbKSMFT6w==" spinCount="100000" sheet="1" objects="1" scenarios="1" formatRows="0" selectLockedCells="1"/>
  <mergeCells count="71">
    <mergeCell ref="T37:U41"/>
    <mergeCell ref="A42:Q42"/>
    <mergeCell ref="R42:U42"/>
    <mergeCell ref="A37:D41"/>
    <mergeCell ref="I37:K41"/>
    <mergeCell ref="L37:N41"/>
    <mergeCell ref="O37:Q41"/>
    <mergeCell ref="R37:S41"/>
    <mergeCell ref="T31:U31"/>
    <mergeCell ref="A32:D36"/>
    <mergeCell ref="I32:K36"/>
    <mergeCell ref="L32:N36"/>
    <mergeCell ref="O32:Q36"/>
    <mergeCell ref="R32:S36"/>
    <mergeCell ref="T32:U36"/>
    <mergeCell ref="A31:D31"/>
    <mergeCell ref="E31:H31"/>
    <mergeCell ref="I31:K31"/>
    <mergeCell ref="L31:N31"/>
    <mergeCell ref="O31:Q31"/>
    <mergeCell ref="R31:S31"/>
    <mergeCell ref="T30:U30"/>
    <mergeCell ref="A29:D29"/>
    <mergeCell ref="E29:H29"/>
    <mergeCell ref="I29:K29"/>
    <mergeCell ref="L29:N29"/>
    <mergeCell ref="O29:Q29"/>
    <mergeCell ref="R29:S29"/>
    <mergeCell ref="T29:U29"/>
    <mergeCell ref="A30:D30"/>
    <mergeCell ref="E30:H30"/>
    <mergeCell ref="I30:K30"/>
    <mergeCell ref="L30:N30"/>
    <mergeCell ref="O30:Q30"/>
    <mergeCell ref="R30:S30"/>
    <mergeCell ref="A26:B26"/>
    <mergeCell ref="C26:U26"/>
    <mergeCell ref="A27:U27"/>
    <mergeCell ref="A28:D28"/>
    <mergeCell ref="E28:H28"/>
    <mergeCell ref="I28:K28"/>
    <mergeCell ref="L28:N28"/>
    <mergeCell ref="O28:Q28"/>
    <mergeCell ref="R28:S28"/>
    <mergeCell ref="T28:U28"/>
    <mergeCell ref="A25:B25"/>
    <mergeCell ref="C25:U25"/>
    <mergeCell ref="A13:U13"/>
    <mergeCell ref="A14:U15"/>
    <mergeCell ref="A16:U16"/>
    <mergeCell ref="A17:U17"/>
    <mergeCell ref="A18:U18"/>
    <mergeCell ref="A22:U22"/>
    <mergeCell ref="A23:B23"/>
    <mergeCell ref="C23:U23"/>
    <mergeCell ref="A24:B24"/>
    <mergeCell ref="C24:U24"/>
    <mergeCell ref="A19:K19"/>
    <mergeCell ref="L19:U19"/>
    <mergeCell ref="A20:K20"/>
    <mergeCell ref="L20:U20"/>
    <mergeCell ref="I1:L8"/>
    <mergeCell ref="M1:U6"/>
    <mergeCell ref="M7:U8"/>
    <mergeCell ref="A10:U10"/>
    <mergeCell ref="A11:U11"/>
    <mergeCell ref="A21:D21"/>
    <mergeCell ref="F21:K21"/>
    <mergeCell ref="L21:P21"/>
    <mergeCell ref="Q21:U21"/>
    <mergeCell ref="A12:U12"/>
  </mergeCells>
  <hyperlinks>
    <hyperlink ref="A21:D21" location="'2 Project Information'!E7" display="Go to '2 Project Information' tab." xr:uid="{00000000-0004-0000-0000-000000000000}"/>
    <hyperlink ref="L21:P21" location="'2 Project Information'!E7" display="Go to '2 Project Information' tab." xr:uid="{00000000-0004-0000-0000-000001000000}"/>
    <hyperlink ref="R42:U42" location="'2 Project Information'!E7" display="Go to '2 Project Information' tab." xr:uid="{00000000-0004-0000-0000-000002000000}"/>
    <hyperlink ref="F21:K21" location="'3b Code Plus Verification'!H13" display="Go to '3b Code Plus Verification'!A1" xr:uid="{00000000-0004-0000-0000-000003000000}"/>
    <hyperlink ref="Q21:U21" location="'3a Scoring &amp; Verification'!J9" display="Go to '3a Scoring &amp; Verification'!J9" xr:uid="{00000000-0004-0000-0000-000004000000}"/>
  </hyperlinks>
  <printOptions horizontalCentered="1"/>
  <pageMargins left="0.5" right="0.5" top="0.75" bottom="0.75" header="0.3" footer="0.3"/>
  <pageSetup scale="50"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40"/>
  <sheetViews>
    <sheetView workbookViewId="0">
      <selection activeCell="A9" sqref="A9"/>
    </sheetView>
  </sheetViews>
  <sheetFormatPr defaultColWidth="11.28515625" defaultRowHeight="15" x14ac:dyDescent="0.25"/>
  <cols>
    <col min="1" max="10" width="13.7109375" style="5" customWidth="1"/>
    <col min="11" max="11" width="13.7109375" style="323" customWidth="1"/>
    <col min="12" max="16384" width="11.28515625" style="5"/>
  </cols>
  <sheetData>
    <row r="1" spans="1:13" x14ac:dyDescent="0.25">
      <c r="A1" s="1728"/>
      <c r="B1" s="1729"/>
      <c r="C1" s="1729"/>
      <c r="D1" s="2304"/>
      <c r="E1" s="2305"/>
      <c r="F1" s="2305"/>
      <c r="G1" s="2305"/>
      <c r="H1" s="2306"/>
      <c r="I1" s="2309" t="s">
        <v>1231</v>
      </c>
      <c r="J1" s="2309"/>
      <c r="K1" s="2310"/>
      <c r="M1" s="5" t="s">
        <v>1245</v>
      </c>
    </row>
    <row r="2" spans="1:13" x14ac:dyDescent="0.25">
      <c r="A2" s="1730"/>
      <c r="B2" s="1731"/>
      <c r="C2" s="1731"/>
      <c r="D2" s="2307"/>
      <c r="E2" s="2307"/>
      <c r="F2" s="2307"/>
      <c r="G2" s="2307"/>
      <c r="H2" s="2308"/>
      <c r="I2" s="2311"/>
      <c r="J2" s="2311"/>
      <c r="K2" s="2312"/>
    </row>
    <row r="3" spans="1:13" x14ac:dyDescent="0.25">
      <c r="A3" s="1730"/>
      <c r="B3" s="1731"/>
      <c r="C3" s="1731"/>
      <c r="D3" s="2307"/>
      <c r="E3" s="2307"/>
      <c r="F3" s="2307"/>
      <c r="G3" s="2307"/>
      <c r="H3" s="2308"/>
      <c r="I3" s="2311"/>
      <c r="J3" s="2311"/>
      <c r="K3" s="2312"/>
    </row>
    <row r="4" spans="1:13" x14ac:dyDescent="0.25">
      <c r="A4" s="1730"/>
      <c r="B4" s="1731"/>
      <c r="C4" s="1731"/>
      <c r="D4" s="2307"/>
      <c r="E4" s="2307"/>
      <c r="F4" s="2307"/>
      <c r="G4" s="2307"/>
      <c r="H4" s="2308"/>
      <c r="I4" s="2311"/>
      <c r="J4" s="2311"/>
      <c r="K4" s="2312"/>
    </row>
    <row r="5" spans="1:13" x14ac:dyDescent="0.25">
      <c r="A5" s="1730"/>
      <c r="B5" s="1731"/>
      <c r="C5" s="1731"/>
      <c r="D5" s="2307"/>
      <c r="E5" s="2307"/>
      <c r="F5" s="2307"/>
      <c r="G5" s="2307"/>
      <c r="H5" s="2308"/>
      <c r="I5" s="2311"/>
      <c r="J5" s="2311"/>
      <c r="K5" s="2312"/>
    </row>
    <row r="6" spans="1:13" ht="14.25" customHeight="1" x14ac:dyDescent="0.25">
      <c r="A6" s="2313" t="s">
        <v>903</v>
      </c>
      <c r="B6" s="2314"/>
      <c r="C6" s="2314"/>
      <c r="D6" s="2314"/>
      <c r="E6" s="2314"/>
      <c r="F6" s="2314"/>
      <c r="G6" s="2314"/>
      <c r="H6" s="2314"/>
      <c r="I6" s="2314"/>
      <c r="J6" s="2314"/>
      <c r="K6" s="2315"/>
    </row>
    <row r="7" spans="1:13" ht="14.25" customHeight="1" x14ac:dyDescent="0.25">
      <c r="A7" s="2313"/>
      <c r="B7" s="2314"/>
      <c r="C7" s="2314"/>
      <c r="D7" s="2314"/>
      <c r="E7" s="2314"/>
      <c r="F7" s="2314"/>
      <c r="G7" s="2314"/>
      <c r="H7" s="2314"/>
      <c r="I7" s="2314"/>
      <c r="J7" s="2314"/>
      <c r="K7" s="2315"/>
    </row>
    <row r="8" spans="1:13" ht="45" x14ac:dyDescent="0.25">
      <c r="A8" s="319" t="s">
        <v>733</v>
      </c>
      <c r="B8" s="319" t="s">
        <v>839</v>
      </c>
      <c r="C8" s="319" t="s">
        <v>840</v>
      </c>
      <c r="D8" s="319" t="s">
        <v>841</v>
      </c>
      <c r="E8" s="319" t="s">
        <v>865</v>
      </c>
      <c r="F8" s="319" t="s">
        <v>843</v>
      </c>
      <c r="G8" s="319" t="s">
        <v>844</v>
      </c>
      <c r="H8" s="319" t="s">
        <v>845</v>
      </c>
      <c r="I8" s="319" t="s">
        <v>846</v>
      </c>
      <c r="J8" s="319" t="s">
        <v>847</v>
      </c>
      <c r="K8" s="319" t="s">
        <v>848</v>
      </c>
    </row>
    <row r="9" spans="1:13" x14ac:dyDescent="0.25">
      <c r="A9" s="417">
        <v>3</v>
      </c>
      <c r="B9" s="320">
        <v>0.32</v>
      </c>
      <c r="C9" s="321">
        <v>0.55000000000000004</v>
      </c>
      <c r="D9" s="321">
        <v>0.25</v>
      </c>
      <c r="E9" s="320">
        <v>38</v>
      </c>
      <c r="F9" s="320" t="s">
        <v>857</v>
      </c>
      <c r="G9" s="322" t="s">
        <v>866</v>
      </c>
      <c r="H9" s="320">
        <v>19</v>
      </c>
      <c r="I9" s="322" t="s">
        <v>851</v>
      </c>
      <c r="J9" s="322" t="s">
        <v>350</v>
      </c>
      <c r="K9" s="322" t="s">
        <v>852</v>
      </c>
    </row>
    <row r="10" spans="1:13" x14ac:dyDescent="0.25">
      <c r="A10" s="417">
        <v>4</v>
      </c>
      <c r="B10" s="320">
        <v>0.32</v>
      </c>
      <c r="C10" s="321">
        <v>0.55000000000000004</v>
      </c>
      <c r="D10" s="321">
        <v>0.4</v>
      </c>
      <c r="E10" s="320">
        <v>49</v>
      </c>
      <c r="F10" s="320" t="s">
        <v>857</v>
      </c>
      <c r="G10" s="322" t="s">
        <v>866</v>
      </c>
      <c r="H10" s="320">
        <v>19</v>
      </c>
      <c r="I10" s="322" t="s">
        <v>855</v>
      </c>
      <c r="J10" s="322" t="s">
        <v>856</v>
      </c>
      <c r="K10" s="322" t="s">
        <v>855</v>
      </c>
    </row>
    <row r="11" spans="1:13" x14ac:dyDescent="0.25">
      <c r="A11" s="417">
        <v>5</v>
      </c>
      <c r="B11" s="320">
        <v>0.3</v>
      </c>
      <c r="C11" s="321">
        <v>0.55000000000000004</v>
      </c>
      <c r="D11" s="321" t="s">
        <v>853</v>
      </c>
      <c r="E11" s="320">
        <v>49</v>
      </c>
      <c r="F11" s="320" t="s">
        <v>857</v>
      </c>
      <c r="G11" s="322" t="s">
        <v>858</v>
      </c>
      <c r="H11" s="320" t="s">
        <v>859</v>
      </c>
      <c r="I11" s="322" t="s">
        <v>860</v>
      </c>
      <c r="J11" s="322" t="s">
        <v>856</v>
      </c>
      <c r="K11" s="322" t="s">
        <v>860</v>
      </c>
    </row>
    <row r="12" spans="1:13" x14ac:dyDescent="0.25">
      <c r="A12" s="417">
        <v>6</v>
      </c>
      <c r="B12" s="320">
        <v>0.3</v>
      </c>
      <c r="C12" s="321">
        <v>0.55000000000000004</v>
      </c>
      <c r="D12" s="321" t="s">
        <v>853</v>
      </c>
      <c r="E12" s="320">
        <v>49</v>
      </c>
      <c r="F12" s="320" t="s">
        <v>867</v>
      </c>
      <c r="G12" s="322" t="s">
        <v>868</v>
      </c>
      <c r="H12" s="320" t="s">
        <v>859</v>
      </c>
      <c r="I12" s="322" t="s">
        <v>860</v>
      </c>
      <c r="J12" s="322" t="s">
        <v>861</v>
      </c>
      <c r="K12" s="322" t="s">
        <v>860</v>
      </c>
    </row>
    <row r="13" spans="1:13" x14ac:dyDescent="0.25">
      <c r="A13" s="417">
        <v>7</v>
      </c>
      <c r="B13" s="320">
        <v>0.3</v>
      </c>
      <c r="C13" s="321">
        <v>0.55000000000000004</v>
      </c>
      <c r="D13" s="321" t="s">
        <v>853</v>
      </c>
      <c r="E13" s="320">
        <v>49</v>
      </c>
      <c r="F13" s="320" t="s">
        <v>867</v>
      </c>
      <c r="G13" s="322" t="s">
        <v>862</v>
      </c>
      <c r="H13" s="320" t="s">
        <v>869</v>
      </c>
      <c r="I13" s="322" t="s">
        <v>860</v>
      </c>
      <c r="J13" s="322" t="s">
        <v>861</v>
      </c>
      <c r="K13" s="322" t="s">
        <v>860</v>
      </c>
    </row>
    <row r="14" spans="1:13" x14ac:dyDescent="0.25">
      <c r="A14" s="426"/>
      <c r="B14" s="413"/>
      <c r="C14" s="413"/>
      <c r="D14" s="413"/>
      <c r="E14" s="413"/>
      <c r="F14" s="413"/>
      <c r="G14" s="413"/>
      <c r="H14" s="413"/>
      <c r="I14" s="413"/>
      <c r="J14" s="413"/>
      <c r="K14" s="414"/>
    </row>
    <row r="15" spans="1:13" x14ac:dyDescent="0.25">
      <c r="A15" s="2313" t="s">
        <v>863</v>
      </c>
      <c r="B15" s="2314"/>
      <c r="C15" s="2314"/>
      <c r="D15" s="2314"/>
      <c r="E15" s="2314"/>
      <c r="F15" s="2314"/>
      <c r="G15" s="2314"/>
      <c r="H15" s="2314"/>
      <c r="I15" s="2314"/>
      <c r="J15" s="2314"/>
      <c r="K15" s="2315"/>
    </row>
    <row r="16" spans="1:13" x14ac:dyDescent="0.25">
      <c r="A16" s="2313"/>
      <c r="B16" s="2314"/>
      <c r="C16" s="2314"/>
      <c r="D16" s="2314"/>
      <c r="E16" s="2314"/>
      <c r="F16" s="2314"/>
      <c r="G16" s="2314"/>
      <c r="H16" s="2314"/>
      <c r="I16" s="2314"/>
      <c r="J16" s="2314"/>
      <c r="K16" s="2315"/>
    </row>
    <row r="17" spans="1:11" ht="45" x14ac:dyDescent="0.25">
      <c r="A17" s="319" t="s">
        <v>733</v>
      </c>
      <c r="B17" s="319" t="s">
        <v>839</v>
      </c>
      <c r="C17" s="319" t="s">
        <v>840</v>
      </c>
      <c r="D17" s="319" t="s">
        <v>864</v>
      </c>
      <c r="E17" s="319" t="s">
        <v>865</v>
      </c>
      <c r="F17" s="319" t="s">
        <v>843</v>
      </c>
      <c r="G17" s="319" t="s">
        <v>844</v>
      </c>
      <c r="H17" s="319" t="s">
        <v>845</v>
      </c>
      <c r="I17" s="319" t="s">
        <v>846</v>
      </c>
      <c r="J17" s="319" t="s">
        <v>847</v>
      </c>
      <c r="K17" s="319" t="s">
        <v>848</v>
      </c>
    </row>
    <row r="18" spans="1:11" x14ac:dyDescent="0.25">
      <c r="A18" s="417">
        <v>3</v>
      </c>
      <c r="B18" s="320">
        <v>0.35</v>
      </c>
      <c r="C18" s="321">
        <v>0.55000000000000004</v>
      </c>
      <c r="D18" s="321">
        <v>0.25</v>
      </c>
      <c r="E18" s="320">
        <v>38</v>
      </c>
      <c r="F18" s="320" t="s">
        <v>857</v>
      </c>
      <c r="G18" s="322" t="s">
        <v>866</v>
      </c>
      <c r="H18" s="320">
        <v>19</v>
      </c>
      <c r="I18" s="322" t="s">
        <v>851</v>
      </c>
      <c r="J18" s="322" t="s">
        <v>350</v>
      </c>
      <c r="K18" s="322" t="s">
        <v>852</v>
      </c>
    </row>
    <row r="19" spans="1:11" x14ac:dyDescent="0.25">
      <c r="A19" s="417">
        <v>4</v>
      </c>
      <c r="B19" s="320">
        <v>0.35</v>
      </c>
      <c r="C19" s="321">
        <v>0.55000000000000004</v>
      </c>
      <c r="D19" s="321">
        <v>0.4</v>
      </c>
      <c r="E19" s="320">
        <v>49</v>
      </c>
      <c r="F19" s="320" t="s">
        <v>857</v>
      </c>
      <c r="G19" s="322" t="s">
        <v>866</v>
      </c>
      <c r="H19" s="320">
        <v>19</v>
      </c>
      <c r="I19" s="322" t="s">
        <v>855</v>
      </c>
      <c r="J19" s="322" t="s">
        <v>856</v>
      </c>
      <c r="K19" s="322" t="s">
        <v>855</v>
      </c>
    </row>
    <row r="20" spans="1:11" x14ac:dyDescent="0.25">
      <c r="A20" s="417">
        <v>5</v>
      </c>
      <c r="B20" s="320">
        <v>0.32</v>
      </c>
      <c r="C20" s="321">
        <v>0.55000000000000004</v>
      </c>
      <c r="D20" s="321" t="s">
        <v>853</v>
      </c>
      <c r="E20" s="320">
        <v>49</v>
      </c>
      <c r="F20" s="320" t="s">
        <v>857</v>
      </c>
      <c r="G20" s="322" t="s">
        <v>858</v>
      </c>
      <c r="H20" s="320" t="s">
        <v>859</v>
      </c>
      <c r="I20" s="322" t="s">
        <v>860</v>
      </c>
      <c r="J20" s="322" t="s">
        <v>856</v>
      </c>
      <c r="K20" s="322" t="s">
        <v>860</v>
      </c>
    </row>
    <row r="21" spans="1:11" x14ac:dyDescent="0.25">
      <c r="A21" s="417">
        <v>6</v>
      </c>
      <c r="B21" s="320">
        <v>0.32</v>
      </c>
      <c r="C21" s="321">
        <v>0.55000000000000004</v>
      </c>
      <c r="D21" s="321" t="s">
        <v>853</v>
      </c>
      <c r="E21" s="320">
        <v>49</v>
      </c>
      <c r="F21" s="320" t="s">
        <v>867</v>
      </c>
      <c r="G21" s="322" t="s">
        <v>868</v>
      </c>
      <c r="H21" s="320" t="s">
        <v>859</v>
      </c>
      <c r="I21" s="322" t="s">
        <v>860</v>
      </c>
      <c r="J21" s="322" t="s">
        <v>861</v>
      </c>
      <c r="K21" s="322" t="s">
        <v>860</v>
      </c>
    </row>
    <row r="22" spans="1:11" x14ac:dyDescent="0.25">
      <c r="A22" s="417">
        <v>7</v>
      </c>
      <c r="B22" s="320">
        <v>0.32</v>
      </c>
      <c r="C22" s="321">
        <v>0.55000000000000004</v>
      </c>
      <c r="D22" s="321" t="s">
        <v>853</v>
      </c>
      <c r="E22" s="320">
        <v>49</v>
      </c>
      <c r="F22" s="320" t="s">
        <v>867</v>
      </c>
      <c r="G22" s="322" t="s">
        <v>862</v>
      </c>
      <c r="H22" s="320" t="s">
        <v>869</v>
      </c>
      <c r="I22" s="322" t="s">
        <v>860</v>
      </c>
      <c r="J22" s="322" t="s">
        <v>861</v>
      </c>
      <c r="K22" s="322" t="s">
        <v>860</v>
      </c>
    </row>
    <row r="23" spans="1:11" ht="14.45" customHeight="1" x14ac:dyDescent="0.25">
      <c r="A23" s="418"/>
      <c r="B23" s="419"/>
      <c r="C23" s="419"/>
      <c r="D23" s="423"/>
      <c r="E23" s="423"/>
      <c r="F23" s="423"/>
      <c r="G23" s="423"/>
      <c r="H23" s="423"/>
      <c r="I23" s="424"/>
      <c r="J23" s="424"/>
      <c r="K23" s="425"/>
    </row>
    <row r="24" spans="1:11" x14ac:dyDescent="0.25">
      <c r="A24" s="2313" t="s">
        <v>838</v>
      </c>
      <c r="B24" s="2314"/>
      <c r="C24" s="2314"/>
      <c r="D24" s="2314"/>
      <c r="E24" s="2314"/>
      <c r="F24" s="2314"/>
      <c r="G24" s="2314"/>
      <c r="H24" s="2314"/>
      <c r="I24" s="2314"/>
      <c r="J24" s="2314"/>
      <c r="K24" s="2315"/>
    </row>
    <row r="25" spans="1:11" x14ac:dyDescent="0.25">
      <c r="A25" s="2313"/>
      <c r="B25" s="2314"/>
      <c r="C25" s="2314"/>
      <c r="D25" s="2314"/>
      <c r="E25" s="2314"/>
      <c r="F25" s="2314"/>
      <c r="G25" s="2314"/>
      <c r="H25" s="2314"/>
      <c r="I25" s="2314"/>
      <c r="J25" s="2314"/>
      <c r="K25" s="2315"/>
    </row>
    <row r="26" spans="1:11" ht="45" x14ac:dyDescent="0.25">
      <c r="A26" s="319" t="s">
        <v>733</v>
      </c>
      <c r="B26" s="319" t="s">
        <v>839</v>
      </c>
      <c r="C26" s="319" t="s">
        <v>840</v>
      </c>
      <c r="D26" s="319" t="s">
        <v>841</v>
      </c>
      <c r="E26" s="319" t="s">
        <v>842</v>
      </c>
      <c r="F26" s="319" t="s">
        <v>843</v>
      </c>
      <c r="G26" s="319" t="s">
        <v>844</v>
      </c>
      <c r="H26" s="319" t="s">
        <v>845</v>
      </c>
      <c r="I26" s="319" t="s">
        <v>846</v>
      </c>
      <c r="J26" s="319" t="s">
        <v>847</v>
      </c>
      <c r="K26" s="319" t="s">
        <v>848</v>
      </c>
    </row>
    <row r="27" spans="1:11" x14ac:dyDescent="0.25">
      <c r="A27" s="417">
        <v>3</v>
      </c>
      <c r="B27" s="320" t="s">
        <v>849</v>
      </c>
      <c r="C27" s="321">
        <v>0.65</v>
      </c>
      <c r="D27" s="321">
        <v>0.3</v>
      </c>
      <c r="E27" s="320">
        <v>30</v>
      </c>
      <c r="F27" s="320">
        <v>13</v>
      </c>
      <c r="G27" s="322" t="s">
        <v>850</v>
      </c>
      <c r="H27" s="320">
        <v>19</v>
      </c>
      <c r="I27" s="322" t="s">
        <v>851</v>
      </c>
      <c r="J27" s="322" t="s">
        <v>350</v>
      </c>
      <c r="K27" s="322" t="s">
        <v>852</v>
      </c>
    </row>
    <row r="28" spans="1:11" x14ac:dyDescent="0.25">
      <c r="A28" s="417">
        <v>4</v>
      </c>
      <c r="B28" s="320">
        <v>0.35</v>
      </c>
      <c r="C28" s="321">
        <v>0.6</v>
      </c>
      <c r="D28" s="321" t="s">
        <v>853</v>
      </c>
      <c r="E28" s="320">
        <v>38</v>
      </c>
      <c r="F28" s="320">
        <v>13</v>
      </c>
      <c r="G28" s="322" t="s">
        <v>854</v>
      </c>
      <c r="H28" s="320">
        <v>19</v>
      </c>
      <c r="I28" s="322" t="s">
        <v>855</v>
      </c>
      <c r="J28" s="322" t="s">
        <v>856</v>
      </c>
      <c r="K28" s="322" t="s">
        <v>855</v>
      </c>
    </row>
    <row r="29" spans="1:11" x14ac:dyDescent="0.25">
      <c r="A29" s="417">
        <v>5</v>
      </c>
      <c r="B29" s="320">
        <v>0.35</v>
      </c>
      <c r="C29" s="321">
        <v>0.6</v>
      </c>
      <c r="D29" s="321" t="s">
        <v>853</v>
      </c>
      <c r="E29" s="320">
        <v>38</v>
      </c>
      <c r="F29" s="320" t="s">
        <v>857</v>
      </c>
      <c r="G29" s="322" t="s">
        <v>858</v>
      </c>
      <c r="H29" s="320" t="s">
        <v>859</v>
      </c>
      <c r="I29" s="322" t="s">
        <v>855</v>
      </c>
      <c r="J29" s="322" t="s">
        <v>856</v>
      </c>
      <c r="K29" s="322" t="s">
        <v>855</v>
      </c>
    </row>
    <row r="30" spans="1:11" x14ac:dyDescent="0.25">
      <c r="A30" s="417">
        <v>6</v>
      </c>
      <c r="B30" s="320">
        <v>0.35</v>
      </c>
      <c r="C30" s="321">
        <v>0.6</v>
      </c>
      <c r="D30" s="321" t="s">
        <v>853</v>
      </c>
      <c r="E30" s="320">
        <v>49</v>
      </c>
      <c r="F30" s="320" t="s">
        <v>857</v>
      </c>
      <c r="G30" s="322" t="s">
        <v>860</v>
      </c>
      <c r="H30" s="320" t="s">
        <v>859</v>
      </c>
      <c r="I30" s="322" t="s">
        <v>860</v>
      </c>
      <c r="J30" s="322" t="s">
        <v>861</v>
      </c>
      <c r="K30" s="322" t="s">
        <v>855</v>
      </c>
    </row>
    <row r="31" spans="1:11" x14ac:dyDescent="0.25">
      <c r="A31" s="417">
        <v>7</v>
      </c>
      <c r="B31" s="320">
        <v>0.35</v>
      </c>
      <c r="C31" s="321">
        <v>0.6</v>
      </c>
      <c r="D31" s="321" t="s">
        <v>853</v>
      </c>
      <c r="E31" s="320">
        <v>49</v>
      </c>
      <c r="F31" s="320">
        <v>21</v>
      </c>
      <c r="G31" s="322" t="s">
        <v>862</v>
      </c>
      <c r="H31" s="320" t="s">
        <v>859</v>
      </c>
      <c r="I31" s="322" t="s">
        <v>860</v>
      </c>
      <c r="J31" s="322" t="s">
        <v>861</v>
      </c>
      <c r="K31" s="322" t="s">
        <v>855</v>
      </c>
    </row>
    <row r="32" spans="1:11" x14ac:dyDescent="0.25">
      <c r="A32" s="2316"/>
      <c r="B32" s="1979"/>
      <c r="C32" s="1979"/>
      <c r="D32" s="1979"/>
      <c r="E32" s="1979"/>
      <c r="F32" s="1979"/>
      <c r="G32" s="1979"/>
      <c r="H32" s="1979"/>
      <c r="I32" s="1979"/>
      <c r="J32" s="1979"/>
      <c r="K32" s="1071"/>
    </row>
    <row r="33" spans="1:14" x14ac:dyDescent="0.25">
      <c r="A33" s="6"/>
      <c r="B33" s="7"/>
      <c r="C33" s="7"/>
      <c r="D33" s="7"/>
      <c r="E33" s="7"/>
      <c r="F33" s="7"/>
      <c r="G33" s="7"/>
      <c r="H33" s="7"/>
      <c r="I33" s="7"/>
      <c r="J33" s="7"/>
    </row>
    <row r="34" spans="1:14" x14ac:dyDescent="0.25">
      <c r="A34" s="2301" t="s">
        <v>870</v>
      </c>
      <c r="B34" s="2302"/>
      <c r="C34" s="2302"/>
      <c r="D34" s="2302"/>
      <c r="E34" s="2302"/>
      <c r="F34" s="2302"/>
      <c r="G34" s="2302"/>
      <c r="H34" s="2302"/>
      <c r="I34" s="2302"/>
      <c r="J34" s="2302"/>
      <c r="K34" s="2303"/>
    </row>
    <row r="35" spans="1:14" ht="30" customHeight="1" x14ac:dyDescent="0.25">
      <c r="A35" s="2295" t="s">
        <v>871</v>
      </c>
      <c r="B35" s="2296"/>
      <c r="C35" s="2296"/>
      <c r="D35" s="2296"/>
      <c r="E35" s="2296"/>
      <c r="F35" s="2296"/>
      <c r="G35" s="2296"/>
      <c r="H35" s="2296"/>
      <c r="I35" s="2296"/>
      <c r="J35" s="2296"/>
      <c r="K35" s="2297"/>
    </row>
    <row r="36" spans="1:14" ht="30.75" customHeight="1" x14ac:dyDescent="0.25">
      <c r="A36" s="2295" t="s">
        <v>872</v>
      </c>
      <c r="B36" s="2296"/>
      <c r="C36" s="2296"/>
      <c r="D36" s="2296"/>
      <c r="E36" s="2296"/>
      <c r="F36" s="2296"/>
      <c r="G36" s="2296"/>
      <c r="H36" s="2296"/>
      <c r="I36" s="2296"/>
      <c r="J36" s="2296"/>
      <c r="K36" s="2297"/>
    </row>
    <row r="37" spans="1:14" ht="45" customHeight="1" x14ac:dyDescent="0.25">
      <c r="A37" s="2295" t="s">
        <v>873</v>
      </c>
      <c r="B37" s="2296"/>
      <c r="C37" s="2296"/>
      <c r="D37" s="2296"/>
      <c r="E37" s="2296"/>
      <c r="F37" s="2296"/>
      <c r="G37" s="2296"/>
      <c r="H37" s="2296"/>
      <c r="I37" s="2296"/>
      <c r="J37" s="2296"/>
      <c r="K37" s="2297"/>
    </row>
    <row r="38" spans="1:14" ht="30" customHeight="1" x14ac:dyDescent="0.25">
      <c r="A38" s="2295" t="s">
        <v>1020</v>
      </c>
      <c r="B38" s="2296"/>
      <c r="C38" s="2296"/>
      <c r="D38" s="2296"/>
      <c r="E38" s="2296"/>
      <c r="F38" s="2296"/>
      <c r="G38" s="2296"/>
      <c r="H38" s="2296"/>
      <c r="I38" s="2296"/>
      <c r="J38" s="2296"/>
      <c r="K38" s="2297"/>
    </row>
    <row r="39" spans="1:14" ht="16.899999999999999" customHeight="1" x14ac:dyDescent="0.25">
      <c r="A39" s="2295" t="s">
        <v>1021</v>
      </c>
      <c r="B39" s="2296"/>
      <c r="C39" s="2296"/>
      <c r="D39" s="2296"/>
      <c r="E39" s="2296"/>
      <c r="F39" s="2296"/>
      <c r="G39" s="2296"/>
      <c r="H39" s="2296"/>
      <c r="I39" s="2296"/>
      <c r="J39" s="2296"/>
      <c r="K39" s="2297"/>
    </row>
    <row r="40" spans="1:14" ht="90.4" customHeight="1" x14ac:dyDescent="0.25">
      <c r="A40" s="2298" t="s">
        <v>1269</v>
      </c>
      <c r="B40" s="2299"/>
      <c r="C40" s="2299"/>
      <c r="D40" s="2299"/>
      <c r="E40" s="2299"/>
      <c r="F40" s="2299"/>
      <c r="G40" s="2299"/>
      <c r="H40" s="2299"/>
      <c r="I40" s="2299"/>
      <c r="J40" s="2299"/>
      <c r="K40" s="2300"/>
      <c r="L40" s="517"/>
      <c r="M40" s="518"/>
      <c r="N40" s="519"/>
    </row>
  </sheetData>
  <sheetProtection algorithmName="SHA-512" hashValue="GmX6ZpqdkmF0CjzUnWvBWUWuEEBK14gB151MbFaFxjQhRQfJ/hulQmuU+cIBWVYOQkR05D/sranxEKf7TDee3A==" saltValue="VhBrtKEj3z9jAHF+AZVYgg==" spinCount="100000" sheet="1" objects="1" scenarios="1" formatRows="0" selectLockedCells="1" selectUnlockedCells="1"/>
  <mergeCells count="14">
    <mergeCell ref="A1:C5"/>
    <mergeCell ref="D1:H5"/>
    <mergeCell ref="I1:K5"/>
    <mergeCell ref="A24:K25"/>
    <mergeCell ref="A32:K32"/>
    <mergeCell ref="A6:K7"/>
    <mergeCell ref="A15:K16"/>
    <mergeCell ref="A39:K39"/>
    <mergeCell ref="A40:K40"/>
    <mergeCell ref="A34:K34"/>
    <mergeCell ref="A35:K35"/>
    <mergeCell ref="A36:K36"/>
    <mergeCell ref="A37:K37"/>
    <mergeCell ref="A38:K38"/>
  </mergeCells>
  <printOptions horizontalCentered="1"/>
  <pageMargins left="0.25" right="0.25" top="0.75" bottom="0.75" header="0.3" footer="0.3"/>
  <pageSetup scale="68"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N73"/>
  <sheetViews>
    <sheetView workbookViewId="0">
      <selection activeCell="A8" sqref="A8"/>
    </sheetView>
  </sheetViews>
  <sheetFormatPr defaultColWidth="11.28515625" defaultRowHeight="15" x14ac:dyDescent="0.25"/>
  <cols>
    <col min="1" max="7" width="10.7109375" style="5" customWidth="1"/>
    <col min="8" max="10" width="13.7109375" style="5" customWidth="1"/>
    <col min="11" max="12" width="10.7109375" style="5" customWidth="1"/>
    <col min="13" max="16384" width="11.28515625" style="5"/>
  </cols>
  <sheetData>
    <row r="1" spans="1:14" ht="12" customHeight="1" x14ac:dyDescent="0.25">
      <c r="A1" s="1"/>
      <c r="B1" s="2"/>
      <c r="C1" s="2"/>
      <c r="D1" s="2"/>
      <c r="E1" s="1979"/>
      <c r="F1" s="1979"/>
      <c r="G1" s="1979"/>
      <c r="H1" s="2318" t="s">
        <v>874</v>
      </c>
      <c r="I1" s="2318"/>
      <c r="J1" s="2319"/>
      <c r="L1" s="5" t="s">
        <v>1245</v>
      </c>
    </row>
    <row r="2" spans="1:14" ht="12" customHeight="1" x14ac:dyDescent="0.25">
      <c r="A2" s="6"/>
      <c r="B2" s="7"/>
      <c r="C2" s="7"/>
      <c r="D2" s="7"/>
      <c r="E2" s="1052"/>
      <c r="F2" s="1052"/>
      <c r="G2" s="1052"/>
      <c r="H2" s="2320"/>
      <c r="I2" s="2320"/>
      <c r="J2" s="2321"/>
    </row>
    <row r="3" spans="1:14" ht="12" customHeight="1" x14ac:dyDescent="0.25">
      <c r="A3" s="6"/>
      <c r="B3" s="7"/>
      <c r="C3" s="7"/>
      <c r="D3" s="7"/>
      <c r="E3" s="1052"/>
      <c r="F3" s="1052"/>
      <c r="G3" s="1052"/>
      <c r="H3" s="2320"/>
      <c r="I3" s="2320"/>
      <c r="J3" s="2321"/>
    </row>
    <row r="4" spans="1:14" ht="12" customHeight="1" x14ac:dyDescent="0.25">
      <c r="A4" s="6"/>
      <c r="B4" s="7"/>
      <c r="C4" s="7"/>
      <c r="D4" s="7"/>
      <c r="E4" s="1052"/>
      <c r="F4" s="1052"/>
      <c r="G4" s="1052"/>
      <c r="H4" s="2320"/>
      <c r="I4" s="2320"/>
      <c r="J4" s="2321"/>
    </row>
    <row r="5" spans="1:14" ht="13.9" customHeight="1" x14ac:dyDescent="0.25">
      <c r="A5" s="6"/>
      <c r="B5" s="7"/>
      <c r="C5" s="7"/>
      <c r="D5" s="7"/>
      <c r="E5" s="1052"/>
      <c r="F5" s="1052"/>
      <c r="G5" s="1052"/>
      <c r="H5" s="2322" t="str">
        <f>VersionNo.</f>
        <v>Version 2021.01</v>
      </c>
      <c r="I5" s="2323"/>
      <c r="J5" s="2324"/>
    </row>
    <row r="6" spans="1:14" ht="13.9" customHeight="1" x14ac:dyDescent="0.25">
      <c r="A6" s="520"/>
      <c r="B6" s="521"/>
      <c r="C6" s="521"/>
      <c r="D6" s="521"/>
      <c r="E6" s="803"/>
      <c r="F6" s="803"/>
      <c r="G6" s="803"/>
      <c r="H6" s="2325"/>
      <c r="I6" s="2325"/>
      <c r="J6" s="2326"/>
      <c r="M6" s="8"/>
    </row>
    <row r="7" spans="1:14" ht="16.350000000000001" customHeight="1" x14ac:dyDescent="0.25">
      <c r="A7" s="324" t="s">
        <v>875</v>
      </c>
      <c r="B7" s="324" t="s">
        <v>876</v>
      </c>
      <c r="C7" s="2327" t="s">
        <v>877</v>
      </c>
      <c r="D7" s="2328"/>
      <c r="E7" s="2328"/>
      <c r="F7" s="2328"/>
      <c r="G7" s="2328"/>
      <c r="H7" s="2328"/>
      <c r="I7" s="2328"/>
      <c r="J7" s="2328"/>
    </row>
    <row r="8" spans="1:14" ht="26.25" customHeight="1" x14ac:dyDescent="0.25">
      <c r="A8" s="325">
        <v>44276</v>
      </c>
      <c r="B8" s="326" t="s">
        <v>1207</v>
      </c>
      <c r="C8" s="2329" t="s">
        <v>1328</v>
      </c>
      <c r="D8" s="2329"/>
      <c r="E8" s="2329"/>
      <c r="F8" s="2329"/>
      <c r="G8" s="2329"/>
      <c r="H8" s="2329"/>
      <c r="I8" s="2329"/>
      <c r="J8" s="2329"/>
    </row>
    <row r="9" spans="1:14" ht="15" customHeight="1" x14ac:dyDescent="0.25">
      <c r="A9" s="327"/>
      <c r="B9" s="328"/>
      <c r="C9" s="2317"/>
      <c r="D9" s="2317"/>
      <c r="E9" s="2317"/>
      <c r="F9" s="2317"/>
      <c r="G9" s="2317"/>
      <c r="H9" s="2317"/>
      <c r="I9" s="2317"/>
      <c r="J9" s="2317"/>
    </row>
    <row r="10" spans="1:14" ht="15" customHeight="1" x14ac:dyDescent="0.25">
      <c r="A10" s="327"/>
      <c r="B10" s="328"/>
      <c r="C10" s="2317"/>
      <c r="D10" s="2317"/>
      <c r="E10" s="2317"/>
      <c r="F10" s="2317"/>
      <c r="G10" s="2317"/>
      <c r="H10" s="2317"/>
      <c r="I10" s="2317"/>
      <c r="J10" s="2317"/>
    </row>
    <row r="11" spans="1:14" ht="15" customHeight="1" x14ac:dyDescent="0.25">
      <c r="A11" s="327"/>
      <c r="B11" s="328"/>
      <c r="C11" s="2317"/>
      <c r="D11" s="2317"/>
      <c r="E11" s="2317"/>
      <c r="F11" s="2317"/>
      <c r="G11" s="2317"/>
      <c r="H11" s="2317"/>
      <c r="I11" s="2317"/>
      <c r="J11" s="2317"/>
    </row>
    <row r="12" spans="1:14" ht="15" customHeight="1" x14ac:dyDescent="0.25">
      <c r="A12" s="327"/>
      <c r="B12" s="328"/>
      <c r="C12" s="2317"/>
      <c r="D12" s="2317"/>
      <c r="E12" s="2317"/>
      <c r="F12" s="2317"/>
      <c r="G12" s="2317"/>
      <c r="H12" s="2317"/>
      <c r="I12" s="2317"/>
      <c r="J12" s="2317"/>
    </row>
    <row r="13" spans="1:14" ht="15" customHeight="1" x14ac:dyDescent="0.25">
      <c r="A13" s="327"/>
      <c r="B13" s="328"/>
      <c r="C13" s="2317"/>
      <c r="D13" s="2317"/>
      <c r="E13" s="2317"/>
      <c r="F13" s="2317"/>
      <c r="G13" s="2317"/>
      <c r="H13" s="2317"/>
      <c r="I13" s="2317"/>
      <c r="J13" s="2317"/>
    </row>
    <row r="14" spans="1:14" ht="15" customHeight="1" x14ac:dyDescent="0.25">
      <c r="A14" s="327"/>
      <c r="B14" s="328"/>
      <c r="C14" s="2317"/>
      <c r="D14" s="2317"/>
      <c r="E14" s="2317"/>
      <c r="F14" s="2317"/>
      <c r="G14" s="2317"/>
      <c r="H14" s="2317"/>
      <c r="I14" s="2317"/>
      <c r="J14" s="2317"/>
      <c r="N14" s="5" t="s">
        <v>878</v>
      </c>
    </row>
    <row r="15" spans="1:14" ht="15" customHeight="1" x14ac:dyDescent="0.25">
      <c r="A15" s="327"/>
      <c r="B15" s="328"/>
      <c r="C15" s="2317"/>
      <c r="D15" s="2317"/>
      <c r="E15" s="2317"/>
      <c r="F15" s="2317"/>
      <c r="G15" s="2317"/>
      <c r="H15" s="2317"/>
      <c r="I15" s="2317"/>
      <c r="J15" s="2317"/>
    </row>
    <row r="16" spans="1:14" ht="15" customHeight="1" x14ac:dyDescent="0.25">
      <c r="A16" s="327"/>
      <c r="B16" s="328"/>
      <c r="C16" s="2317"/>
      <c r="D16" s="2317"/>
      <c r="E16" s="2317"/>
      <c r="F16" s="2317"/>
      <c r="G16" s="2317"/>
      <c r="H16" s="2317"/>
      <c r="I16" s="2317"/>
      <c r="J16" s="2317"/>
    </row>
    <row r="17" spans="1:10" ht="15" customHeight="1" x14ac:dyDescent="0.25">
      <c r="A17" s="327"/>
      <c r="B17" s="328"/>
      <c r="C17" s="2317"/>
      <c r="D17" s="2317"/>
      <c r="E17" s="2317"/>
      <c r="F17" s="2317"/>
      <c r="G17" s="2317"/>
      <c r="H17" s="2317"/>
      <c r="I17" s="2317"/>
      <c r="J17" s="2317"/>
    </row>
    <row r="18" spans="1:10" ht="15" customHeight="1" x14ac:dyDescent="0.25">
      <c r="A18" s="327"/>
      <c r="B18" s="328"/>
      <c r="C18" s="2317"/>
      <c r="D18" s="2317"/>
      <c r="E18" s="2317"/>
      <c r="F18" s="2317"/>
      <c r="G18" s="2317"/>
      <c r="H18" s="2317"/>
      <c r="I18" s="2317"/>
      <c r="J18" s="2317"/>
    </row>
    <row r="19" spans="1:10" ht="15" customHeight="1" x14ac:dyDescent="0.25">
      <c r="A19" s="327"/>
      <c r="B19" s="328"/>
      <c r="C19" s="2317"/>
      <c r="D19" s="2317"/>
      <c r="E19" s="2317"/>
      <c r="F19" s="2317"/>
      <c r="G19" s="2317"/>
      <c r="H19" s="2317"/>
      <c r="I19" s="2317"/>
      <c r="J19" s="2317"/>
    </row>
    <row r="20" spans="1:10" ht="15" customHeight="1" x14ac:dyDescent="0.25">
      <c r="A20" s="327"/>
      <c r="B20" s="328"/>
      <c r="C20" s="2317"/>
      <c r="D20" s="2317"/>
      <c r="E20" s="2317"/>
      <c r="F20" s="2317"/>
      <c r="G20" s="2317"/>
      <c r="H20" s="2317"/>
      <c r="I20" s="2317"/>
      <c r="J20" s="2317"/>
    </row>
    <row r="21" spans="1:10" ht="15" customHeight="1" x14ac:dyDescent="0.25">
      <c r="A21" s="327"/>
      <c r="B21" s="328"/>
      <c r="C21" s="2317"/>
      <c r="D21" s="2317"/>
      <c r="E21" s="2317"/>
      <c r="F21" s="2317"/>
      <c r="G21" s="2317"/>
      <c r="H21" s="2317"/>
      <c r="I21" s="2317"/>
      <c r="J21" s="2317"/>
    </row>
    <row r="22" spans="1:10" ht="15" customHeight="1" x14ac:dyDescent="0.25">
      <c r="A22" s="327"/>
      <c r="B22" s="328"/>
      <c r="C22" s="2317"/>
      <c r="D22" s="2317"/>
      <c r="E22" s="2317"/>
      <c r="F22" s="2317"/>
      <c r="G22" s="2317"/>
      <c r="H22" s="2317"/>
      <c r="I22" s="2317"/>
      <c r="J22" s="2317"/>
    </row>
    <row r="23" spans="1:10" ht="15" customHeight="1" x14ac:dyDescent="0.25">
      <c r="A23" s="327"/>
      <c r="B23" s="328"/>
      <c r="C23" s="2317"/>
      <c r="D23" s="2317"/>
      <c r="E23" s="2317"/>
      <c r="F23" s="2317"/>
      <c r="G23" s="2317"/>
      <c r="H23" s="2317"/>
      <c r="I23" s="2317"/>
      <c r="J23" s="2317"/>
    </row>
    <row r="24" spans="1:10" ht="15" customHeight="1" x14ac:dyDescent="0.25">
      <c r="A24" s="327"/>
      <c r="B24" s="328"/>
      <c r="C24" s="2317"/>
      <c r="D24" s="2317"/>
      <c r="E24" s="2317"/>
      <c r="F24" s="2317"/>
      <c r="G24" s="2317"/>
      <c r="H24" s="2317"/>
      <c r="I24" s="2317"/>
      <c r="J24" s="2317"/>
    </row>
    <row r="25" spans="1:10" ht="15" customHeight="1" x14ac:dyDescent="0.25">
      <c r="A25" s="327"/>
      <c r="B25" s="328"/>
      <c r="C25" s="2317"/>
      <c r="D25" s="2317"/>
      <c r="E25" s="2317"/>
      <c r="F25" s="2317"/>
      <c r="G25" s="2317"/>
      <c r="H25" s="2317"/>
      <c r="I25" s="2317"/>
      <c r="J25" s="2317"/>
    </row>
    <row r="26" spans="1:10" ht="15" customHeight="1" x14ac:dyDescent="0.25">
      <c r="A26" s="327"/>
      <c r="B26" s="328"/>
      <c r="C26" s="2317"/>
      <c r="D26" s="2317"/>
      <c r="E26" s="2317"/>
      <c r="F26" s="2317"/>
      <c r="G26" s="2317"/>
      <c r="H26" s="2317"/>
      <c r="I26" s="2317"/>
      <c r="J26" s="2317"/>
    </row>
    <row r="27" spans="1:10" ht="15" customHeight="1" x14ac:dyDescent="0.25">
      <c r="A27" s="327"/>
      <c r="B27" s="328"/>
      <c r="C27" s="2317"/>
      <c r="D27" s="2317"/>
      <c r="E27" s="2317"/>
      <c r="F27" s="2317"/>
      <c r="G27" s="2317"/>
      <c r="H27" s="2317"/>
      <c r="I27" s="2317"/>
      <c r="J27" s="2317"/>
    </row>
    <row r="28" spans="1:10" ht="15" customHeight="1" x14ac:dyDescent="0.25">
      <c r="A28" s="327"/>
      <c r="B28" s="328"/>
      <c r="C28" s="2317"/>
      <c r="D28" s="2317"/>
      <c r="E28" s="2317"/>
      <c r="F28" s="2317"/>
      <c r="G28" s="2317"/>
      <c r="H28" s="2317"/>
      <c r="I28" s="2317"/>
      <c r="J28" s="2317"/>
    </row>
    <row r="29" spans="1:10" ht="15" customHeight="1" x14ac:dyDescent="0.25">
      <c r="A29" s="327"/>
      <c r="B29" s="328"/>
      <c r="C29" s="2317"/>
      <c r="D29" s="2317"/>
      <c r="E29" s="2317"/>
      <c r="F29" s="2317"/>
      <c r="G29" s="2317"/>
      <c r="H29" s="2317"/>
      <c r="I29" s="2317"/>
      <c r="J29" s="2317"/>
    </row>
    <row r="30" spans="1:10" ht="15" customHeight="1" x14ac:dyDescent="0.25">
      <c r="A30" s="327"/>
      <c r="B30" s="328"/>
      <c r="C30" s="2317"/>
      <c r="D30" s="2317"/>
      <c r="E30" s="2317"/>
      <c r="F30" s="2317"/>
      <c r="G30" s="2317"/>
      <c r="H30" s="2317"/>
      <c r="I30" s="2317"/>
      <c r="J30" s="2317"/>
    </row>
    <row r="31" spans="1:10" ht="15" customHeight="1" x14ac:dyDescent="0.25">
      <c r="A31" s="327"/>
      <c r="B31" s="328"/>
      <c r="C31" s="2317"/>
      <c r="D31" s="2317"/>
      <c r="E31" s="2317"/>
      <c r="F31" s="2317"/>
      <c r="G31" s="2317"/>
      <c r="H31" s="2317"/>
      <c r="I31" s="2317"/>
      <c r="J31" s="2317"/>
    </row>
    <row r="32" spans="1:10" ht="15" customHeight="1" x14ac:dyDescent="0.25">
      <c r="A32" s="327"/>
      <c r="B32" s="328"/>
      <c r="C32" s="2317"/>
      <c r="D32" s="2317"/>
      <c r="E32" s="2317"/>
      <c r="F32" s="2317"/>
      <c r="G32" s="2317"/>
      <c r="H32" s="2317"/>
      <c r="I32" s="2317"/>
      <c r="J32" s="2317"/>
    </row>
    <row r="33" spans="1:10" ht="15" customHeight="1" x14ac:dyDescent="0.25">
      <c r="A33" s="327"/>
      <c r="B33" s="328"/>
      <c r="C33" s="2317"/>
      <c r="D33" s="2317"/>
      <c r="E33" s="2317"/>
      <c r="F33" s="2317"/>
      <c r="G33" s="2317"/>
      <c r="H33" s="2317"/>
      <c r="I33" s="2317"/>
      <c r="J33" s="2317"/>
    </row>
    <row r="34" spans="1:10" ht="15" customHeight="1" x14ac:dyDescent="0.25">
      <c r="A34" s="327"/>
      <c r="B34" s="328"/>
      <c r="C34" s="2317"/>
      <c r="D34" s="2317"/>
      <c r="E34" s="2317"/>
      <c r="F34" s="2317"/>
      <c r="G34" s="2317"/>
      <c r="H34" s="2317"/>
      <c r="I34" s="2317"/>
      <c r="J34" s="2317"/>
    </row>
    <row r="35" spans="1:10" ht="15" customHeight="1" x14ac:dyDescent="0.25">
      <c r="A35" s="327"/>
      <c r="B35" s="328"/>
      <c r="C35" s="2317"/>
      <c r="D35" s="2317"/>
      <c r="E35" s="2317"/>
      <c r="F35" s="2317"/>
      <c r="G35" s="2317"/>
      <c r="H35" s="2317"/>
      <c r="I35" s="2317"/>
      <c r="J35" s="2317"/>
    </row>
    <row r="36" spans="1:10" ht="15" customHeight="1" x14ac:dyDescent="0.25">
      <c r="A36" s="327"/>
      <c r="B36" s="328"/>
      <c r="C36" s="2317"/>
      <c r="D36" s="2317"/>
      <c r="E36" s="2317"/>
      <c r="F36" s="2317"/>
      <c r="G36" s="2317"/>
      <c r="H36" s="2317"/>
      <c r="I36" s="2317"/>
      <c r="J36" s="2317"/>
    </row>
    <row r="37" spans="1:10" ht="15" customHeight="1" x14ac:dyDescent="0.25">
      <c r="A37" s="327"/>
      <c r="B37" s="328"/>
      <c r="C37" s="2317"/>
      <c r="D37" s="2317"/>
      <c r="E37" s="2317"/>
      <c r="F37" s="2317"/>
      <c r="G37" s="2317"/>
      <c r="H37" s="2317"/>
      <c r="I37" s="2317"/>
      <c r="J37" s="2317"/>
    </row>
    <row r="38" spans="1:10" ht="15" customHeight="1" x14ac:dyDescent="0.25">
      <c r="A38" s="327"/>
      <c r="B38" s="328"/>
      <c r="C38" s="2317"/>
      <c r="D38" s="2317"/>
      <c r="E38" s="2317"/>
      <c r="F38" s="2317"/>
      <c r="G38" s="2317"/>
      <c r="H38" s="2317"/>
      <c r="I38" s="2317"/>
      <c r="J38" s="2317"/>
    </row>
    <row r="39" spans="1:10" ht="15" customHeight="1" x14ac:dyDescent="0.25">
      <c r="A39" s="327"/>
      <c r="B39" s="328"/>
      <c r="C39" s="2317"/>
      <c r="D39" s="2317"/>
      <c r="E39" s="2317"/>
      <c r="F39" s="2317"/>
      <c r="G39" s="2317"/>
      <c r="H39" s="2317"/>
      <c r="I39" s="2317"/>
      <c r="J39" s="2317"/>
    </row>
    <row r="40" spans="1:10" ht="15" customHeight="1" x14ac:dyDescent="0.25">
      <c r="A40" s="327"/>
      <c r="B40" s="328"/>
      <c r="C40" s="2317"/>
      <c r="D40" s="2317"/>
      <c r="E40" s="2317"/>
      <c r="F40" s="2317"/>
      <c r="G40" s="2317"/>
      <c r="H40" s="2317"/>
      <c r="I40" s="2317"/>
      <c r="J40" s="2317"/>
    </row>
    <row r="41" spans="1:10" ht="15" customHeight="1" x14ac:dyDescent="0.25">
      <c r="A41" s="327"/>
      <c r="B41" s="328"/>
      <c r="C41" s="2317"/>
      <c r="D41" s="2317"/>
      <c r="E41" s="2317"/>
      <c r="F41" s="2317"/>
      <c r="G41" s="2317"/>
      <c r="H41" s="2317"/>
      <c r="I41" s="2317"/>
      <c r="J41" s="2317"/>
    </row>
    <row r="42" spans="1:10" ht="15" customHeight="1" x14ac:dyDescent="0.25">
      <c r="A42" s="327"/>
      <c r="B42" s="328"/>
      <c r="C42" s="2317"/>
      <c r="D42" s="2317"/>
      <c r="E42" s="2317"/>
      <c r="F42" s="2317"/>
      <c r="G42" s="2317"/>
      <c r="H42" s="2317"/>
      <c r="I42" s="2317"/>
      <c r="J42" s="2317"/>
    </row>
    <row r="43" spans="1:10" ht="15" customHeight="1" x14ac:dyDescent="0.25">
      <c r="A43" s="327"/>
      <c r="B43" s="328"/>
      <c r="C43" s="2317"/>
      <c r="D43" s="2317"/>
      <c r="E43" s="2317"/>
      <c r="F43" s="2317"/>
      <c r="G43" s="2317"/>
      <c r="H43" s="2317"/>
      <c r="I43" s="2317"/>
      <c r="J43" s="2317"/>
    </row>
    <row r="44" spans="1:10" ht="15" customHeight="1" x14ac:dyDescent="0.25">
      <c r="A44" s="327"/>
      <c r="B44" s="328"/>
      <c r="C44" s="2317"/>
      <c r="D44" s="2317"/>
      <c r="E44" s="2317"/>
      <c r="F44" s="2317"/>
      <c r="G44" s="2317"/>
      <c r="H44" s="2317"/>
      <c r="I44" s="2317"/>
      <c r="J44" s="2317"/>
    </row>
    <row r="45" spans="1:10" ht="15" customHeight="1" x14ac:dyDescent="0.25">
      <c r="A45" s="327"/>
      <c r="B45" s="328"/>
      <c r="C45" s="2317"/>
      <c r="D45" s="2317"/>
      <c r="E45" s="2317"/>
      <c r="F45" s="2317"/>
      <c r="G45" s="2317"/>
      <c r="H45" s="2317"/>
      <c r="I45" s="2317"/>
      <c r="J45" s="2317"/>
    </row>
    <row r="46" spans="1:10" ht="15" customHeight="1" x14ac:dyDescent="0.25">
      <c r="A46" s="327"/>
      <c r="B46" s="328"/>
      <c r="C46" s="2317"/>
      <c r="D46" s="2317"/>
      <c r="E46" s="2317"/>
      <c r="F46" s="2317"/>
      <c r="G46" s="2317"/>
      <c r="H46" s="2317"/>
      <c r="I46" s="2317"/>
      <c r="J46" s="2317"/>
    </row>
    <row r="47" spans="1:10" ht="15" customHeight="1" x14ac:dyDescent="0.25">
      <c r="A47" s="327"/>
      <c r="B47" s="328"/>
      <c r="C47" s="2317"/>
      <c r="D47" s="2317"/>
      <c r="E47" s="2317"/>
      <c r="F47" s="2317"/>
      <c r="G47" s="2317"/>
      <c r="H47" s="2317"/>
      <c r="I47" s="2317"/>
      <c r="J47" s="2317"/>
    </row>
    <row r="48" spans="1:10" ht="15" customHeight="1" x14ac:dyDescent="0.25">
      <c r="A48" s="327"/>
      <c r="B48" s="328"/>
      <c r="C48" s="2317"/>
      <c r="D48" s="2317"/>
      <c r="E48" s="2317"/>
      <c r="F48" s="2317"/>
      <c r="G48" s="2317"/>
      <c r="H48" s="2317"/>
      <c r="I48" s="2317"/>
      <c r="J48" s="2317"/>
    </row>
    <row r="49" spans="1:10" ht="15" customHeight="1" x14ac:dyDescent="0.25">
      <c r="A49" s="327"/>
      <c r="B49" s="328"/>
      <c r="C49" s="2317"/>
      <c r="D49" s="2317"/>
      <c r="E49" s="2317"/>
      <c r="F49" s="2317"/>
      <c r="G49" s="2317"/>
      <c r="H49" s="2317"/>
      <c r="I49" s="2317"/>
      <c r="J49" s="2317"/>
    </row>
    <row r="50" spans="1:10" ht="15" customHeight="1" x14ac:dyDescent="0.25">
      <c r="A50" s="327"/>
      <c r="B50" s="328"/>
      <c r="C50" s="2317"/>
      <c r="D50" s="2317"/>
      <c r="E50" s="2317"/>
      <c r="F50" s="2317"/>
      <c r="G50" s="2317"/>
      <c r="H50" s="2317"/>
      <c r="I50" s="2317"/>
      <c r="J50" s="2317"/>
    </row>
    <row r="51" spans="1:10" ht="15" customHeight="1" x14ac:dyDescent="0.25">
      <c r="A51" s="327"/>
      <c r="B51" s="328"/>
      <c r="C51" s="2317"/>
      <c r="D51" s="2317"/>
      <c r="E51" s="2317"/>
      <c r="F51" s="2317"/>
      <c r="G51" s="2317"/>
      <c r="H51" s="2317"/>
      <c r="I51" s="2317"/>
      <c r="J51" s="2317"/>
    </row>
    <row r="52" spans="1:10" ht="15" customHeight="1" x14ac:dyDescent="0.25">
      <c r="A52" s="327"/>
      <c r="B52" s="328"/>
      <c r="C52" s="2317"/>
      <c r="D52" s="2317"/>
      <c r="E52" s="2317"/>
      <c r="F52" s="2317"/>
      <c r="G52" s="2317"/>
      <c r="H52" s="2317"/>
      <c r="I52" s="2317"/>
      <c r="J52" s="2317"/>
    </row>
    <row r="53" spans="1:10" ht="15" customHeight="1" x14ac:dyDescent="0.25"/>
    <row r="54" spans="1:10" ht="15" customHeight="1" x14ac:dyDescent="0.25"/>
    <row r="55" spans="1:10" ht="15" customHeight="1" x14ac:dyDescent="0.25"/>
    <row r="56" spans="1:10" ht="15" customHeight="1" x14ac:dyDescent="0.25"/>
    <row r="57" spans="1:10" ht="15" customHeight="1" x14ac:dyDescent="0.25"/>
    <row r="58" spans="1:10" ht="15" customHeight="1" x14ac:dyDescent="0.25"/>
    <row r="59" spans="1:10" ht="15" customHeight="1" x14ac:dyDescent="0.25"/>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sheetData>
  <sheetProtection algorithmName="SHA-512" hashValue="6OcJFyOrs81dxUu8MSxpxosptZOv9izG+PDLL80SmXa0M4qXPt4+KDiKifl6UInzMr1P05khE1xsHhiEMCoo8g==" saltValue="muKMv1ACl/Y1kd62S1Hugg==" spinCount="100000" sheet="1" objects="1" scenarios="1" formatRows="0" selectLockedCells="1"/>
  <mergeCells count="49">
    <mergeCell ref="C52:J52"/>
    <mergeCell ref="C46:J46"/>
    <mergeCell ref="C47:J47"/>
    <mergeCell ref="C48:J48"/>
    <mergeCell ref="C49:J49"/>
    <mergeCell ref="C50:J50"/>
    <mergeCell ref="C51:J51"/>
    <mergeCell ref="C45:J45"/>
    <mergeCell ref="C34:J34"/>
    <mergeCell ref="C35:J35"/>
    <mergeCell ref="C36:J36"/>
    <mergeCell ref="C37:J37"/>
    <mergeCell ref="C38:J38"/>
    <mergeCell ref="C39:J39"/>
    <mergeCell ref="C40:J40"/>
    <mergeCell ref="C41:J41"/>
    <mergeCell ref="C42:J42"/>
    <mergeCell ref="C43:J43"/>
    <mergeCell ref="C44:J44"/>
    <mergeCell ref="C33:J33"/>
    <mergeCell ref="C22:J22"/>
    <mergeCell ref="C23:J23"/>
    <mergeCell ref="C24:J24"/>
    <mergeCell ref="C25:J25"/>
    <mergeCell ref="C26:J26"/>
    <mergeCell ref="C27:J27"/>
    <mergeCell ref="C28:J28"/>
    <mergeCell ref="C29:J29"/>
    <mergeCell ref="C30:J30"/>
    <mergeCell ref="C31:J31"/>
    <mergeCell ref="C32:J32"/>
    <mergeCell ref="C21:J21"/>
    <mergeCell ref="C10:J10"/>
    <mergeCell ref="C11:J11"/>
    <mergeCell ref="C12:J12"/>
    <mergeCell ref="C13:J13"/>
    <mergeCell ref="C14:J14"/>
    <mergeCell ref="C15:J15"/>
    <mergeCell ref="C16:J16"/>
    <mergeCell ref="C17:J17"/>
    <mergeCell ref="C18:J18"/>
    <mergeCell ref="C19:J19"/>
    <mergeCell ref="C20:J20"/>
    <mergeCell ref="C9:J9"/>
    <mergeCell ref="E1:G6"/>
    <mergeCell ref="H1:J4"/>
    <mergeCell ref="H5:J6"/>
    <mergeCell ref="C7:J7"/>
    <mergeCell ref="C8:J8"/>
  </mergeCells>
  <printOptions horizontalCentered="1"/>
  <pageMargins left="0.25" right="0.25" top="0.75" bottom="0.75" header="0.3" footer="0.3"/>
  <pageSetup scale="88"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95"/>
  <sheetViews>
    <sheetView workbookViewId="0">
      <selection activeCell="C78" sqref="C78"/>
    </sheetView>
  </sheetViews>
  <sheetFormatPr defaultColWidth="8.7109375" defaultRowHeight="15" x14ac:dyDescent="0.25"/>
  <cols>
    <col min="1" max="54" width="26.7109375" customWidth="1"/>
  </cols>
  <sheetData>
    <row r="1" spans="1:20" x14ac:dyDescent="0.25">
      <c r="A1" s="26" t="s">
        <v>33</v>
      </c>
      <c r="B1" s="26" t="s">
        <v>34</v>
      </c>
      <c r="C1" s="26" t="s">
        <v>35</v>
      </c>
      <c r="D1" s="26" t="s">
        <v>36</v>
      </c>
      <c r="E1" s="26" t="s">
        <v>37</v>
      </c>
      <c r="F1" s="26" t="s">
        <v>38</v>
      </c>
      <c r="G1" s="26" t="s">
        <v>39</v>
      </c>
      <c r="I1" s="5" t="s">
        <v>1245</v>
      </c>
    </row>
    <row r="2" spans="1:20" x14ac:dyDescent="0.25">
      <c r="A2" t="s">
        <v>40</v>
      </c>
      <c r="B2" s="27" t="s">
        <v>40</v>
      </c>
      <c r="C2" s="27"/>
      <c r="D2" s="27"/>
      <c r="E2" s="28"/>
      <c r="F2" s="27"/>
      <c r="G2" s="27"/>
    </row>
    <row r="3" spans="1:20" x14ac:dyDescent="0.25">
      <c r="A3" s="29" t="s">
        <v>41</v>
      </c>
      <c r="B3" s="30" t="s">
        <v>42</v>
      </c>
      <c r="C3" s="30">
        <v>0</v>
      </c>
      <c r="D3" s="30">
        <v>0</v>
      </c>
      <c r="E3" s="31">
        <v>0</v>
      </c>
      <c r="F3" s="30">
        <v>0</v>
      </c>
      <c r="G3" s="30">
        <v>0</v>
      </c>
    </row>
    <row r="4" spans="1:20" x14ac:dyDescent="0.25">
      <c r="A4" s="32" t="s">
        <v>43</v>
      </c>
      <c r="B4" s="29" t="s">
        <v>41</v>
      </c>
      <c r="C4" s="29">
        <v>0.5</v>
      </c>
      <c r="D4" s="29">
        <v>1</v>
      </c>
      <c r="E4" s="33">
        <v>2</v>
      </c>
      <c r="F4" s="30">
        <v>1</v>
      </c>
      <c r="G4" s="29">
        <v>3</v>
      </c>
    </row>
    <row r="5" spans="1:20" x14ac:dyDescent="0.25">
      <c r="A5" s="34"/>
      <c r="B5" s="32" t="s">
        <v>44</v>
      </c>
      <c r="C5" s="34"/>
      <c r="D5" s="34"/>
      <c r="E5" s="34"/>
      <c r="F5" s="29">
        <v>2</v>
      </c>
      <c r="G5" s="34"/>
    </row>
    <row r="6" spans="1:20" x14ac:dyDescent="0.25">
      <c r="A6" s="34"/>
      <c r="B6" s="32"/>
      <c r="C6" s="34"/>
      <c r="D6" s="34"/>
      <c r="E6" s="34"/>
      <c r="F6" s="35"/>
      <c r="G6" s="34"/>
    </row>
    <row r="7" spans="1:20" x14ac:dyDescent="0.25">
      <c r="A7" s="34"/>
      <c r="C7" s="34"/>
      <c r="D7" s="34"/>
      <c r="E7" s="34"/>
      <c r="F7" s="34"/>
      <c r="G7" s="34"/>
    </row>
    <row r="8" spans="1:20" x14ac:dyDescent="0.25">
      <c r="A8" s="26" t="s">
        <v>45</v>
      </c>
      <c r="B8" s="26" t="s">
        <v>46</v>
      </c>
      <c r="C8" s="26" t="s">
        <v>47</v>
      </c>
      <c r="D8" s="26" t="s">
        <v>48</v>
      </c>
      <c r="E8" s="26" t="s">
        <v>49</v>
      </c>
      <c r="F8" s="26" t="s">
        <v>50</v>
      </c>
      <c r="G8" s="26" t="s">
        <v>51</v>
      </c>
    </row>
    <row r="9" spans="1:20" x14ac:dyDescent="0.25">
      <c r="A9" t="s">
        <v>40</v>
      </c>
      <c r="B9" s="28" t="s">
        <v>40</v>
      </c>
      <c r="C9" s="27"/>
      <c r="D9" s="28"/>
      <c r="E9" s="36"/>
      <c r="F9" s="28"/>
      <c r="G9" s="27"/>
    </row>
    <row r="10" spans="1:20" x14ac:dyDescent="0.25">
      <c r="A10" s="29" t="s">
        <v>52</v>
      </c>
      <c r="B10" s="33" t="s">
        <v>53</v>
      </c>
      <c r="C10" s="30" t="s">
        <v>42</v>
      </c>
      <c r="D10" s="31">
        <v>0</v>
      </c>
      <c r="E10" s="30">
        <v>0</v>
      </c>
      <c r="F10" s="31">
        <v>0</v>
      </c>
      <c r="G10" s="30">
        <v>0</v>
      </c>
    </row>
    <row r="11" spans="1:20" x14ac:dyDescent="0.25">
      <c r="A11" s="32" t="s">
        <v>54</v>
      </c>
      <c r="B11" s="32" t="s">
        <v>55</v>
      </c>
      <c r="C11" s="29" t="s">
        <v>53</v>
      </c>
      <c r="D11" s="33">
        <v>4</v>
      </c>
      <c r="E11" s="30">
        <v>0.5</v>
      </c>
      <c r="F11" s="31">
        <v>0.5</v>
      </c>
      <c r="G11" s="30">
        <v>0.5</v>
      </c>
    </row>
    <row r="12" spans="1:20" x14ac:dyDescent="0.25">
      <c r="A12" s="34"/>
      <c r="B12" s="34"/>
      <c r="C12" s="34"/>
      <c r="D12" s="34"/>
      <c r="E12" s="30">
        <v>1</v>
      </c>
      <c r="F12" s="31">
        <v>1</v>
      </c>
      <c r="G12" s="30">
        <v>1</v>
      </c>
    </row>
    <row r="13" spans="1:20" x14ac:dyDescent="0.25">
      <c r="A13" s="34"/>
      <c r="B13" s="34"/>
      <c r="C13" s="34"/>
      <c r="D13" s="34"/>
      <c r="E13" s="30">
        <v>1.5</v>
      </c>
      <c r="F13" s="31">
        <v>1.5</v>
      </c>
      <c r="G13" s="30">
        <v>1.5</v>
      </c>
    </row>
    <row r="14" spans="1:20" x14ac:dyDescent="0.25">
      <c r="A14" s="34"/>
      <c r="B14" s="34"/>
      <c r="C14" s="34"/>
      <c r="D14" s="34"/>
      <c r="E14" s="30">
        <v>2</v>
      </c>
      <c r="F14" s="33">
        <v>2</v>
      </c>
      <c r="G14" s="30">
        <v>2</v>
      </c>
    </row>
    <row r="15" spans="1:20" x14ac:dyDescent="0.25">
      <c r="A15" s="34"/>
      <c r="B15" s="34"/>
      <c r="C15" s="34"/>
      <c r="D15" s="34"/>
      <c r="E15" s="30">
        <v>2.5</v>
      </c>
      <c r="F15" s="34"/>
      <c r="G15" s="30">
        <v>2.5</v>
      </c>
      <c r="H15" s="34"/>
      <c r="I15" s="34"/>
      <c r="J15" s="34"/>
      <c r="K15" s="34"/>
      <c r="L15" s="34"/>
      <c r="M15" s="34"/>
      <c r="P15" s="34"/>
      <c r="Q15" s="34"/>
      <c r="R15" s="34"/>
      <c r="S15" s="34"/>
      <c r="T15" s="34"/>
    </row>
    <row r="16" spans="1:20" x14ac:dyDescent="0.25">
      <c r="A16" s="34"/>
      <c r="B16" s="34"/>
      <c r="C16" s="34"/>
      <c r="D16" s="34"/>
      <c r="E16" s="30">
        <v>3</v>
      </c>
      <c r="F16" s="34"/>
      <c r="G16" s="30">
        <v>3</v>
      </c>
      <c r="H16" s="34"/>
      <c r="I16" s="34"/>
      <c r="J16" s="34"/>
      <c r="K16" s="34"/>
      <c r="L16" s="34"/>
      <c r="M16" s="34"/>
    </row>
    <row r="17" spans="1:13" x14ac:dyDescent="0.25">
      <c r="A17" s="34"/>
      <c r="B17" s="34"/>
      <c r="C17" s="34"/>
      <c r="D17" s="34"/>
      <c r="E17" s="30">
        <v>3.5</v>
      </c>
      <c r="F17" s="34"/>
      <c r="G17" s="30">
        <v>3.5</v>
      </c>
      <c r="H17" s="34"/>
      <c r="I17" s="34"/>
      <c r="J17" s="34"/>
      <c r="K17" s="34"/>
      <c r="L17" s="34"/>
      <c r="M17" s="34"/>
    </row>
    <row r="18" spans="1:13" x14ac:dyDescent="0.25">
      <c r="A18" s="34"/>
      <c r="B18" s="34"/>
      <c r="C18" s="34"/>
      <c r="D18" s="34"/>
      <c r="E18" s="30">
        <v>4</v>
      </c>
      <c r="F18" s="34"/>
      <c r="G18" s="30">
        <v>4</v>
      </c>
      <c r="H18" s="34"/>
      <c r="I18" s="34"/>
      <c r="J18" s="34"/>
      <c r="K18" s="34"/>
      <c r="L18" s="34"/>
      <c r="M18" s="34"/>
    </row>
    <row r="19" spans="1:13" x14ac:dyDescent="0.25">
      <c r="A19" s="34"/>
      <c r="B19" s="34"/>
      <c r="C19" s="34"/>
      <c r="D19" s="34"/>
      <c r="E19" s="30">
        <v>4.5</v>
      </c>
      <c r="F19" s="34"/>
      <c r="G19" s="29">
        <v>4.5</v>
      </c>
      <c r="H19" s="34"/>
      <c r="I19" s="34"/>
      <c r="J19" s="34"/>
      <c r="K19" s="34"/>
      <c r="L19" s="34"/>
      <c r="M19" s="34"/>
    </row>
    <row r="20" spans="1:13" x14ac:dyDescent="0.25">
      <c r="A20" s="34"/>
      <c r="C20" s="34"/>
      <c r="D20" s="34"/>
      <c r="E20" s="29">
        <v>5</v>
      </c>
      <c r="F20" s="34"/>
      <c r="G20" s="34"/>
      <c r="H20" s="34"/>
      <c r="I20" s="34"/>
      <c r="J20" s="34"/>
      <c r="K20" s="34"/>
      <c r="L20" s="34"/>
      <c r="M20" s="34"/>
    </row>
    <row r="22" spans="1:13" x14ac:dyDescent="0.25">
      <c r="A22" s="26" t="s">
        <v>56</v>
      </c>
      <c r="B22" s="26" t="s">
        <v>57</v>
      </c>
      <c r="C22" s="26" t="s">
        <v>58</v>
      </c>
      <c r="D22" s="26" t="s">
        <v>59</v>
      </c>
      <c r="E22" s="26" t="s">
        <v>60</v>
      </c>
      <c r="F22" s="26" t="s">
        <v>61</v>
      </c>
      <c r="G22" s="26" t="s">
        <v>62</v>
      </c>
    </row>
    <row r="23" spans="1:13" x14ac:dyDescent="0.25">
      <c r="A23" s="27"/>
      <c r="B23" s="28"/>
      <c r="C23" s="27"/>
      <c r="D23" s="27"/>
      <c r="E23" s="28"/>
      <c r="F23" s="28"/>
      <c r="G23" s="27" t="s">
        <v>40</v>
      </c>
    </row>
    <row r="24" spans="1:13" x14ac:dyDescent="0.25">
      <c r="A24" s="30" t="s">
        <v>52</v>
      </c>
      <c r="B24" s="33" t="s">
        <v>63</v>
      </c>
      <c r="C24" s="30">
        <v>1</v>
      </c>
      <c r="D24" s="29" t="s">
        <v>64</v>
      </c>
      <c r="E24" s="33" t="s">
        <v>65</v>
      </c>
      <c r="F24" s="31">
        <v>0</v>
      </c>
      <c r="G24" s="30" t="s">
        <v>42</v>
      </c>
    </row>
    <row r="25" spans="1:13" x14ac:dyDescent="0.25">
      <c r="A25" s="29" t="s">
        <v>42</v>
      </c>
      <c r="B25" s="34"/>
      <c r="C25" s="30">
        <v>2</v>
      </c>
      <c r="D25" s="34"/>
      <c r="E25" s="34"/>
      <c r="F25" s="31">
        <v>0.5</v>
      </c>
      <c r="G25" s="29" t="s">
        <v>53</v>
      </c>
    </row>
    <row r="26" spans="1:13" x14ac:dyDescent="0.25">
      <c r="A26" s="34"/>
      <c r="B26" s="34"/>
      <c r="C26" s="30">
        <v>3</v>
      </c>
      <c r="D26" s="34"/>
      <c r="E26" s="34"/>
      <c r="F26" s="29">
        <v>1</v>
      </c>
      <c r="G26" s="32" t="s">
        <v>66</v>
      </c>
    </row>
    <row r="27" spans="1:13" x14ac:dyDescent="0.25">
      <c r="A27" s="34"/>
      <c r="B27" s="34"/>
      <c r="C27" s="29">
        <v>4</v>
      </c>
      <c r="D27" s="34"/>
      <c r="E27" s="34"/>
      <c r="F27" s="34"/>
    </row>
    <row r="28" spans="1:13" x14ac:dyDescent="0.25">
      <c r="A28" s="34"/>
      <c r="C28" s="34"/>
      <c r="D28" s="34"/>
      <c r="E28" s="34"/>
      <c r="F28" s="34"/>
    </row>
    <row r="29" spans="1:13" x14ac:dyDescent="0.25">
      <c r="A29" s="34"/>
      <c r="C29" s="34"/>
      <c r="D29" s="34"/>
      <c r="E29" s="34"/>
      <c r="F29" s="34"/>
    </row>
    <row r="30" spans="1:13" x14ac:dyDescent="0.25">
      <c r="A30" s="26" t="s">
        <v>67</v>
      </c>
      <c r="B30" s="26" t="s">
        <v>68</v>
      </c>
      <c r="C30" s="26" t="s">
        <v>69</v>
      </c>
      <c r="D30" s="26" t="s">
        <v>70</v>
      </c>
      <c r="E30" s="26" t="s">
        <v>71</v>
      </c>
      <c r="F30" s="26" t="s">
        <v>72</v>
      </c>
      <c r="G30" s="26" t="s">
        <v>73</v>
      </c>
    </row>
    <row r="31" spans="1:13" x14ac:dyDescent="0.25">
      <c r="A31" s="27" t="s">
        <v>40</v>
      </c>
      <c r="B31" s="27" t="s">
        <v>40</v>
      </c>
      <c r="C31" s="27" t="s">
        <v>40</v>
      </c>
      <c r="D31" s="27" t="s">
        <v>40</v>
      </c>
      <c r="E31" s="27" t="s">
        <v>40</v>
      </c>
      <c r="F31" s="27"/>
      <c r="G31" s="27"/>
    </row>
    <row r="32" spans="1:13" x14ac:dyDescent="0.25">
      <c r="A32" s="30" t="s">
        <v>42</v>
      </c>
      <c r="B32" s="30" t="s">
        <v>53</v>
      </c>
      <c r="C32" s="30">
        <v>0</v>
      </c>
      <c r="D32" s="29">
        <v>1</v>
      </c>
      <c r="E32" s="30" t="s">
        <v>42</v>
      </c>
      <c r="F32" s="30">
        <v>0</v>
      </c>
      <c r="G32" s="30">
        <v>0</v>
      </c>
    </row>
    <row r="33" spans="1:7" x14ac:dyDescent="0.25">
      <c r="A33" s="30" t="s">
        <v>53</v>
      </c>
      <c r="B33" s="29" t="s">
        <v>52</v>
      </c>
      <c r="C33" s="29">
        <v>1</v>
      </c>
      <c r="D33" s="34"/>
      <c r="E33" s="29" t="s">
        <v>52</v>
      </c>
      <c r="F33" s="30">
        <v>2</v>
      </c>
      <c r="G33" s="30">
        <v>1</v>
      </c>
    </row>
    <row r="34" spans="1:7" x14ac:dyDescent="0.25">
      <c r="A34" s="29" t="s">
        <v>52</v>
      </c>
      <c r="C34" s="34"/>
      <c r="D34" s="34"/>
      <c r="E34" s="34"/>
      <c r="F34" s="29" t="s">
        <v>42</v>
      </c>
      <c r="G34" s="30">
        <v>2</v>
      </c>
    </row>
    <row r="35" spans="1:7" x14ac:dyDescent="0.25">
      <c r="A35" s="32" t="s">
        <v>74</v>
      </c>
      <c r="C35" s="34"/>
      <c r="D35" s="34"/>
      <c r="E35" s="34"/>
      <c r="F35" s="34"/>
      <c r="G35" s="30">
        <v>3</v>
      </c>
    </row>
    <row r="36" spans="1:7" x14ac:dyDescent="0.25">
      <c r="C36" s="34"/>
      <c r="D36" s="34"/>
      <c r="E36" s="34"/>
      <c r="F36" s="34"/>
      <c r="G36" s="30">
        <v>4</v>
      </c>
    </row>
    <row r="37" spans="1:7" x14ac:dyDescent="0.25">
      <c r="A37" s="34"/>
      <c r="C37" s="34"/>
      <c r="D37" s="34"/>
      <c r="E37" s="34"/>
      <c r="F37" s="34"/>
      <c r="G37" s="37">
        <v>5</v>
      </c>
    </row>
    <row r="38" spans="1:7" x14ac:dyDescent="0.25">
      <c r="A38" s="34"/>
      <c r="C38" s="34"/>
      <c r="D38" s="34"/>
      <c r="E38" s="34"/>
      <c r="F38" s="34"/>
    </row>
    <row r="39" spans="1:7" x14ac:dyDescent="0.25">
      <c r="A39" s="34"/>
      <c r="C39" s="34"/>
      <c r="D39" s="34"/>
      <c r="E39" s="34"/>
      <c r="F39" s="34"/>
    </row>
    <row r="41" spans="1:7" x14ac:dyDescent="0.25">
      <c r="A41" s="26" t="s">
        <v>75</v>
      </c>
      <c r="B41" s="26" t="s">
        <v>76</v>
      </c>
      <c r="C41" s="26" t="s">
        <v>77</v>
      </c>
      <c r="D41" s="38" t="s">
        <v>78</v>
      </c>
      <c r="E41" s="26" t="s">
        <v>79</v>
      </c>
      <c r="F41" s="26" t="s">
        <v>80</v>
      </c>
      <c r="G41" s="26" t="s">
        <v>81</v>
      </c>
    </row>
    <row r="42" spans="1:7" x14ac:dyDescent="0.25">
      <c r="A42" s="27"/>
      <c r="B42" s="27"/>
      <c r="C42" s="27"/>
      <c r="D42" s="28"/>
      <c r="E42" s="39"/>
      <c r="F42" s="39"/>
      <c r="G42" s="27"/>
    </row>
    <row r="43" spans="1:7" x14ac:dyDescent="0.25">
      <c r="A43" s="30">
        <v>0</v>
      </c>
      <c r="B43" s="30">
        <v>0</v>
      </c>
      <c r="C43" s="30">
        <v>0</v>
      </c>
      <c r="D43" s="31">
        <v>0</v>
      </c>
      <c r="E43" s="39" t="s">
        <v>82</v>
      </c>
      <c r="F43" s="39" t="s">
        <v>83</v>
      </c>
      <c r="G43" s="30">
        <v>0</v>
      </c>
    </row>
    <row r="44" spans="1:7" x14ac:dyDescent="0.25">
      <c r="A44" s="30">
        <v>1</v>
      </c>
      <c r="B44" s="30">
        <v>0.5</v>
      </c>
      <c r="C44" s="30">
        <v>1</v>
      </c>
      <c r="D44" s="31">
        <v>1.5</v>
      </c>
      <c r="E44" s="39" t="s">
        <v>84</v>
      </c>
      <c r="F44" s="39" t="s">
        <v>85</v>
      </c>
      <c r="G44" s="30">
        <v>1</v>
      </c>
    </row>
    <row r="45" spans="1:7" x14ac:dyDescent="0.25">
      <c r="A45" s="29">
        <v>-1</v>
      </c>
      <c r="B45" s="30">
        <v>1</v>
      </c>
      <c r="C45" s="30">
        <v>-1</v>
      </c>
      <c r="D45" s="33">
        <v>3</v>
      </c>
      <c r="E45" s="40" t="s">
        <v>86</v>
      </c>
      <c r="F45" s="40" t="s">
        <v>42</v>
      </c>
      <c r="G45" s="30">
        <v>2</v>
      </c>
    </row>
    <row r="46" spans="1:7" x14ac:dyDescent="0.25">
      <c r="B46" s="29">
        <v>1.5</v>
      </c>
      <c r="C46" s="29">
        <v>-2</v>
      </c>
      <c r="E46" s="40" t="s">
        <v>87</v>
      </c>
      <c r="F46" s="41" t="s">
        <v>88</v>
      </c>
      <c r="G46" s="29">
        <v>3</v>
      </c>
    </row>
    <row r="47" spans="1:7" x14ac:dyDescent="0.25">
      <c r="E47" s="41" t="s">
        <v>89</v>
      </c>
    </row>
    <row r="51" spans="1:7" x14ac:dyDescent="0.25">
      <c r="A51" s="26" t="s">
        <v>90</v>
      </c>
      <c r="B51" s="26" t="s">
        <v>946</v>
      </c>
      <c r="C51" s="26" t="s">
        <v>1014</v>
      </c>
      <c r="D51" s="26" t="s">
        <v>1015</v>
      </c>
      <c r="E51" s="26" t="s">
        <v>1016</v>
      </c>
      <c r="F51" s="26" t="s">
        <v>1028</v>
      </c>
      <c r="G51" s="26" t="s">
        <v>1172</v>
      </c>
    </row>
    <row r="52" spans="1:7" x14ac:dyDescent="0.25">
      <c r="A52" s="27"/>
      <c r="B52" s="27"/>
      <c r="C52" s="27"/>
      <c r="D52" s="396"/>
      <c r="E52" s="27"/>
      <c r="F52" s="27"/>
      <c r="G52" s="28"/>
    </row>
    <row r="53" spans="1:7" x14ac:dyDescent="0.25">
      <c r="A53" s="30">
        <v>0</v>
      </c>
      <c r="B53" s="30" t="s">
        <v>944</v>
      </c>
      <c r="C53" s="30">
        <v>0</v>
      </c>
      <c r="D53" s="397">
        <v>0</v>
      </c>
      <c r="E53" s="30" t="s">
        <v>40</v>
      </c>
      <c r="F53" s="30" t="s">
        <v>40</v>
      </c>
      <c r="G53" s="31">
        <v>0</v>
      </c>
    </row>
    <row r="54" spans="1:7" x14ac:dyDescent="0.25">
      <c r="A54" s="30">
        <v>0.5</v>
      </c>
      <c r="B54" s="30" t="s">
        <v>945</v>
      </c>
      <c r="C54" s="29">
        <v>0.25</v>
      </c>
      <c r="D54" s="397">
        <v>0.25</v>
      </c>
      <c r="E54" s="30" t="s">
        <v>52</v>
      </c>
      <c r="F54" s="30">
        <v>0</v>
      </c>
      <c r="G54" s="33">
        <v>6</v>
      </c>
    </row>
    <row r="55" spans="1:7" x14ac:dyDescent="0.25">
      <c r="A55" s="29" t="s">
        <v>91</v>
      </c>
      <c r="B55" s="29" t="s">
        <v>949</v>
      </c>
      <c r="D55" s="397">
        <v>0.5</v>
      </c>
      <c r="E55" s="29" t="s">
        <v>42</v>
      </c>
      <c r="F55" s="29">
        <v>1</v>
      </c>
    </row>
    <row r="56" spans="1:7" x14ac:dyDescent="0.25">
      <c r="D56" s="397">
        <v>0.75</v>
      </c>
    </row>
    <row r="57" spans="1:7" x14ac:dyDescent="0.25">
      <c r="D57" s="397">
        <v>1</v>
      </c>
    </row>
    <row r="58" spans="1:7" x14ac:dyDescent="0.25">
      <c r="D58" s="397">
        <v>1.25</v>
      </c>
    </row>
    <row r="59" spans="1:7" x14ac:dyDescent="0.25">
      <c r="D59" s="398">
        <v>1.5</v>
      </c>
    </row>
    <row r="60" spans="1:7" hidden="1" x14ac:dyDescent="0.25">
      <c r="D60" s="37">
        <v>5</v>
      </c>
    </row>
    <row r="61" spans="1:7" hidden="1" x14ac:dyDescent="0.25"/>
    <row r="63" spans="1:7" x14ac:dyDescent="0.25">
      <c r="A63" s="26" t="s">
        <v>92</v>
      </c>
      <c r="B63" s="26" t="s">
        <v>93</v>
      </c>
      <c r="C63" s="26" t="s">
        <v>94</v>
      </c>
      <c r="D63" s="26" t="s">
        <v>95</v>
      </c>
      <c r="E63" s="26" t="s">
        <v>1057</v>
      </c>
      <c r="F63" s="26" t="s">
        <v>1236</v>
      </c>
      <c r="G63" s="26" t="s">
        <v>1241</v>
      </c>
    </row>
    <row r="64" spans="1:7" x14ac:dyDescent="0.25">
      <c r="A64" s="42"/>
      <c r="B64" s="36"/>
      <c r="C64" s="27"/>
      <c r="D64" s="36" t="s">
        <v>96</v>
      </c>
      <c r="E64" s="36"/>
      <c r="F64" s="28"/>
      <c r="G64" s="28"/>
    </row>
    <row r="65" spans="1:7" x14ac:dyDescent="0.25">
      <c r="A65" s="43" t="s">
        <v>83</v>
      </c>
      <c r="B65" s="44" t="s">
        <v>83</v>
      </c>
      <c r="C65" s="30">
        <v>3</v>
      </c>
      <c r="D65" s="44" t="s">
        <v>97</v>
      </c>
      <c r="E65" s="39" t="s">
        <v>1119</v>
      </c>
      <c r="F65" s="31" t="s">
        <v>1237</v>
      </c>
      <c r="G65" s="31" t="s">
        <v>40</v>
      </c>
    </row>
    <row r="66" spans="1:7" x14ac:dyDescent="0.25">
      <c r="A66" s="43" t="s">
        <v>85</v>
      </c>
      <c r="B66" s="45" t="s">
        <v>85</v>
      </c>
      <c r="C66" s="30">
        <v>4</v>
      </c>
      <c r="D66" s="45" t="s">
        <v>98</v>
      </c>
      <c r="E66" s="39" t="s">
        <v>1120</v>
      </c>
      <c r="F66" s="33" t="s">
        <v>1238</v>
      </c>
      <c r="G66" s="33" t="s">
        <v>52</v>
      </c>
    </row>
    <row r="67" spans="1:7" x14ac:dyDescent="0.25">
      <c r="A67" s="46" t="s">
        <v>42</v>
      </c>
      <c r="C67" s="30">
        <v>5</v>
      </c>
      <c r="E67" s="41" t="s">
        <v>1124</v>
      </c>
    </row>
    <row r="68" spans="1:7" x14ac:dyDescent="0.25">
      <c r="C68" s="30">
        <v>6</v>
      </c>
      <c r="E68" s="442"/>
    </row>
    <row r="69" spans="1:7" x14ac:dyDescent="0.25">
      <c r="C69" s="29">
        <v>7</v>
      </c>
    </row>
    <row r="71" spans="1:7" x14ac:dyDescent="0.25">
      <c r="A71" s="26" t="s">
        <v>1076</v>
      </c>
      <c r="B71" s="26" t="s">
        <v>1280</v>
      </c>
      <c r="C71" s="26" t="s">
        <v>1313</v>
      </c>
    </row>
    <row r="72" spans="1:7" x14ac:dyDescent="0.25">
      <c r="A72" s="42"/>
      <c r="B72" s="42"/>
      <c r="C72" s="541"/>
    </row>
    <row r="73" spans="1:7" x14ac:dyDescent="0.25">
      <c r="A73" s="43" t="s">
        <v>83</v>
      </c>
      <c r="B73" s="539" t="s">
        <v>1281</v>
      </c>
      <c r="C73" s="558" t="s">
        <v>351</v>
      </c>
    </row>
    <row r="74" spans="1:7" x14ac:dyDescent="0.25">
      <c r="A74" s="43" t="s">
        <v>85</v>
      </c>
      <c r="B74" s="540" t="s">
        <v>1282</v>
      </c>
      <c r="C74" s="558" t="s">
        <v>352</v>
      </c>
    </row>
    <row r="75" spans="1:7" x14ac:dyDescent="0.25">
      <c r="A75" s="46" t="s">
        <v>1077</v>
      </c>
      <c r="B75" s="528"/>
      <c r="C75" s="558" t="s">
        <v>353</v>
      </c>
    </row>
    <row r="76" spans="1:7" x14ac:dyDescent="0.25">
      <c r="C76" s="558" t="s">
        <v>354</v>
      </c>
    </row>
    <row r="77" spans="1:7" x14ac:dyDescent="0.25">
      <c r="C77" s="558" t="s">
        <v>355</v>
      </c>
    </row>
    <row r="78" spans="1:7" x14ac:dyDescent="0.25">
      <c r="C78" s="558" t="s">
        <v>356</v>
      </c>
    </row>
    <row r="79" spans="1:7" x14ac:dyDescent="0.25">
      <c r="C79" s="558" t="s">
        <v>1314</v>
      </c>
    </row>
    <row r="80" spans="1:7" x14ac:dyDescent="0.25">
      <c r="C80" s="558" t="s">
        <v>1315</v>
      </c>
    </row>
    <row r="81" spans="3:3" x14ac:dyDescent="0.25">
      <c r="C81" s="558" t="s">
        <v>1316</v>
      </c>
    </row>
    <row r="82" spans="3:3" x14ac:dyDescent="0.25">
      <c r="C82" s="558" t="s">
        <v>1317</v>
      </c>
    </row>
    <row r="83" spans="3:3" x14ac:dyDescent="0.25">
      <c r="C83" s="558">
        <v>11</v>
      </c>
    </row>
    <row r="84" spans="3:3" x14ac:dyDescent="0.25">
      <c r="C84" s="558">
        <v>12</v>
      </c>
    </row>
    <row r="85" spans="3:3" x14ac:dyDescent="0.25">
      <c r="C85" s="558">
        <v>13</v>
      </c>
    </row>
    <row r="86" spans="3:3" x14ac:dyDescent="0.25">
      <c r="C86" s="558">
        <v>14</v>
      </c>
    </row>
    <row r="87" spans="3:3" x14ac:dyDescent="0.25">
      <c r="C87" s="558">
        <v>15</v>
      </c>
    </row>
    <row r="88" spans="3:3" x14ac:dyDescent="0.25">
      <c r="C88" s="558">
        <v>16</v>
      </c>
    </row>
    <row r="89" spans="3:3" x14ac:dyDescent="0.25">
      <c r="C89" s="558">
        <v>17</v>
      </c>
    </row>
    <row r="90" spans="3:3" x14ac:dyDescent="0.25">
      <c r="C90" s="558">
        <v>18</v>
      </c>
    </row>
    <row r="91" spans="3:3" x14ac:dyDescent="0.25">
      <c r="C91" s="558">
        <v>19</v>
      </c>
    </row>
    <row r="92" spans="3:3" x14ac:dyDescent="0.25">
      <c r="C92" s="559">
        <v>20</v>
      </c>
    </row>
    <row r="93" spans="3:3" x14ac:dyDescent="0.25">
      <c r="C93" s="538"/>
    </row>
    <row r="94" spans="3:3" x14ac:dyDescent="0.25">
      <c r="C94" s="538"/>
    </row>
    <row r="95" spans="3:3" x14ac:dyDescent="0.25">
      <c r="C95" s="538"/>
    </row>
  </sheetData>
  <sheetProtection algorithmName="SHA-512" hashValue="Q5TrLGMFimlyAmE+fp+RBR8+ZYB7J47U23E+FVbwbFITQTu6hP4NFjm4SIesxNHIkRAFRzU2oYwcahgiUMuSeg==" saltValue="O016GCvHri0sJCCjLle7Hg==" spinCount="100000" sheet="1" objects="1" scenarios="1" selectLockedCells="1" selectUn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5"/>
  <sheetViews>
    <sheetView workbookViewId="0"/>
  </sheetViews>
  <sheetFormatPr defaultColWidth="8.7109375" defaultRowHeight="15" x14ac:dyDescent="0.25"/>
  <cols>
    <col min="1" max="1" width="15.7109375" style="237" customWidth="1"/>
    <col min="2" max="2" width="35.7109375" style="237" customWidth="1"/>
    <col min="3" max="6" width="15.7109375" style="237" customWidth="1"/>
    <col min="7" max="7" width="50.28515625" style="237" customWidth="1"/>
    <col min="8" max="8" width="15.7109375" style="237" customWidth="1"/>
    <col min="9" max="9" width="14.28515625" style="237" customWidth="1"/>
    <col min="10" max="16384" width="8.7109375" style="237"/>
  </cols>
  <sheetData>
    <row r="1" spans="1:9" x14ac:dyDescent="0.25">
      <c r="A1" s="236" t="s">
        <v>493</v>
      </c>
      <c r="I1" s="5" t="s">
        <v>1245</v>
      </c>
    </row>
    <row r="2" spans="1:9" x14ac:dyDescent="0.25">
      <c r="A2" s="238" t="s">
        <v>494</v>
      </c>
      <c r="B2" s="2330" t="s">
        <v>495</v>
      </c>
      <c r="C2" s="2330"/>
      <c r="D2" s="2331" t="s">
        <v>496</v>
      </c>
      <c r="E2" s="2331"/>
      <c r="F2" s="2331"/>
      <c r="G2" s="239"/>
      <c r="H2" s="240"/>
      <c r="I2" s="240"/>
    </row>
    <row r="3" spans="1:9" ht="30" x14ac:dyDescent="0.25">
      <c r="A3" s="241" t="s">
        <v>497</v>
      </c>
      <c r="B3" s="242" t="s">
        <v>498</v>
      </c>
      <c r="C3" s="242" t="s">
        <v>499</v>
      </c>
      <c r="D3" s="243" t="s">
        <v>500</v>
      </c>
      <c r="E3" s="243" t="s">
        <v>501</v>
      </c>
      <c r="F3" s="244" t="s">
        <v>502</v>
      </c>
      <c r="G3" s="245"/>
      <c r="H3" s="246"/>
      <c r="I3" s="247"/>
    </row>
    <row r="4" spans="1:9" x14ac:dyDescent="0.25">
      <c r="B4" s="248" t="s">
        <v>503</v>
      </c>
      <c r="C4" s="249">
        <v>1.6</v>
      </c>
      <c r="D4" s="250" t="s">
        <v>504</v>
      </c>
      <c r="E4" s="251">
        <v>5</v>
      </c>
      <c r="F4" s="252"/>
      <c r="G4" s="238"/>
      <c r="H4" s="247"/>
      <c r="I4" s="247"/>
    </row>
    <row r="5" spans="1:9" x14ac:dyDescent="0.25">
      <c r="B5" s="248" t="s">
        <v>505</v>
      </c>
      <c r="C5" s="249">
        <v>1</v>
      </c>
      <c r="D5" s="250" t="s">
        <v>504</v>
      </c>
      <c r="E5" s="250">
        <v>5</v>
      </c>
      <c r="F5" s="252"/>
      <c r="G5" s="238"/>
      <c r="H5" s="247"/>
      <c r="I5" s="253"/>
    </row>
    <row r="6" spans="1:9" x14ac:dyDescent="0.25">
      <c r="B6" s="248" t="s">
        <v>506</v>
      </c>
      <c r="C6" s="249">
        <v>2.5</v>
      </c>
      <c r="D6" s="250">
        <v>300</v>
      </c>
      <c r="E6" s="251">
        <v>1</v>
      </c>
      <c r="F6" s="252"/>
      <c r="G6" s="254"/>
    </row>
    <row r="7" spans="1:9" ht="30" x14ac:dyDescent="0.25">
      <c r="B7" s="248" t="s">
        <v>507</v>
      </c>
      <c r="C7" s="255">
        <v>3</v>
      </c>
      <c r="D7" s="250"/>
      <c r="E7" s="251"/>
      <c r="F7" s="256">
        <v>10</v>
      </c>
      <c r="G7" s="257" t="s">
        <v>508</v>
      </c>
    </row>
    <row r="8" spans="1:9" x14ac:dyDescent="0.25">
      <c r="B8" s="248" t="s">
        <v>509</v>
      </c>
      <c r="C8" s="249">
        <v>2.2000000000000002</v>
      </c>
      <c r="D8" s="250">
        <v>15</v>
      </c>
      <c r="E8" s="251">
        <v>5</v>
      </c>
      <c r="F8" s="252"/>
    </row>
    <row r="9" spans="1:9" ht="45" x14ac:dyDescent="0.25">
      <c r="B9" s="248" t="s">
        <v>510</v>
      </c>
      <c r="C9" s="249">
        <v>2.2000000000000002</v>
      </c>
      <c r="D9" s="250">
        <v>60</v>
      </c>
      <c r="E9" s="251">
        <f>1</f>
        <v>1</v>
      </c>
      <c r="F9" s="252"/>
      <c r="G9" s="258" t="s">
        <v>511</v>
      </c>
    </row>
    <row r="10" spans="1:9" x14ac:dyDescent="0.25">
      <c r="B10" s="248" t="s">
        <v>512</v>
      </c>
      <c r="C10" s="255">
        <v>6.5</v>
      </c>
      <c r="D10" s="259"/>
      <c r="E10" s="260"/>
      <c r="F10" s="252"/>
    </row>
    <row r="11" spans="1:9" ht="60" x14ac:dyDescent="0.25">
      <c r="B11" s="261" t="s">
        <v>513</v>
      </c>
      <c r="C11" s="255">
        <v>9.5</v>
      </c>
      <c r="D11" s="259"/>
      <c r="E11" s="260"/>
      <c r="F11" s="252"/>
      <c r="G11" s="258" t="s">
        <v>514</v>
      </c>
    </row>
    <row r="12" spans="1:9" ht="30" x14ac:dyDescent="0.25">
      <c r="B12" s="261" t="s">
        <v>515</v>
      </c>
      <c r="C12" s="255">
        <v>40.9</v>
      </c>
      <c r="D12" s="259"/>
      <c r="E12" s="260"/>
      <c r="F12" s="252"/>
      <c r="G12" s="258" t="s">
        <v>516</v>
      </c>
    </row>
    <row r="13" spans="1:9" x14ac:dyDescent="0.25">
      <c r="B13" s="248" t="s">
        <v>465</v>
      </c>
      <c r="C13" s="255">
        <v>2</v>
      </c>
      <c r="D13" s="259"/>
      <c r="E13" s="260"/>
      <c r="F13" s="252"/>
    </row>
    <row r="14" spans="1:9" x14ac:dyDescent="0.25">
      <c r="B14" s="248" t="s">
        <v>517</v>
      </c>
      <c r="C14" s="249"/>
      <c r="D14" s="259"/>
      <c r="E14" s="260"/>
      <c r="F14" s="252"/>
    </row>
    <row r="15" spans="1:9" x14ac:dyDescent="0.25">
      <c r="B15" s="248" t="s">
        <v>518</v>
      </c>
      <c r="C15" s="249"/>
      <c r="D15" s="259"/>
      <c r="E15" s="251">
        <v>4</v>
      </c>
      <c r="F15" s="252"/>
    </row>
    <row r="16" spans="1:9" x14ac:dyDescent="0.25">
      <c r="A16" s="238"/>
      <c r="B16" s="238"/>
      <c r="C16" s="238"/>
      <c r="D16" s="238"/>
      <c r="E16" s="238"/>
      <c r="G16" s="237" t="s">
        <v>519</v>
      </c>
    </row>
    <row r="17" spans="1:7" x14ac:dyDescent="0.25">
      <c r="A17" s="238" t="s">
        <v>520</v>
      </c>
      <c r="B17" s="2330" t="s">
        <v>521</v>
      </c>
      <c r="C17" s="2330"/>
      <c r="D17" s="2330" t="s">
        <v>496</v>
      </c>
      <c r="E17" s="2330"/>
      <c r="F17" s="2330"/>
      <c r="G17" s="237" t="s">
        <v>522</v>
      </c>
    </row>
    <row r="18" spans="1:7" ht="45" x14ac:dyDescent="0.25">
      <c r="B18" s="242" t="s">
        <v>498</v>
      </c>
      <c r="C18" s="242" t="s">
        <v>499</v>
      </c>
      <c r="D18" s="242" t="s">
        <v>500</v>
      </c>
      <c r="E18" s="242" t="s">
        <v>501</v>
      </c>
      <c r="F18" s="252"/>
      <c r="G18" s="416" t="s">
        <v>523</v>
      </c>
    </row>
    <row r="19" spans="1:7" x14ac:dyDescent="0.25">
      <c r="B19" s="248" t="s">
        <v>503</v>
      </c>
      <c r="C19" s="262">
        <v>1.28</v>
      </c>
      <c r="D19" s="263"/>
      <c r="E19" s="263"/>
      <c r="F19" s="252"/>
    </row>
    <row r="20" spans="1:7" x14ac:dyDescent="0.25">
      <c r="B20" s="248" t="s">
        <v>505</v>
      </c>
      <c r="C20" s="255">
        <v>1</v>
      </c>
      <c r="D20" s="263"/>
      <c r="E20" s="263"/>
      <c r="F20" s="252"/>
    </row>
    <row r="21" spans="1:7" x14ac:dyDescent="0.25">
      <c r="B21" s="248" t="s">
        <v>506</v>
      </c>
      <c r="C21" s="262">
        <v>2</v>
      </c>
      <c r="D21" s="263"/>
      <c r="E21" s="263"/>
      <c r="F21" s="252"/>
    </row>
    <row r="22" spans="1:7" x14ac:dyDescent="0.25">
      <c r="B22" s="248" t="s">
        <v>507</v>
      </c>
      <c r="C22" s="255">
        <v>3</v>
      </c>
      <c r="D22" s="263"/>
      <c r="E22" s="263"/>
      <c r="F22" s="252"/>
    </row>
    <row r="23" spans="1:7" x14ac:dyDescent="0.25">
      <c r="B23" s="248" t="s">
        <v>509</v>
      </c>
      <c r="C23" s="262">
        <v>1.5</v>
      </c>
      <c r="D23" s="263"/>
      <c r="E23" s="263"/>
      <c r="F23" s="252"/>
    </row>
    <row r="24" spans="1:7" x14ac:dyDescent="0.25">
      <c r="B24" s="248" t="s">
        <v>510</v>
      </c>
      <c r="C24" s="262">
        <v>2.2000000000000002</v>
      </c>
      <c r="D24" s="263"/>
      <c r="E24" s="263"/>
      <c r="F24" s="252"/>
    </row>
    <row r="25" spans="1:7" x14ac:dyDescent="0.25">
      <c r="B25" s="248" t="s">
        <v>512</v>
      </c>
      <c r="C25" s="262">
        <v>4.25</v>
      </c>
      <c r="D25" s="250"/>
      <c r="E25" s="251">
        <v>1</v>
      </c>
      <c r="F25" s="252"/>
    </row>
    <row r="26" spans="1:7" ht="60" x14ac:dyDescent="0.25">
      <c r="B26" s="261" t="s">
        <v>513</v>
      </c>
      <c r="C26" s="262">
        <f>6-6+C11-C11+6</f>
        <v>6</v>
      </c>
      <c r="D26" s="250"/>
      <c r="E26" s="251">
        <f>1-1+0.2</f>
        <v>0.2</v>
      </c>
      <c r="F26" s="252"/>
      <c r="G26" s="258" t="s">
        <v>524</v>
      </c>
    </row>
    <row r="27" spans="1:7" x14ac:dyDescent="0.25">
      <c r="B27" s="248" t="s">
        <v>465</v>
      </c>
      <c r="C27" s="262">
        <v>0.75</v>
      </c>
      <c r="D27" s="250"/>
      <c r="E27" s="251"/>
      <c r="F27" s="252"/>
    </row>
    <row r="28" spans="1:7" x14ac:dyDescent="0.25">
      <c r="B28" s="248" t="s">
        <v>517</v>
      </c>
      <c r="C28" s="264"/>
      <c r="D28" s="250"/>
      <c r="E28" s="251"/>
      <c r="F28" s="252"/>
    </row>
    <row r="29" spans="1:7" x14ac:dyDescent="0.25">
      <c r="B29" s="248" t="s">
        <v>98</v>
      </c>
      <c r="C29" s="264"/>
      <c r="D29" s="250"/>
      <c r="E29" s="251"/>
      <c r="F29" s="252"/>
    </row>
    <row r="30" spans="1:7" x14ac:dyDescent="0.25">
      <c r="A30" s="238"/>
      <c r="B30" s="238"/>
      <c r="C30" s="238"/>
      <c r="D30" s="238"/>
    </row>
    <row r="31" spans="1:7" x14ac:dyDescent="0.25">
      <c r="A31" s="238"/>
      <c r="B31" s="238"/>
      <c r="C31" s="238"/>
      <c r="D31" s="238"/>
    </row>
    <row r="32" spans="1:7" x14ac:dyDescent="0.25">
      <c r="A32" s="238" t="s">
        <v>525</v>
      </c>
      <c r="B32" s="2332" t="s">
        <v>526</v>
      </c>
      <c r="C32" s="2332"/>
      <c r="D32" s="2332"/>
      <c r="E32" s="2332"/>
      <c r="F32" s="2332"/>
      <c r="G32" s="237" t="s">
        <v>527</v>
      </c>
    </row>
    <row r="33" spans="1:7" ht="30" x14ac:dyDescent="0.25">
      <c r="B33" s="265" t="s">
        <v>498</v>
      </c>
      <c r="C33" s="265" t="s">
        <v>528</v>
      </c>
      <c r="D33" s="265"/>
      <c r="E33" s="265"/>
      <c r="F33" s="265"/>
    </row>
    <row r="34" spans="1:7" x14ac:dyDescent="0.25">
      <c r="B34" s="266" t="s">
        <v>529</v>
      </c>
      <c r="C34" s="267">
        <v>0.26700000000000002</v>
      </c>
      <c r="D34" s="268"/>
      <c r="E34" s="268"/>
      <c r="F34" s="269"/>
      <c r="G34" s="237" t="s">
        <v>530</v>
      </c>
    </row>
    <row r="35" spans="1:7" x14ac:dyDescent="0.25">
      <c r="B35" s="266" t="s">
        <v>531</v>
      </c>
      <c r="C35" s="267"/>
      <c r="D35" s="268"/>
      <c r="E35" s="268"/>
      <c r="F35" s="268"/>
    </row>
    <row r="36" spans="1:7" x14ac:dyDescent="0.25">
      <c r="B36" s="266" t="s">
        <v>532</v>
      </c>
      <c r="C36" s="267">
        <v>0.16800000000000001</v>
      </c>
      <c r="D36" s="268"/>
      <c r="E36" s="268"/>
      <c r="F36" s="269"/>
      <c r="G36" s="237" t="s">
        <v>533</v>
      </c>
    </row>
    <row r="37" spans="1:7" x14ac:dyDescent="0.25">
      <c r="B37" s="266" t="s">
        <v>534</v>
      </c>
      <c r="C37" s="267">
        <v>1.7999999999999999E-2</v>
      </c>
      <c r="D37" s="268"/>
      <c r="E37" s="268"/>
      <c r="F37" s="269"/>
    </row>
    <row r="38" spans="1:7" x14ac:dyDescent="0.25">
      <c r="B38" s="266" t="s">
        <v>535</v>
      </c>
      <c r="C38" s="267">
        <f>15.7%-C39</f>
        <v>7.6999999999999999E-2</v>
      </c>
      <c r="D38" s="268"/>
      <c r="E38" s="268"/>
      <c r="F38" s="269"/>
      <c r="G38" s="237" t="s">
        <v>536</v>
      </c>
    </row>
    <row r="39" spans="1:7" x14ac:dyDescent="0.25">
      <c r="B39" s="266" t="s">
        <v>537</v>
      </c>
      <c r="C39" s="267">
        <v>0.08</v>
      </c>
      <c r="D39" s="268"/>
      <c r="E39" s="268"/>
      <c r="F39" s="269"/>
    </row>
    <row r="40" spans="1:7" x14ac:dyDescent="0.25">
      <c r="B40" s="266" t="s">
        <v>538</v>
      </c>
      <c r="C40" s="267">
        <v>1.4E-2</v>
      </c>
      <c r="D40" s="268"/>
      <c r="E40" s="268"/>
      <c r="F40" s="269"/>
      <c r="G40" s="237" t="s">
        <v>539</v>
      </c>
    </row>
    <row r="41" spans="1:7" x14ac:dyDescent="0.25">
      <c r="B41" s="266" t="s">
        <v>540</v>
      </c>
      <c r="C41" s="267">
        <v>0.217</v>
      </c>
      <c r="D41" s="268"/>
      <c r="E41" s="268"/>
      <c r="F41" s="269"/>
      <c r="G41" s="237" t="s">
        <v>541</v>
      </c>
    </row>
    <row r="42" spans="1:7" x14ac:dyDescent="0.25">
      <c r="B42" s="266" t="s">
        <v>542</v>
      </c>
      <c r="C42" s="267">
        <v>0.13700000000000001</v>
      </c>
      <c r="D42" s="268"/>
      <c r="E42" s="268"/>
      <c r="F42" s="269"/>
      <c r="G42" s="237" t="s">
        <v>543</v>
      </c>
    </row>
    <row r="43" spans="1:7" x14ac:dyDescent="0.25">
      <c r="B43" s="266" t="s">
        <v>98</v>
      </c>
      <c r="C43" s="267">
        <v>2.1999999999999999E-2</v>
      </c>
      <c r="D43" s="268"/>
      <c r="E43" s="268"/>
      <c r="F43" s="269"/>
    </row>
    <row r="44" spans="1:7" x14ac:dyDescent="0.25">
      <c r="B44" s="266"/>
      <c r="C44" s="267"/>
      <c r="D44" s="268"/>
      <c r="E44" s="268"/>
      <c r="F44" s="269"/>
    </row>
    <row r="45" spans="1:7" x14ac:dyDescent="0.25">
      <c r="A45" s="238"/>
      <c r="B45" s="238"/>
      <c r="C45" s="270">
        <f>SUM(C34:C44)</f>
        <v>1</v>
      </c>
      <c r="D45" s="238"/>
      <c r="E45" s="238"/>
    </row>
  </sheetData>
  <sheetProtection algorithmName="SHA-512" hashValue="L4KkGF684X9kyoYIdhbW5j7I5ljBViE8pYyzeXz5jPAOViB76avx1wNumRXfcRV2lpcZq/BBr1gC2EKeLitMtg==" saltValue="iEjZ2EiIvcTdQKhs8M3NGw=="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67"/>
  <sheetViews>
    <sheetView workbookViewId="0">
      <selection activeCell="E7" sqref="E7:J7"/>
    </sheetView>
  </sheetViews>
  <sheetFormatPr defaultColWidth="11.28515625" defaultRowHeight="15" x14ac:dyDescent="0.25"/>
  <cols>
    <col min="1" max="3" width="10.7109375" style="5" customWidth="1"/>
    <col min="4" max="4" width="12" style="5" customWidth="1"/>
    <col min="5" max="7" width="10.7109375" style="5" customWidth="1"/>
    <col min="8" max="10" width="13.7109375" style="5" customWidth="1"/>
    <col min="11" max="16384" width="11.28515625" style="5"/>
  </cols>
  <sheetData>
    <row r="1" spans="1:13" ht="12" customHeight="1" x14ac:dyDescent="0.25">
      <c r="A1" s="1"/>
      <c r="B1" s="2"/>
      <c r="C1" s="2"/>
      <c r="D1" s="2"/>
      <c r="E1" s="718"/>
      <c r="F1" s="718"/>
      <c r="G1" s="718"/>
      <c r="H1" s="720" t="s">
        <v>99</v>
      </c>
      <c r="I1" s="720"/>
      <c r="J1" s="721"/>
      <c r="L1" s="5" t="s">
        <v>1245</v>
      </c>
    </row>
    <row r="2" spans="1:13" ht="12" customHeight="1" x14ac:dyDescent="0.25">
      <c r="A2" s="6"/>
      <c r="B2" s="7"/>
      <c r="C2" s="7"/>
      <c r="D2" s="7"/>
      <c r="E2" s="719"/>
      <c r="F2" s="719"/>
      <c r="G2" s="719"/>
      <c r="H2" s="722"/>
      <c r="I2" s="722"/>
      <c r="J2" s="723"/>
    </row>
    <row r="3" spans="1:13" ht="12" customHeight="1" x14ac:dyDescent="0.25">
      <c r="A3" s="6"/>
      <c r="B3" s="7"/>
      <c r="C3" s="7"/>
      <c r="D3" s="7"/>
      <c r="E3" s="719"/>
      <c r="F3" s="719"/>
      <c r="G3" s="719"/>
      <c r="H3" s="722"/>
      <c r="I3" s="722"/>
      <c r="J3" s="723"/>
    </row>
    <row r="4" spans="1:13" ht="12" customHeight="1" x14ac:dyDescent="0.25">
      <c r="A4" s="6"/>
      <c r="B4" s="7"/>
      <c r="C4" s="7"/>
      <c r="D4" s="7"/>
      <c r="E4" s="719"/>
      <c r="F4" s="719"/>
      <c r="G4" s="719"/>
      <c r="H4" s="722"/>
      <c r="I4" s="722"/>
      <c r="J4" s="723"/>
    </row>
    <row r="5" spans="1:13" ht="13.9" customHeight="1" x14ac:dyDescent="0.25">
      <c r="A5" s="6"/>
      <c r="B5" s="7"/>
      <c r="C5" s="7"/>
      <c r="D5" s="7"/>
      <c r="E5" s="719"/>
      <c r="F5" s="719"/>
      <c r="G5" s="719"/>
      <c r="H5" s="724" t="str">
        <f>VersionNo.</f>
        <v>Version 2021.01</v>
      </c>
      <c r="I5" s="725"/>
      <c r="J5" s="726"/>
    </row>
    <row r="6" spans="1:13" ht="16.149999999999999" customHeight="1" x14ac:dyDescent="0.25">
      <c r="A6" s="701" t="s">
        <v>100</v>
      </c>
      <c r="B6" s="702"/>
      <c r="C6" s="702"/>
      <c r="D6" s="702"/>
      <c r="E6" s="702"/>
      <c r="F6" s="702"/>
      <c r="G6" s="702"/>
      <c r="H6" s="702"/>
      <c r="I6" s="702"/>
      <c r="J6" s="703"/>
    </row>
    <row r="7" spans="1:13" ht="16.899999999999999" customHeight="1" x14ac:dyDescent="0.25">
      <c r="A7" s="737" t="s">
        <v>1233</v>
      </c>
      <c r="B7" s="738"/>
      <c r="C7" s="738"/>
      <c r="D7" s="739"/>
      <c r="E7" s="727"/>
      <c r="F7" s="728"/>
      <c r="G7" s="728"/>
      <c r="H7" s="728"/>
      <c r="I7" s="728"/>
      <c r="J7" s="729"/>
      <c r="K7" s="338"/>
      <c r="L7" s="338"/>
      <c r="M7" s="338"/>
    </row>
    <row r="8" spans="1:13" ht="16.899999999999999" customHeight="1" x14ac:dyDescent="0.25">
      <c r="A8" s="740"/>
      <c r="B8" s="741"/>
      <c r="C8" s="741"/>
      <c r="D8" s="742"/>
      <c r="E8" s="730"/>
      <c r="F8" s="731"/>
      <c r="G8" s="731"/>
      <c r="H8" s="731"/>
      <c r="I8" s="731"/>
      <c r="J8" s="732"/>
      <c r="K8" s="338"/>
      <c r="L8" s="338"/>
      <c r="M8" s="338"/>
    </row>
    <row r="9" spans="1:13" ht="16.899999999999999" customHeight="1" x14ac:dyDescent="0.25">
      <c r="A9" s="743"/>
      <c r="B9" s="744"/>
      <c r="C9" s="744"/>
      <c r="D9" s="745"/>
      <c r="E9" s="746"/>
      <c r="F9" s="747"/>
      <c r="G9" s="747"/>
      <c r="H9" s="747"/>
      <c r="I9" s="747"/>
      <c r="J9" s="748"/>
      <c r="K9" s="338"/>
      <c r="L9" s="338"/>
      <c r="M9" s="338"/>
    </row>
    <row r="10" spans="1:13" ht="16.149999999999999" customHeight="1" x14ac:dyDescent="0.25">
      <c r="A10" s="733" t="s">
        <v>931</v>
      </c>
      <c r="B10" s="734"/>
      <c r="C10" s="734"/>
      <c r="D10" s="734"/>
      <c r="E10" s="767"/>
      <c r="F10" s="768"/>
      <c r="G10" s="769" t="str">
        <f>IF(PermitDate&gt;DATEVALUE("12-31-2020"),"HERS Index MUST BE calculated using hourly simulation","")</f>
        <v/>
      </c>
      <c r="H10" s="770"/>
      <c r="I10" s="770"/>
      <c r="J10" s="771"/>
      <c r="K10" s="338"/>
      <c r="L10" s="338"/>
      <c r="M10" s="338"/>
    </row>
    <row r="11" spans="1:13" ht="16.149999999999999" customHeight="1" x14ac:dyDescent="0.25">
      <c r="A11" s="733" t="s">
        <v>101</v>
      </c>
      <c r="B11" s="734"/>
      <c r="C11" s="734"/>
      <c r="D11" s="734"/>
      <c r="E11" s="749"/>
      <c r="F11" s="715"/>
      <c r="G11" s="715"/>
      <c r="H11" s="715"/>
      <c r="I11" s="715"/>
      <c r="J11" s="715"/>
      <c r="K11" s="338"/>
      <c r="L11" s="338"/>
      <c r="M11" s="338"/>
    </row>
    <row r="12" spans="1:13" ht="25.15" customHeight="1" x14ac:dyDescent="0.25">
      <c r="A12" s="733" t="s">
        <v>994</v>
      </c>
      <c r="B12" s="734"/>
      <c r="C12" s="734"/>
      <c r="D12" s="734"/>
      <c r="E12" s="759"/>
      <c r="F12" s="760"/>
      <c r="G12" s="760"/>
      <c r="H12" s="760"/>
      <c r="I12" s="761"/>
      <c r="J12" s="762"/>
      <c r="K12" s="338"/>
      <c r="L12" s="338"/>
      <c r="M12" s="338"/>
    </row>
    <row r="13" spans="1:13" ht="16.149999999999999" customHeight="1" x14ac:dyDescent="0.25">
      <c r="A13" s="733" t="s">
        <v>102</v>
      </c>
      <c r="B13" s="734"/>
      <c r="C13" s="734"/>
      <c r="D13" s="734"/>
      <c r="E13" s="735"/>
      <c r="F13" s="736"/>
      <c r="G13" s="750"/>
      <c r="H13" s="751"/>
      <c r="I13" s="752"/>
      <c r="J13" s="753"/>
      <c r="K13" s="338"/>
      <c r="L13" s="338"/>
      <c r="M13" s="338"/>
    </row>
    <row r="14" spans="1:13" ht="16.149999999999999" customHeight="1" x14ac:dyDescent="0.25">
      <c r="A14" s="733" t="s">
        <v>886</v>
      </c>
      <c r="B14" s="734"/>
      <c r="C14" s="734"/>
      <c r="D14" s="734"/>
      <c r="E14" s="735"/>
      <c r="F14" s="736"/>
      <c r="G14" s="754"/>
      <c r="H14" s="754"/>
      <c r="I14" s="754"/>
      <c r="J14" s="753"/>
      <c r="K14" s="338"/>
      <c r="L14" s="338"/>
      <c r="M14" s="338"/>
    </row>
    <row r="15" spans="1:13" ht="16.149999999999999" customHeight="1" x14ac:dyDescent="0.25">
      <c r="A15" s="757" t="s">
        <v>104</v>
      </c>
      <c r="B15" s="758"/>
      <c r="C15" s="758"/>
      <c r="D15" s="758"/>
      <c r="E15" s="713"/>
      <c r="F15" s="714"/>
      <c r="G15" s="754"/>
      <c r="H15" s="754"/>
      <c r="I15" s="754"/>
      <c r="J15" s="753"/>
      <c r="K15" s="338"/>
      <c r="L15" s="338"/>
      <c r="M15" s="338"/>
    </row>
    <row r="16" spans="1:13" ht="16.149999999999999" customHeight="1" x14ac:dyDescent="0.25">
      <c r="A16" s="763" t="s">
        <v>103</v>
      </c>
      <c r="B16" s="764"/>
      <c r="C16" s="764"/>
      <c r="D16" s="764"/>
      <c r="E16" s="765"/>
      <c r="F16" s="766"/>
      <c r="G16" s="755"/>
      <c r="H16" s="755"/>
      <c r="I16" s="755"/>
      <c r="J16" s="756"/>
      <c r="K16" s="338"/>
      <c r="L16" s="338"/>
      <c r="M16" s="338"/>
    </row>
    <row r="17" spans="1:16" ht="16.149999999999999" customHeight="1" x14ac:dyDescent="0.25">
      <c r="A17" s="701" t="s">
        <v>887</v>
      </c>
      <c r="B17" s="702"/>
      <c r="C17" s="702"/>
      <c r="D17" s="702"/>
      <c r="E17" s="702"/>
      <c r="F17" s="702"/>
      <c r="G17" s="702"/>
      <c r="H17" s="702"/>
      <c r="I17" s="702"/>
      <c r="J17" s="703"/>
      <c r="K17" s="338"/>
      <c r="L17" s="338"/>
      <c r="M17" s="338"/>
    </row>
    <row r="18" spans="1:16" ht="16.149999999999999" customHeight="1" x14ac:dyDescent="0.25">
      <c r="A18" s="716" t="s">
        <v>105</v>
      </c>
      <c r="B18" s="716"/>
      <c r="C18" s="716"/>
      <c r="D18" s="716"/>
      <c r="E18" s="717"/>
      <c r="F18" s="717"/>
      <c r="G18" s="717"/>
      <c r="H18" s="717"/>
      <c r="I18" s="717"/>
      <c r="J18" s="717"/>
      <c r="K18" s="339"/>
      <c r="L18" s="339"/>
      <c r="M18" s="339"/>
    </row>
    <row r="19" spans="1:16" ht="16.149999999999999" customHeight="1" x14ac:dyDescent="0.25">
      <c r="A19" s="712" t="s">
        <v>888</v>
      </c>
      <c r="B19" s="712"/>
      <c r="C19" s="712"/>
      <c r="D19" s="712"/>
      <c r="E19" s="337"/>
      <c r="F19" s="508"/>
      <c r="G19" s="508"/>
      <c r="H19" s="508"/>
      <c r="I19" s="508"/>
      <c r="J19" s="509"/>
      <c r="K19" s="789"/>
      <c r="L19" s="790"/>
      <c r="M19" s="790"/>
      <c r="N19" s="790"/>
      <c r="O19" s="790"/>
      <c r="P19" s="790"/>
    </row>
    <row r="20" spans="1:16" ht="16.149999999999999" customHeight="1" x14ac:dyDescent="0.25">
      <c r="A20" s="712" t="s">
        <v>992</v>
      </c>
      <c r="B20" s="712"/>
      <c r="C20" s="712"/>
      <c r="D20" s="712"/>
      <c r="E20" s="715"/>
      <c r="F20" s="715"/>
      <c r="G20" s="715"/>
      <c r="H20" s="715"/>
      <c r="I20" s="715"/>
      <c r="J20" s="715"/>
      <c r="K20" s="340"/>
      <c r="L20" s="339"/>
      <c r="M20" s="340"/>
    </row>
    <row r="21" spans="1:16" ht="16.149999999999999" customHeight="1" x14ac:dyDescent="0.25">
      <c r="A21" s="712" t="s">
        <v>106</v>
      </c>
      <c r="B21" s="712"/>
      <c r="C21" s="712"/>
      <c r="D21" s="712"/>
      <c r="E21" s="715"/>
      <c r="F21" s="715"/>
      <c r="G21" s="715"/>
      <c r="H21" s="715"/>
      <c r="I21" s="715"/>
      <c r="J21" s="715"/>
      <c r="K21" s="340"/>
      <c r="L21" s="340"/>
      <c r="M21" s="340"/>
    </row>
    <row r="22" spans="1:16" ht="16.149999999999999" customHeight="1" x14ac:dyDescent="0.25">
      <c r="A22" s="712"/>
      <c r="B22" s="712"/>
      <c r="C22" s="712"/>
      <c r="D22" s="712"/>
      <c r="E22" s="715"/>
      <c r="F22" s="715"/>
      <c r="G22" s="715"/>
      <c r="H22" s="715"/>
      <c r="I22" s="715"/>
      <c r="J22" s="715"/>
      <c r="K22" s="340"/>
      <c r="L22" s="340"/>
      <c r="M22" s="340"/>
    </row>
    <row r="23" spans="1:16" ht="16.149999999999999" customHeight="1" x14ac:dyDescent="0.25">
      <c r="A23" s="712" t="s">
        <v>107</v>
      </c>
      <c r="B23" s="712"/>
      <c r="C23" s="712"/>
      <c r="D23" s="712"/>
      <c r="E23" s="715"/>
      <c r="F23" s="715"/>
      <c r="G23" s="715"/>
      <c r="H23" s="715"/>
      <c r="I23" s="715"/>
      <c r="J23" s="715"/>
      <c r="K23" s="340"/>
      <c r="L23" s="339"/>
      <c r="M23" s="339"/>
    </row>
    <row r="24" spans="1:16" ht="16.149999999999999" customHeight="1" x14ac:dyDescent="0.25">
      <c r="A24" s="712" t="s">
        <v>108</v>
      </c>
      <c r="B24" s="712"/>
      <c r="C24" s="712"/>
      <c r="D24" s="712"/>
      <c r="E24" s="715"/>
      <c r="F24" s="715"/>
      <c r="G24" s="715"/>
      <c r="H24" s="715"/>
      <c r="I24" s="715"/>
      <c r="J24" s="715"/>
      <c r="K24" s="340"/>
      <c r="L24" s="339"/>
      <c r="M24" s="340"/>
    </row>
    <row r="25" spans="1:16" ht="16.149999999999999" customHeight="1" x14ac:dyDescent="0.25">
      <c r="A25" s="712" t="s">
        <v>109</v>
      </c>
      <c r="B25" s="712"/>
      <c r="C25" s="712"/>
      <c r="D25" s="712"/>
      <c r="E25" s="690"/>
      <c r="F25" s="691"/>
      <c r="G25" s="691"/>
      <c r="H25" s="691"/>
      <c r="I25" s="691"/>
      <c r="J25" s="691"/>
      <c r="K25" s="340"/>
      <c r="L25" s="339"/>
      <c r="M25" s="340"/>
    </row>
    <row r="26" spans="1:16" ht="16.149999999999999" customHeight="1" x14ac:dyDescent="0.25">
      <c r="A26" s="716" t="s">
        <v>889</v>
      </c>
      <c r="B26" s="716"/>
      <c r="C26" s="716"/>
      <c r="D26" s="716"/>
      <c r="E26" s="797" t="s">
        <v>995</v>
      </c>
      <c r="F26" s="798"/>
      <c r="G26" s="798"/>
      <c r="H26" s="799" t="s">
        <v>996</v>
      </c>
      <c r="I26" s="800"/>
      <c r="J26" s="801"/>
      <c r="K26" s="340"/>
      <c r="L26" s="339"/>
      <c r="M26" s="340"/>
    </row>
    <row r="27" spans="1:16" ht="16.149999999999999" customHeight="1" x14ac:dyDescent="0.25">
      <c r="A27" s="712" t="s">
        <v>610</v>
      </c>
      <c r="B27" s="712"/>
      <c r="C27" s="712"/>
      <c r="D27" s="712"/>
      <c r="E27" s="772"/>
      <c r="F27" s="773"/>
      <c r="G27" s="774"/>
      <c r="H27" s="772"/>
      <c r="I27" s="776"/>
      <c r="J27" s="777"/>
      <c r="K27" s="340"/>
      <c r="L27" s="339"/>
      <c r="M27" s="340"/>
    </row>
    <row r="28" spans="1:16" ht="16.149999999999999" customHeight="1" x14ac:dyDescent="0.25">
      <c r="A28" s="712" t="s">
        <v>890</v>
      </c>
      <c r="B28" s="712"/>
      <c r="C28" s="712"/>
      <c r="D28" s="712"/>
      <c r="E28" s="772"/>
      <c r="F28" s="773"/>
      <c r="G28" s="774"/>
      <c r="H28" s="772"/>
      <c r="I28" s="776"/>
      <c r="J28" s="777"/>
      <c r="K28" s="340"/>
      <c r="L28" s="339"/>
      <c r="M28" s="340"/>
    </row>
    <row r="29" spans="1:16" ht="16.149999999999999" customHeight="1" x14ac:dyDescent="0.25">
      <c r="A29" s="712" t="s">
        <v>108</v>
      </c>
      <c r="B29" s="712"/>
      <c r="C29" s="712"/>
      <c r="D29" s="712"/>
      <c r="E29" s="772"/>
      <c r="F29" s="773"/>
      <c r="G29" s="774"/>
      <c r="H29" s="772"/>
      <c r="I29" s="776"/>
      <c r="J29" s="777"/>
      <c r="K29" s="340"/>
      <c r="L29" s="339"/>
      <c r="M29" s="340"/>
    </row>
    <row r="30" spans="1:16" ht="16.149999999999999" customHeight="1" x14ac:dyDescent="0.25">
      <c r="A30" s="712" t="s">
        <v>109</v>
      </c>
      <c r="B30" s="712"/>
      <c r="C30" s="712"/>
      <c r="D30" s="712"/>
      <c r="E30" s="778"/>
      <c r="F30" s="776"/>
      <c r="G30" s="777"/>
      <c r="H30" s="772"/>
      <c r="I30" s="776"/>
      <c r="J30" s="777"/>
      <c r="K30" s="340"/>
      <c r="L30" s="340"/>
      <c r="M30" s="340"/>
    </row>
    <row r="31" spans="1:16" ht="16.149999999999999" customHeight="1" x14ac:dyDescent="0.25">
      <c r="A31" s="791" t="s">
        <v>110</v>
      </c>
      <c r="B31" s="791"/>
      <c r="C31" s="791"/>
      <c r="D31" s="791"/>
      <c r="E31" s="792" t="s">
        <v>1011</v>
      </c>
      <c r="F31" s="793"/>
      <c r="G31" s="793"/>
      <c r="H31" s="794"/>
      <c r="I31" s="795"/>
      <c r="J31" s="796"/>
    </row>
    <row r="32" spans="1:16" ht="16.149999999999999" customHeight="1" x14ac:dyDescent="0.25">
      <c r="A32" s="687" t="s">
        <v>111</v>
      </c>
      <c r="B32" s="688"/>
      <c r="C32" s="688"/>
      <c r="D32" s="689"/>
      <c r="E32" s="775"/>
      <c r="F32" s="775"/>
      <c r="G32" s="775"/>
      <c r="H32" s="775"/>
      <c r="I32" s="775"/>
      <c r="J32" s="775"/>
    </row>
    <row r="33" spans="1:10" ht="16.149999999999999" customHeight="1" x14ac:dyDescent="0.25">
      <c r="A33" s="687" t="s">
        <v>112</v>
      </c>
      <c r="B33" s="688"/>
      <c r="C33" s="688"/>
      <c r="D33" s="689"/>
      <c r="E33" s="775"/>
      <c r="F33" s="775"/>
      <c r="G33" s="775"/>
      <c r="H33" s="775"/>
      <c r="I33" s="775"/>
      <c r="J33" s="775"/>
    </row>
    <row r="34" spans="1:10" ht="16.149999999999999" customHeight="1" x14ac:dyDescent="0.25">
      <c r="A34" s="687" t="s">
        <v>113</v>
      </c>
      <c r="B34" s="688"/>
      <c r="C34" s="688"/>
      <c r="D34" s="689"/>
      <c r="E34" s="775"/>
      <c r="F34" s="775"/>
      <c r="G34" s="775"/>
      <c r="H34" s="775"/>
      <c r="I34" s="775"/>
      <c r="J34" s="775"/>
    </row>
    <row r="35" spans="1:10" ht="16.149999999999999" customHeight="1" x14ac:dyDescent="0.25">
      <c r="A35" s="687" t="s">
        <v>114</v>
      </c>
      <c r="B35" s="688"/>
      <c r="C35" s="688"/>
      <c r="D35" s="689"/>
      <c r="E35" s="775"/>
      <c r="F35" s="775"/>
      <c r="G35" s="775"/>
      <c r="H35" s="775"/>
      <c r="I35" s="775"/>
      <c r="J35" s="775"/>
    </row>
    <row r="36" spans="1:10" ht="16.149999999999999" customHeight="1" x14ac:dyDescent="0.25">
      <c r="A36" s="687" t="s">
        <v>115</v>
      </c>
      <c r="B36" s="688"/>
      <c r="C36" s="688"/>
      <c r="D36" s="689"/>
      <c r="E36" s="690"/>
      <c r="F36" s="691"/>
      <c r="G36" s="691"/>
      <c r="H36" s="691"/>
      <c r="I36" s="691"/>
      <c r="J36" s="691"/>
    </row>
    <row r="37" spans="1:10" ht="16.149999999999999" customHeight="1" x14ac:dyDescent="0.25">
      <c r="A37" s="701" t="s">
        <v>1100</v>
      </c>
      <c r="B37" s="702"/>
      <c r="C37" s="702"/>
      <c r="D37" s="702"/>
      <c r="E37" s="702"/>
      <c r="F37" s="702"/>
      <c r="G37" s="702"/>
      <c r="H37" s="702"/>
      <c r="I37" s="702"/>
      <c r="J37" s="703"/>
    </row>
    <row r="38" spans="1:10" ht="15.75" x14ac:dyDescent="0.25">
      <c r="A38" s="704" t="s">
        <v>1101</v>
      </c>
      <c r="B38" s="705"/>
      <c r="C38" s="705"/>
      <c r="D38" s="706" t="s">
        <v>1102</v>
      </c>
      <c r="E38" s="706"/>
      <c r="F38" s="704" t="s">
        <v>1103</v>
      </c>
      <c r="G38" s="705"/>
      <c r="H38" s="705"/>
      <c r="I38" s="706" t="s">
        <v>1104</v>
      </c>
      <c r="J38" s="706"/>
    </row>
    <row r="39" spans="1:10" ht="8.1" customHeight="1" x14ac:dyDescent="0.25">
      <c r="A39" s="786"/>
      <c r="B39" s="787"/>
      <c r="C39" s="787"/>
      <c r="D39" s="787"/>
      <c r="E39" s="787"/>
      <c r="F39" s="787"/>
      <c r="G39" s="787"/>
      <c r="H39" s="787"/>
      <c r="I39" s="787"/>
      <c r="J39" s="788"/>
    </row>
    <row r="40" spans="1:10" ht="16.149999999999999" customHeight="1" x14ac:dyDescent="0.25">
      <c r="A40" s="782" t="s">
        <v>116</v>
      </c>
      <c r="B40" s="783"/>
      <c r="C40" s="783"/>
      <c r="D40" s="783"/>
      <c r="E40" s="783"/>
      <c r="F40" s="783"/>
      <c r="G40" s="783"/>
      <c r="H40" s="783"/>
      <c r="I40" s="783"/>
      <c r="J40" s="784"/>
    </row>
    <row r="41" spans="1:10" ht="31.9" customHeight="1" x14ac:dyDescent="0.25">
      <c r="A41" s="382">
        <v>1</v>
      </c>
      <c r="B41" s="694" t="s">
        <v>117</v>
      </c>
      <c r="C41" s="695"/>
      <c r="D41" s="695"/>
      <c r="E41" s="695"/>
      <c r="F41" s="695"/>
      <c r="G41" s="695"/>
      <c r="H41" s="695"/>
      <c r="I41" s="695"/>
      <c r="J41" s="696"/>
    </row>
    <row r="42" spans="1:10" ht="16.149999999999999" customHeight="1" x14ac:dyDescent="0.25">
      <c r="A42" s="382">
        <v>2</v>
      </c>
      <c r="B42" s="707" t="s">
        <v>118</v>
      </c>
      <c r="C42" s="695"/>
      <c r="D42" s="695"/>
      <c r="E42" s="695"/>
      <c r="F42" s="695"/>
      <c r="G42" s="695"/>
      <c r="H42" s="695"/>
      <c r="I42" s="695"/>
      <c r="J42" s="785"/>
    </row>
    <row r="43" spans="1:10" ht="16.149999999999999" customHeight="1" x14ac:dyDescent="0.25">
      <c r="A43" s="382">
        <v>3</v>
      </c>
      <c r="B43" s="694" t="s">
        <v>1082</v>
      </c>
      <c r="C43" s="695"/>
      <c r="D43" s="695"/>
      <c r="E43" s="695"/>
      <c r="F43" s="695"/>
      <c r="G43" s="695"/>
      <c r="H43" s="695"/>
      <c r="I43" s="696"/>
      <c r="J43" s="436" t="s">
        <v>1105</v>
      </c>
    </row>
    <row r="44" spans="1:10" ht="16.149999999999999" customHeight="1" x14ac:dyDescent="0.25">
      <c r="A44" s="382">
        <v>4</v>
      </c>
      <c r="B44" s="694" t="s">
        <v>1083</v>
      </c>
      <c r="C44" s="695"/>
      <c r="D44" s="695"/>
      <c r="E44" s="695"/>
      <c r="F44" s="695"/>
      <c r="G44" s="695"/>
      <c r="H44" s="695"/>
      <c r="I44" s="696"/>
      <c r="J44" s="436" t="s">
        <v>1105</v>
      </c>
    </row>
    <row r="45" spans="1:10" ht="33" customHeight="1" x14ac:dyDescent="0.25">
      <c r="A45" s="382">
        <v>5</v>
      </c>
      <c r="B45" s="694" t="s">
        <v>891</v>
      </c>
      <c r="C45" s="695"/>
      <c r="D45" s="695"/>
      <c r="E45" s="695"/>
      <c r="F45" s="695"/>
      <c r="G45" s="695"/>
      <c r="H45" s="695"/>
      <c r="I45" s="696"/>
      <c r="J45" s="436" t="s">
        <v>1105</v>
      </c>
    </row>
    <row r="46" spans="1:10" ht="16.149999999999999" customHeight="1" x14ac:dyDescent="0.25">
      <c r="A46" s="382">
        <v>6</v>
      </c>
      <c r="B46" s="694" t="s">
        <v>119</v>
      </c>
      <c r="C46" s="695"/>
      <c r="D46" s="695"/>
      <c r="E46" s="695"/>
      <c r="F46" s="695"/>
      <c r="G46" s="695"/>
      <c r="H46" s="695"/>
      <c r="I46" s="696"/>
      <c r="J46" s="436" t="s">
        <v>1105</v>
      </c>
    </row>
    <row r="47" spans="1:10" ht="16.149999999999999" customHeight="1" x14ac:dyDescent="0.25">
      <c r="A47" s="382">
        <v>7</v>
      </c>
      <c r="B47" s="694" t="s">
        <v>120</v>
      </c>
      <c r="C47" s="695"/>
      <c r="D47" s="695"/>
      <c r="E47" s="695"/>
      <c r="F47" s="695"/>
      <c r="G47" s="695"/>
      <c r="H47" s="695"/>
      <c r="I47" s="696"/>
      <c r="J47" s="436" t="s">
        <v>1105</v>
      </c>
    </row>
    <row r="48" spans="1:10" ht="16.149999999999999" customHeight="1" x14ac:dyDescent="0.25">
      <c r="A48" s="382">
        <v>8</v>
      </c>
      <c r="B48" s="694" t="s">
        <v>1234</v>
      </c>
      <c r="C48" s="695"/>
      <c r="D48" s="695"/>
      <c r="E48" s="695"/>
      <c r="F48" s="695"/>
      <c r="G48" s="695"/>
      <c r="H48" s="695"/>
      <c r="I48" s="695"/>
      <c r="J48" s="696"/>
    </row>
    <row r="49" spans="1:10" ht="16.149999999999999" customHeight="1" x14ac:dyDescent="0.25">
      <c r="A49" s="382">
        <v>9</v>
      </c>
      <c r="B49" s="694" t="s">
        <v>1048</v>
      </c>
      <c r="C49" s="695"/>
      <c r="D49" s="695"/>
      <c r="E49" s="695"/>
      <c r="F49" s="695"/>
      <c r="G49" s="695"/>
      <c r="H49" s="695"/>
      <c r="I49" s="695"/>
      <c r="J49" s="696"/>
    </row>
    <row r="50" spans="1:10" ht="16.149999999999999" customHeight="1" x14ac:dyDescent="0.25">
      <c r="A50" s="382">
        <v>10</v>
      </c>
      <c r="B50" s="694" t="s">
        <v>121</v>
      </c>
      <c r="C50" s="695"/>
      <c r="D50" s="695"/>
      <c r="E50" s="695"/>
      <c r="F50" s="695"/>
      <c r="G50" s="695"/>
      <c r="H50" s="695"/>
      <c r="I50" s="695"/>
      <c r="J50" s="696"/>
    </row>
    <row r="51" spans="1:10" ht="16.899999999999999" customHeight="1" x14ac:dyDescent="0.25">
      <c r="A51" s="382">
        <v>11</v>
      </c>
      <c r="B51" s="694" t="s">
        <v>892</v>
      </c>
      <c r="C51" s="695"/>
      <c r="D51" s="695"/>
      <c r="E51" s="695"/>
      <c r="F51" s="695"/>
      <c r="G51" s="695"/>
      <c r="H51" s="695"/>
      <c r="I51" s="695"/>
      <c r="J51" s="696"/>
    </row>
    <row r="52" spans="1:10" ht="15.4" customHeight="1" x14ac:dyDescent="0.25">
      <c r="A52" s="382">
        <v>12</v>
      </c>
      <c r="B52" s="707" t="s">
        <v>122</v>
      </c>
      <c r="C52" s="695"/>
      <c r="D52" s="695"/>
      <c r="E52" s="695"/>
      <c r="F52" s="695"/>
      <c r="G52" s="695"/>
      <c r="H52" s="695"/>
      <c r="I52" s="696"/>
      <c r="J52" s="437" t="s">
        <v>1105</v>
      </c>
    </row>
    <row r="53" spans="1:10" ht="31.9" customHeight="1" x14ac:dyDescent="0.25">
      <c r="A53" s="382">
        <v>13</v>
      </c>
      <c r="B53" s="694" t="s">
        <v>1235</v>
      </c>
      <c r="C53" s="695"/>
      <c r="D53" s="695"/>
      <c r="E53" s="695"/>
      <c r="F53" s="695"/>
      <c r="G53" s="695"/>
      <c r="H53" s="695"/>
      <c r="I53" s="695"/>
      <c r="J53" s="696"/>
    </row>
    <row r="54" spans="1:10" ht="39.75" customHeight="1" x14ac:dyDescent="0.25">
      <c r="A54" s="697" t="s">
        <v>123</v>
      </c>
      <c r="B54" s="698"/>
      <c r="C54" s="698"/>
      <c r="D54" s="698"/>
      <c r="E54" s="698"/>
      <c r="F54" s="698"/>
      <c r="G54" s="698"/>
      <c r="H54" s="698"/>
      <c r="I54" s="698"/>
      <c r="J54" s="699"/>
    </row>
    <row r="55" spans="1:10" ht="23.65" customHeight="1" x14ac:dyDescent="0.25">
      <c r="A55" s="700" t="s">
        <v>124</v>
      </c>
      <c r="B55" s="700"/>
      <c r="C55" s="700"/>
      <c r="D55" s="700"/>
      <c r="E55" s="700"/>
      <c r="F55" s="700"/>
      <c r="G55" s="700"/>
      <c r="H55" s="700"/>
      <c r="I55" s="700"/>
      <c r="J55" s="700"/>
    </row>
    <row r="56" spans="1:10" ht="14.65" customHeight="1" x14ac:dyDescent="0.25">
      <c r="A56" s="708" t="s">
        <v>125</v>
      </c>
      <c r="B56" s="709"/>
      <c r="C56" s="438" t="s">
        <v>1105</v>
      </c>
      <c r="D56" s="692" t="s">
        <v>126</v>
      </c>
      <c r="E56" s="693"/>
      <c r="F56" s="693"/>
      <c r="G56" s="693"/>
      <c r="H56" s="693"/>
      <c r="I56" s="693"/>
      <c r="J56" s="693"/>
    </row>
    <row r="57" spans="1:10" ht="29.1" customHeight="1" x14ac:dyDescent="0.25">
      <c r="A57" s="710" t="s">
        <v>127</v>
      </c>
      <c r="B57" s="711"/>
      <c r="C57" s="438" t="s">
        <v>1106</v>
      </c>
      <c r="D57" s="692" t="s">
        <v>128</v>
      </c>
      <c r="E57" s="693"/>
      <c r="F57" s="693"/>
      <c r="G57" s="693"/>
      <c r="H57" s="693"/>
      <c r="I57" s="693"/>
      <c r="J57" s="693"/>
    </row>
    <row r="58" spans="1:10" ht="29.1" customHeight="1" x14ac:dyDescent="0.25">
      <c r="A58" s="710" t="s">
        <v>1090</v>
      </c>
      <c r="B58" s="711"/>
      <c r="C58" s="436" t="s">
        <v>1105</v>
      </c>
      <c r="D58" s="692" t="s">
        <v>129</v>
      </c>
      <c r="E58" s="693"/>
      <c r="F58" s="693"/>
      <c r="G58" s="693"/>
      <c r="H58" s="693"/>
      <c r="I58" s="693"/>
      <c r="J58" s="693"/>
    </row>
    <row r="59" spans="1:10" ht="29.1" customHeight="1" x14ac:dyDescent="0.25">
      <c r="A59" s="710" t="s">
        <v>1091</v>
      </c>
      <c r="B59" s="711"/>
      <c r="C59" s="438" t="s">
        <v>1105</v>
      </c>
      <c r="D59" s="692" t="s">
        <v>997</v>
      </c>
      <c r="E59" s="693"/>
      <c r="F59" s="693"/>
      <c r="G59" s="693"/>
      <c r="H59" s="693"/>
      <c r="I59" s="693"/>
      <c r="J59" s="693"/>
    </row>
    <row r="60" spans="1:10" ht="43.35" customHeight="1" x14ac:dyDescent="0.25">
      <c r="A60" s="710" t="s">
        <v>130</v>
      </c>
      <c r="B60" s="711"/>
      <c r="C60" s="438" t="s">
        <v>1105</v>
      </c>
      <c r="D60" s="692" t="s">
        <v>131</v>
      </c>
      <c r="E60" s="693"/>
      <c r="F60" s="693"/>
      <c r="G60" s="693"/>
      <c r="H60" s="693"/>
      <c r="I60" s="693"/>
      <c r="J60" s="693"/>
    </row>
    <row r="61" spans="1:10" ht="31.15" customHeight="1" x14ac:dyDescent="0.25">
      <c r="A61" s="710" t="s">
        <v>132</v>
      </c>
      <c r="B61" s="711"/>
      <c r="C61" s="438" t="s">
        <v>1105</v>
      </c>
      <c r="D61" s="692" t="s">
        <v>133</v>
      </c>
      <c r="E61" s="693"/>
      <c r="F61" s="693"/>
      <c r="G61" s="693"/>
      <c r="H61" s="693"/>
      <c r="I61" s="693"/>
      <c r="J61" s="693"/>
    </row>
    <row r="62" spans="1:10" ht="29.1" customHeight="1" x14ac:dyDescent="0.25">
      <c r="A62" s="710" t="s">
        <v>134</v>
      </c>
      <c r="B62" s="711"/>
      <c r="C62" s="438" t="s">
        <v>1105</v>
      </c>
      <c r="D62" s="692" t="s">
        <v>135</v>
      </c>
      <c r="E62" s="693"/>
      <c r="F62" s="693"/>
      <c r="G62" s="693"/>
      <c r="H62" s="693"/>
      <c r="I62" s="693"/>
      <c r="J62" s="693"/>
    </row>
    <row r="63" spans="1:10" ht="28.5" customHeight="1" x14ac:dyDescent="0.25">
      <c r="A63" s="710" t="s">
        <v>136</v>
      </c>
      <c r="B63" s="711"/>
      <c r="C63" s="438" t="s">
        <v>1105</v>
      </c>
      <c r="D63" s="692" t="s">
        <v>893</v>
      </c>
      <c r="E63" s="693"/>
      <c r="F63" s="693"/>
      <c r="G63" s="693"/>
      <c r="H63" s="693"/>
      <c r="I63" s="693"/>
      <c r="J63" s="693"/>
    </row>
    <row r="64" spans="1:10" ht="45.75" customHeight="1" x14ac:dyDescent="0.25">
      <c r="A64" s="710" t="s">
        <v>137</v>
      </c>
      <c r="B64" s="711"/>
      <c r="C64" s="436" t="s">
        <v>1105</v>
      </c>
      <c r="D64" s="692" t="s">
        <v>138</v>
      </c>
      <c r="E64" s="693"/>
      <c r="F64" s="693"/>
      <c r="G64" s="693"/>
      <c r="H64" s="693"/>
      <c r="I64" s="693"/>
      <c r="J64" s="693"/>
    </row>
    <row r="65" spans="1:10" ht="34.5" customHeight="1" x14ac:dyDescent="0.25">
      <c r="A65" s="710" t="s">
        <v>993</v>
      </c>
      <c r="B65" s="711"/>
      <c r="C65" s="438" t="s">
        <v>1105</v>
      </c>
      <c r="D65" s="692" t="s">
        <v>1049</v>
      </c>
      <c r="E65" s="693"/>
      <c r="F65" s="693"/>
      <c r="G65" s="693"/>
      <c r="H65" s="693"/>
      <c r="I65" s="693"/>
      <c r="J65" s="693"/>
    </row>
    <row r="66" spans="1:10" ht="21" customHeight="1" x14ac:dyDescent="0.25">
      <c r="A66" s="708" t="s">
        <v>139</v>
      </c>
      <c r="B66" s="709"/>
      <c r="C66" s="438" t="s">
        <v>1105</v>
      </c>
      <c r="D66" s="692" t="s">
        <v>140</v>
      </c>
      <c r="E66" s="693"/>
      <c r="F66" s="693"/>
      <c r="G66" s="693"/>
      <c r="H66" s="693"/>
      <c r="I66" s="693"/>
      <c r="J66" s="693"/>
    </row>
    <row r="67" spans="1:10" ht="22.5" customHeight="1" x14ac:dyDescent="0.25">
      <c r="A67" s="779" t="s">
        <v>1092</v>
      </c>
      <c r="B67" s="780"/>
      <c r="C67" s="780"/>
      <c r="D67" s="780"/>
      <c r="E67" s="780"/>
      <c r="F67" s="780"/>
      <c r="G67" s="780"/>
      <c r="H67" s="780"/>
      <c r="I67" s="780"/>
      <c r="J67" s="781"/>
    </row>
  </sheetData>
  <sheetProtection algorithmName="SHA-512" hashValue="9APbj8hlLJsBrK0Z+6Hs5tkLMgj9HR+ll2UQROc091Anxs4wudAnrjPa068BCtEneJbYOESE4ZcNdDj+xeeefA==" saltValue="AZQYNrKeSj7aKKYhInWryQ==" spinCount="100000" sheet="1" objects="1" scenarios="1" formatRows="0" selectLockedCells="1"/>
  <mergeCells count="114">
    <mergeCell ref="E34:J34"/>
    <mergeCell ref="A35:D35"/>
    <mergeCell ref="E35:J35"/>
    <mergeCell ref="I38:J38"/>
    <mergeCell ref="F38:H38"/>
    <mergeCell ref="A39:J39"/>
    <mergeCell ref="K19:P19"/>
    <mergeCell ref="D66:J66"/>
    <mergeCell ref="A31:D31"/>
    <mergeCell ref="E31:H31"/>
    <mergeCell ref="I31:J31"/>
    <mergeCell ref="H29:J29"/>
    <mergeCell ref="H30:J30"/>
    <mergeCell ref="A34:D34"/>
    <mergeCell ref="A24:D24"/>
    <mergeCell ref="E24:J24"/>
    <mergeCell ref="A25:D25"/>
    <mergeCell ref="E25:J25"/>
    <mergeCell ref="A26:D26"/>
    <mergeCell ref="E26:G26"/>
    <mergeCell ref="H26:J26"/>
    <mergeCell ref="A33:D33"/>
    <mergeCell ref="E33:J33"/>
    <mergeCell ref="A30:D30"/>
    <mergeCell ref="A67:J67"/>
    <mergeCell ref="B48:J48"/>
    <mergeCell ref="B49:J49"/>
    <mergeCell ref="B50:J50"/>
    <mergeCell ref="B51:J51"/>
    <mergeCell ref="A40:J40"/>
    <mergeCell ref="B41:J41"/>
    <mergeCell ref="B42:J42"/>
    <mergeCell ref="D63:J63"/>
    <mergeCell ref="D64:J64"/>
    <mergeCell ref="D65:J65"/>
    <mergeCell ref="A63:B63"/>
    <mergeCell ref="A64:B64"/>
    <mergeCell ref="A65:B65"/>
    <mergeCell ref="A66:B66"/>
    <mergeCell ref="A61:B61"/>
    <mergeCell ref="A62:B62"/>
    <mergeCell ref="D60:J60"/>
    <mergeCell ref="D59:J59"/>
    <mergeCell ref="A27:D27"/>
    <mergeCell ref="A28:D28"/>
    <mergeCell ref="A29:D29"/>
    <mergeCell ref="E27:G27"/>
    <mergeCell ref="E28:G28"/>
    <mergeCell ref="E29:G29"/>
    <mergeCell ref="A32:D32"/>
    <mergeCell ref="E32:J32"/>
    <mergeCell ref="H28:J28"/>
    <mergeCell ref="E30:G30"/>
    <mergeCell ref="H27:J27"/>
    <mergeCell ref="E1:G5"/>
    <mergeCell ref="H1:J4"/>
    <mergeCell ref="H5:J5"/>
    <mergeCell ref="A6:J6"/>
    <mergeCell ref="E7:J7"/>
    <mergeCell ref="E8:J8"/>
    <mergeCell ref="A13:D13"/>
    <mergeCell ref="E13:F13"/>
    <mergeCell ref="A12:D12"/>
    <mergeCell ref="A7:D9"/>
    <mergeCell ref="E9:J9"/>
    <mergeCell ref="A10:D10"/>
    <mergeCell ref="A11:D11"/>
    <mergeCell ref="E11:J11"/>
    <mergeCell ref="G13:J16"/>
    <mergeCell ref="A15:D15"/>
    <mergeCell ref="A14:D14"/>
    <mergeCell ref="E12:H12"/>
    <mergeCell ref="I12:J12"/>
    <mergeCell ref="E14:F14"/>
    <mergeCell ref="A16:D16"/>
    <mergeCell ref="E16:F16"/>
    <mergeCell ref="E10:F10"/>
    <mergeCell ref="G10:J10"/>
    <mergeCell ref="A23:D23"/>
    <mergeCell ref="E15:F15"/>
    <mergeCell ref="E22:J22"/>
    <mergeCell ref="E23:J23"/>
    <mergeCell ref="A17:J17"/>
    <mergeCell ref="A18:D18"/>
    <mergeCell ref="E18:J18"/>
    <mergeCell ref="A19:D19"/>
    <mergeCell ref="A20:D20"/>
    <mergeCell ref="E20:J20"/>
    <mergeCell ref="A21:D22"/>
    <mergeCell ref="E21:J21"/>
    <mergeCell ref="A36:D36"/>
    <mergeCell ref="E36:J36"/>
    <mergeCell ref="D62:J62"/>
    <mergeCell ref="D61:J61"/>
    <mergeCell ref="B53:J53"/>
    <mergeCell ref="A54:J54"/>
    <mergeCell ref="A55:J55"/>
    <mergeCell ref="D56:J56"/>
    <mergeCell ref="D57:J57"/>
    <mergeCell ref="D58:J58"/>
    <mergeCell ref="A37:J37"/>
    <mergeCell ref="A38:C38"/>
    <mergeCell ref="D38:E38"/>
    <mergeCell ref="B43:I43"/>
    <mergeCell ref="B44:I44"/>
    <mergeCell ref="B45:I45"/>
    <mergeCell ref="B46:I46"/>
    <mergeCell ref="B47:I47"/>
    <mergeCell ref="B52:I52"/>
    <mergeCell ref="A56:B56"/>
    <mergeCell ref="A57:B57"/>
    <mergeCell ref="A58:B58"/>
    <mergeCell ref="A59:B59"/>
    <mergeCell ref="A60:B60"/>
  </mergeCells>
  <conditionalFormatting sqref="E8:J8">
    <cfRule type="containsText" dxfId="127" priority="1" operator="containsText" text="Not Met">
      <formula>NOT(ISERROR(SEARCH("Not Met",E8)))</formula>
    </cfRule>
  </conditionalFormatting>
  <conditionalFormatting sqref="E7:J7">
    <cfRule type="containsText" dxfId="126" priority="2" operator="containsText" text="Not Met">
      <formula>NOT(ISERROR(SEARCH("Not Met",E7)))</formula>
    </cfRule>
  </conditionalFormatting>
  <dataValidations count="10">
    <dataValidation type="list" allowBlank="1" showInputMessage="1" showErrorMessage="1" sqref="I31:J31" xr:uid="{00000000-0002-0000-0100-000000000000}">
      <formula1>MailCertTo</formula1>
    </dataValidation>
    <dataValidation type="whole" operator="greaterThan" allowBlank="1" showInputMessage="1" showErrorMessage="1" error="Number of bedrooms must be 1 or more" prompt="Input the number of bedrooms" sqref="E15:F15" xr:uid="{00000000-0002-0000-0100-000001000000}">
      <formula1>0</formula1>
    </dataValidation>
    <dataValidation type="whole" operator="lessThanOrEqual" allowBlank="1" showInputMessage="1" showErrorMessage="1" error="This HERS index cannot be greater than HERS index without energy production." prompt="Input the HERS index of the as-built home including any onsite energy generation such as PV, solar thermal or wind." sqref="L22:M22" xr:uid="{00000000-0002-0000-0100-000002000000}">
      <formula1>L21</formula1>
    </dataValidation>
    <dataValidation type="whole" showInputMessage="1" showErrorMessage="1" prompt="Input the HERS index WITHOUT active onsite energy generation such as PV, solar thermal or wind." sqref="L21" xr:uid="{00000000-0002-0000-0100-000003000000}">
      <formula1>30</formula1>
      <formula2>125</formula2>
    </dataValidation>
    <dataValidation type="whole" allowBlank="1" showInputMessage="1" showErrorMessage="1" prompt="Input conditioned floor area of home " sqref="E13" xr:uid="{00000000-0002-0000-0100-000004000000}">
      <formula1>0</formula1>
      <formula2>30000</formula2>
    </dataValidation>
    <dataValidation type="list" allowBlank="1" showInputMessage="1" showErrorMessage="1" sqref="E19" xr:uid="{00000000-0002-0000-0100-000005000000}">
      <formula1>YesOrNo</formula1>
    </dataValidation>
    <dataValidation allowBlank="1" showInputMessage="1" showErrorMessage="1" prompt="Input number of stories of the home_x000a_" sqref="E14:F14" xr:uid="{00000000-0002-0000-0100-000006000000}"/>
    <dataValidation type="date" operator="greaterThan" allowBlank="1" showInputMessage="1" showErrorMessage="1" error="Must enter the actual permit date and the date must be after 2017." prompt="Input date of building permit" sqref="E10" xr:uid="{00000000-0002-0000-0100-000007000000}">
      <formula1>43100</formula1>
    </dataValidation>
    <dataValidation type="whole" allowBlank="1" showInputMessage="1" showErrorMessage="1" prompt="Input Climate Zone:  3, 4, 5, 6 or 7" sqref="E16:F16" xr:uid="{00000000-0002-0000-0100-000008000000}">
      <formula1>3</formula1>
      <formula2>7</formula2>
    </dataValidation>
    <dataValidation type="whole" operator="lessThanOrEqual" allowBlank="1" showInputMessage="1" showErrorMessage="1" error="This HERS index cannot be greater than the HERS index without energy generation._x000a_" prompt="Input the HERS index of the as-built home including any onsite energy generation such as PV, solar thermal or wind." sqref="K22" xr:uid="{00000000-0002-0000-0100-000009000000}">
      <formula1>K21</formula1>
    </dataValidation>
  </dataValidations>
  <hyperlinks>
    <hyperlink ref="D38:E38" location="'3b Code Plus Verification'!K1" display="Go to '3b Code Plus Verification' tab." xr:uid="{00000000-0004-0000-0100-000000000000}"/>
    <hyperlink ref="I38:J38" location="'3a Scoring &amp; Verification'!K2" display="Go to '3a Scoring &amp; Verification' tab." xr:uid="{00000000-0004-0000-0100-000001000000}"/>
    <hyperlink ref="J43" location="'3a Scoring &amp; Verification'!K2" display="Go to this tab" xr:uid="{00000000-0004-0000-0100-000002000000}"/>
    <hyperlink ref="J44" location="'3b Code Plus Verification'!K1" display="Go to this tab" xr:uid="{00000000-0004-0000-0100-000003000000}"/>
    <hyperlink ref="J45" location="'6 Thermal Enclosure Checklist'!D2" display="Go to this tab" xr:uid="{00000000-0004-0000-0100-000004000000}"/>
    <hyperlink ref="J46" location="'4b Indoor Water Testing'!C7" display="Go to this tab" xr:uid="{00000000-0004-0000-0100-000005000000}"/>
    <hyperlink ref="J47" location="'4a WEiR Index'!F12" display="Go to this tab" xr:uid="{00000000-0004-0000-0100-000006000000}"/>
    <hyperlink ref="J52" location="'5 HVAC Accountability Form'!E3" display="Go to this tab" xr:uid="{00000000-0004-0000-0100-000007000000}"/>
    <hyperlink ref="C56" location="'1 BGNM Program Overview'!A9" display="Go to this tab" xr:uid="{00000000-0004-0000-0100-000008000000}"/>
    <hyperlink ref="C57" location="'2 Project Information'!E7" display="Go to top" xr:uid="{00000000-0004-0000-0100-000009000000}"/>
    <hyperlink ref="C58" location="'3a Scoring &amp; Verification'!K2" display="Go to this tab" xr:uid="{00000000-0004-0000-0100-00000A000000}"/>
    <hyperlink ref="C59:C66" location="'3a Scoring &amp; Verification'!J9" display="Go to this tab" xr:uid="{00000000-0004-0000-0100-00000B000000}"/>
    <hyperlink ref="C59" location="'3b Code Plus Verification'!K1" display="Go to this tab" xr:uid="{00000000-0004-0000-0100-00000C000000}"/>
    <hyperlink ref="C60" location="'4a WEiR Index'!F12" display="Go to this tab" xr:uid="{00000000-0004-0000-0100-00000D000000}"/>
    <hyperlink ref="C61" location="'4b Indoor Water Testing'!C7" display="Go to this tab" xr:uid="{00000000-0004-0000-0100-00000E000000}"/>
    <hyperlink ref="C62" location="'5 HVAC Accountability Form'!E3" display="Go to this tab" xr:uid="{00000000-0004-0000-0100-00000F000000}"/>
    <hyperlink ref="C63" location="'6 Thermal Enclosure Checklist'!D7" display="Go to this tab" xr:uid="{00000000-0004-0000-0100-000010000000}"/>
    <hyperlink ref="C64" location="'7 NM Climate Zones'!A10" display="Go to this tab" xr:uid="{00000000-0004-0000-0100-000011000000}"/>
    <hyperlink ref="C65" location="'8 IECC Insulation Requirements'!I1" display="Go to this tab" xr:uid="{00000000-0004-0000-0100-000012000000}"/>
    <hyperlink ref="C66" location="Errata!H1" display="Go to this tab" xr:uid="{00000000-0004-0000-0100-000013000000}"/>
  </hyperlinks>
  <pageMargins left="0.7" right="0.7" top="0.75" bottom="0.75" header="0.3" footer="0.3"/>
  <pageSetup scale="77"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425"/>
  <sheetViews>
    <sheetView workbookViewId="0">
      <pane ySplit="1" topLeftCell="A2" activePane="bottomLeft" state="frozen"/>
      <selection pane="bottomLeft" activeCell="L16" sqref="L16"/>
    </sheetView>
  </sheetViews>
  <sheetFormatPr defaultColWidth="11.28515625" defaultRowHeight="15" x14ac:dyDescent="0.25"/>
  <cols>
    <col min="1" max="1" width="10.7109375" style="5" customWidth="1"/>
    <col min="2" max="2" width="3" style="5" customWidth="1"/>
    <col min="3" max="3" width="24" style="5" customWidth="1"/>
    <col min="4" max="11" width="7" style="5" customWidth="1"/>
    <col min="12" max="12" width="15.28515625" style="5" customWidth="1"/>
    <col min="13" max="13" width="16.28515625" style="5" customWidth="1"/>
    <col min="14" max="15" width="15.7109375" style="5" customWidth="1"/>
    <col min="16" max="19" width="7.28515625" style="5" customWidth="1"/>
    <col min="20" max="20" width="60.5703125" style="4" customWidth="1"/>
    <col min="21" max="21" width="9.7109375" style="4" customWidth="1"/>
    <col min="22" max="27" width="11.28515625" style="4"/>
    <col min="28" max="16384" width="11.28515625" style="5"/>
  </cols>
  <sheetData>
    <row r="1" spans="1:36" ht="15" customHeight="1" x14ac:dyDescent="0.25">
      <c r="A1" s="1151" t="s">
        <v>141</v>
      </c>
      <c r="B1" s="1152"/>
      <c r="C1" s="1153" t="s">
        <v>142</v>
      </c>
      <c r="D1" s="1153"/>
      <c r="E1" s="1153"/>
      <c r="F1" s="1153"/>
      <c r="G1" s="1153"/>
      <c r="H1" s="1153"/>
      <c r="I1" s="1153"/>
      <c r="J1" s="1153"/>
      <c r="K1" s="1153"/>
      <c r="L1" s="47" t="s">
        <v>143</v>
      </c>
      <c r="M1" s="47" t="s">
        <v>144</v>
      </c>
      <c r="N1" s="1152" t="s">
        <v>145</v>
      </c>
      <c r="O1" s="1152"/>
      <c r="P1" s="1152"/>
      <c r="Q1" s="1152"/>
      <c r="R1" s="1152"/>
      <c r="S1" s="1154"/>
      <c r="T1" s="1112"/>
      <c r="U1" s="5" t="s">
        <v>1245</v>
      </c>
    </row>
    <row r="2" spans="1:36" ht="15" customHeight="1" x14ac:dyDescent="0.25">
      <c r="A2" s="1115"/>
      <c r="B2" s="1116"/>
      <c r="C2" s="1117"/>
      <c r="D2" s="1121" t="s">
        <v>146</v>
      </c>
      <c r="E2" s="1122"/>
      <c r="F2" s="1122"/>
      <c r="G2" s="1123"/>
      <c r="H2" s="1126" t="s">
        <v>147</v>
      </c>
      <c r="I2" s="1127"/>
      <c r="J2" s="1127"/>
      <c r="K2" s="1128" t="str">
        <f>IF('2 Project Information'!E7="","",'2 Project Information'!E7)</f>
        <v/>
      </c>
      <c r="L2" s="1129"/>
      <c r="M2" s="1129"/>
      <c r="N2" s="1130"/>
      <c r="O2" s="1131" t="s">
        <v>148</v>
      </c>
      <c r="P2" s="1132"/>
      <c r="Q2" s="1132"/>
      <c r="R2" s="1132"/>
      <c r="S2" s="1133"/>
      <c r="T2" s="1113"/>
      <c r="U2" s="48"/>
    </row>
    <row r="3" spans="1:36" ht="15" customHeight="1" x14ac:dyDescent="0.25">
      <c r="A3" s="1118"/>
      <c r="B3" s="1119"/>
      <c r="C3" s="1120"/>
      <c r="D3" s="1124"/>
      <c r="E3" s="1124"/>
      <c r="F3" s="1124"/>
      <c r="G3" s="1125"/>
      <c r="H3" s="1134" t="s">
        <v>149</v>
      </c>
      <c r="I3" s="1135"/>
      <c r="J3" s="1135"/>
      <c r="K3" s="1137" t="str">
        <f>IF('2 Project Information'!E8="","",'2 Project Information'!E8)</f>
        <v/>
      </c>
      <c r="L3" s="1138"/>
      <c r="M3" s="1138"/>
      <c r="N3" s="1139"/>
      <c r="O3" s="1140" t="s">
        <v>150</v>
      </c>
      <c r="P3" s="1141"/>
      <c r="Q3" s="1141"/>
      <c r="R3" s="1142" t="str">
        <f>IF(CZ="","",CZ)</f>
        <v/>
      </c>
      <c r="S3" s="1143"/>
      <c r="T3" s="1113"/>
      <c r="U3" s="48"/>
    </row>
    <row r="4" spans="1:36" ht="15" customHeight="1" x14ac:dyDescent="0.25">
      <c r="A4" s="1118"/>
      <c r="B4" s="1119"/>
      <c r="C4" s="1120"/>
      <c r="D4" s="1124"/>
      <c r="E4" s="1124"/>
      <c r="F4" s="1124"/>
      <c r="G4" s="1125"/>
      <c r="H4" s="1136"/>
      <c r="I4" s="1135"/>
      <c r="J4" s="1135"/>
      <c r="K4" s="1144" t="str">
        <f>IF('2 Project Information'!E9="","",'2 Project Information'!E9)</f>
        <v/>
      </c>
      <c r="L4" s="1145"/>
      <c r="M4" s="1145"/>
      <c r="N4" s="1146"/>
      <c r="O4" s="1147" t="s">
        <v>151</v>
      </c>
      <c r="P4" s="1148"/>
      <c r="Q4" s="1148"/>
      <c r="R4" s="1149" t="str">
        <f>IF(CFA="","",CFA)</f>
        <v/>
      </c>
      <c r="S4" s="1150"/>
      <c r="T4" s="1113"/>
      <c r="U4" s="48"/>
    </row>
    <row r="5" spans="1:36" ht="15" customHeight="1" x14ac:dyDescent="0.25">
      <c r="A5" s="1069"/>
      <c r="B5" s="803"/>
      <c r="C5" s="804"/>
      <c r="D5" s="818" t="str">
        <f>VersionNo.</f>
        <v>Version 2021.01</v>
      </c>
      <c r="E5" s="818"/>
      <c r="F5" s="818"/>
      <c r="G5" s="818"/>
      <c r="H5" s="818"/>
      <c r="I5" s="818"/>
      <c r="J5" s="818"/>
      <c r="K5" s="818"/>
      <c r="L5" s="818"/>
      <c r="M5" s="818"/>
      <c r="N5" s="819"/>
      <c r="O5" s="1155" t="s">
        <v>152</v>
      </c>
      <c r="P5" s="1156"/>
      <c r="Q5" s="1156"/>
      <c r="R5" s="1157" t="str">
        <f>IF(Bedrooms="","",Bedrooms)</f>
        <v/>
      </c>
      <c r="S5" s="1158"/>
      <c r="T5" s="1114"/>
      <c r="U5" s="48"/>
    </row>
    <row r="6" spans="1:36" ht="15" customHeight="1" x14ac:dyDescent="0.25">
      <c r="A6" s="822"/>
      <c r="B6" s="823"/>
      <c r="C6" s="823"/>
      <c r="D6" s="820"/>
      <c r="E6" s="820"/>
      <c r="F6" s="820"/>
      <c r="G6" s="820"/>
      <c r="H6" s="820"/>
      <c r="I6" s="820"/>
      <c r="J6" s="820"/>
      <c r="K6" s="820"/>
      <c r="L6" s="820"/>
      <c r="M6" s="820"/>
      <c r="N6" s="821"/>
      <c r="O6" s="816" t="s">
        <v>930</v>
      </c>
      <c r="P6" s="817"/>
      <c r="Q6" s="817"/>
      <c r="R6" s="851" t="str">
        <f>IF(PermitDate="","",PermitDate)</f>
        <v/>
      </c>
      <c r="S6" s="852"/>
      <c r="T6" s="524"/>
      <c r="U6" s="48"/>
    </row>
    <row r="7" spans="1:36" s="367" customFormat="1" ht="5.0999999999999996" customHeight="1" x14ac:dyDescent="0.25">
      <c r="A7" s="495"/>
      <c r="B7" s="362"/>
      <c r="C7" s="362"/>
      <c r="D7" s="363"/>
      <c r="E7" s="363"/>
      <c r="F7" s="363"/>
      <c r="G7" s="363"/>
      <c r="H7" s="363"/>
      <c r="I7" s="363"/>
      <c r="J7" s="363"/>
      <c r="K7" s="363"/>
      <c r="L7" s="363"/>
      <c r="M7" s="363"/>
      <c r="N7" s="363"/>
      <c r="O7" s="525"/>
      <c r="P7" s="525"/>
      <c r="Q7" s="525"/>
      <c r="R7" s="526"/>
      <c r="S7" s="527"/>
      <c r="T7" s="364"/>
      <c r="U7" s="365"/>
      <c r="X7" s="366"/>
      <c r="Y7" s="366"/>
      <c r="Z7" s="366"/>
      <c r="AA7" s="366"/>
    </row>
    <row r="8" spans="1:36" ht="18" customHeight="1" x14ac:dyDescent="0.25">
      <c r="A8" s="1054" t="s">
        <v>153</v>
      </c>
      <c r="B8" s="1055"/>
      <c r="C8" s="1055"/>
      <c r="D8" s="1055"/>
      <c r="E8" s="1055"/>
      <c r="F8" s="1055"/>
      <c r="G8" s="1055"/>
      <c r="H8" s="1055"/>
      <c r="I8" s="1055"/>
      <c r="J8" s="1055"/>
      <c r="K8" s="1055"/>
      <c r="L8" s="1055"/>
      <c r="M8" s="1055"/>
      <c r="N8" s="1055"/>
      <c r="O8" s="1055"/>
      <c r="P8" s="1055"/>
      <c r="Q8" s="1055"/>
      <c r="R8" s="1055"/>
      <c r="S8" s="1056"/>
      <c r="T8" s="48"/>
      <c r="U8" s="48"/>
      <c r="V8" s="446"/>
      <c r="W8" s="446"/>
      <c r="X8" s="446"/>
      <c r="Y8" s="446"/>
      <c r="Z8" s="446"/>
      <c r="AA8" s="446"/>
      <c r="AB8" s="446"/>
      <c r="AC8" s="446"/>
      <c r="AD8" s="446"/>
      <c r="AE8" s="446"/>
      <c r="AF8" s="446"/>
      <c r="AG8" s="446"/>
      <c r="AH8" s="446"/>
      <c r="AI8" s="446"/>
      <c r="AJ8" s="446"/>
    </row>
    <row r="9" spans="1:36" ht="15" customHeight="1" thickBot="1" x14ac:dyDescent="0.3">
      <c r="A9" s="1159" t="s">
        <v>154</v>
      </c>
      <c r="B9" s="1159"/>
      <c r="C9" s="1159"/>
      <c r="D9" s="1159"/>
      <c r="E9" s="1159"/>
      <c r="F9" s="1159"/>
      <c r="G9" s="1159"/>
      <c r="H9" s="1159"/>
      <c r="I9" s="1159"/>
      <c r="J9" s="1159"/>
      <c r="K9" s="1159"/>
      <c r="L9" s="1159"/>
      <c r="M9" s="1159"/>
      <c r="N9" s="1159"/>
      <c r="O9" s="1159"/>
      <c r="P9" s="1159"/>
      <c r="Q9" s="1159"/>
      <c r="R9" s="1159"/>
      <c r="S9" s="1159"/>
      <c r="T9" s="48"/>
      <c r="U9" s="48"/>
      <c r="V9" s="446"/>
      <c r="W9" s="446"/>
      <c r="X9" s="446"/>
      <c r="Y9" s="446"/>
      <c r="Z9" s="446"/>
      <c r="AA9" s="446"/>
      <c r="AB9" s="446"/>
      <c r="AC9" s="446"/>
      <c r="AD9" s="446"/>
      <c r="AE9" s="446"/>
      <c r="AF9" s="446"/>
      <c r="AG9" s="446"/>
      <c r="AH9" s="446"/>
      <c r="AI9" s="446"/>
      <c r="AJ9" s="446"/>
    </row>
    <row r="10" spans="1:36" ht="15" customHeight="1" thickTop="1" x14ac:dyDescent="0.25">
      <c r="A10" s="357"/>
      <c r="B10" s="358"/>
      <c r="C10" s="1160" t="s">
        <v>908</v>
      </c>
      <c r="D10" s="1161"/>
      <c r="E10" s="1161"/>
      <c r="F10" s="1161"/>
      <c r="G10" s="1161"/>
      <c r="H10" s="1161"/>
      <c r="I10" s="1161"/>
      <c r="J10" s="1161"/>
      <c r="K10" s="1057" t="s">
        <v>906</v>
      </c>
      <c r="L10" s="1058"/>
      <c r="M10" s="1058"/>
      <c r="N10" s="1058"/>
      <c r="O10" s="1058"/>
      <c r="P10" s="1058"/>
      <c r="Q10" s="1058"/>
      <c r="R10" s="1058"/>
      <c r="S10" s="1059"/>
      <c r="T10" s="48"/>
      <c r="U10" s="48"/>
      <c r="V10" s="446"/>
      <c r="W10" s="446"/>
      <c r="X10" s="446"/>
      <c r="Y10" s="446"/>
      <c r="Z10" s="446"/>
      <c r="AA10" s="446"/>
      <c r="AB10" s="446"/>
      <c r="AC10" s="446"/>
      <c r="AD10" s="446"/>
      <c r="AE10" s="446"/>
      <c r="AF10" s="446"/>
      <c r="AG10" s="446"/>
      <c r="AH10" s="446"/>
      <c r="AI10" s="446"/>
      <c r="AJ10" s="446"/>
    </row>
    <row r="11" spans="1:36" ht="15" customHeight="1" x14ac:dyDescent="0.25">
      <c r="A11" s="1073" t="s">
        <v>155</v>
      </c>
      <c r="B11" s="1074"/>
      <c r="C11" s="1077" t="s">
        <v>907</v>
      </c>
      <c r="D11" s="1077"/>
      <c r="E11" s="1077"/>
      <c r="F11" s="50" t="s">
        <v>23</v>
      </c>
      <c r="G11" s="50" t="s">
        <v>26</v>
      </c>
      <c r="H11" s="50" t="s">
        <v>27</v>
      </c>
      <c r="I11" s="50" t="s">
        <v>28</v>
      </c>
      <c r="J11" s="50" t="s">
        <v>29</v>
      </c>
      <c r="K11" s="1060"/>
      <c r="L11" s="1061"/>
      <c r="M11" s="1061"/>
      <c r="N11" s="1061"/>
      <c r="O11" s="1061"/>
      <c r="P11" s="1061"/>
      <c r="Q11" s="1061"/>
      <c r="R11" s="1061"/>
      <c r="S11" s="1062"/>
      <c r="T11" s="48"/>
      <c r="U11" s="48"/>
      <c r="V11" s="446"/>
      <c r="W11" s="446"/>
      <c r="X11" s="446"/>
      <c r="Y11" s="446"/>
      <c r="Z11" s="446"/>
      <c r="AA11" s="446"/>
      <c r="AB11" s="446"/>
      <c r="AC11" s="446"/>
      <c r="AD11" s="446"/>
      <c r="AE11" s="446"/>
      <c r="AF11" s="446"/>
      <c r="AG11" s="446"/>
      <c r="AH11" s="446"/>
      <c r="AI11" s="446"/>
      <c r="AJ11" s="446"/>
    </row>
    <row r="12" spans="1:36" ht="15" customHeight="1" x14ac:dyDescent="0.25">
      <c r="A12" s="1073"/>
      <c r="B12" s="1074"/>
      <c r="C12" s="1078" t="s">
        <v>880</v>
      </c>
      <c r="D12" s="1079"/>
      <c r="E12" s="1080"/>
      <c r="F12" s="355">
        <v>75</v>
      </c>
      <c r="G12" s="355">
        <v>75</v>
      </c>
      <c r="H12" s="355">
        <v>75</v>
      </c>
      <c r="I12" s="355">
        <v>75</v>
      </c>
      <c r="J12" s="355">
        <v>75</v>
      </c>
      <c r="K12" s="1060"/>
      <c r="L12" s="1061"/>
      <c r="M12" s="1061"/>
      <c r="N12" s="1061"/>
      <c r="O12" s="1061"/>
      <c r="P12" s="1061"/>
      <c r="Q12" s="1061"/>
      <c r="R12" s="1061"/>
      <c r="S12" s="1062"/>
      <c r="T12" s="48"/>
      <c r="U12" s="48"/>
      <c r="V12" s="446"/>
      <c r="W12" s="446"/>
      <c r="X12" s="446"/>
      <c r="Y12" s="446"/>
      <c r="Z12" s="446"/>
      <c r="AA12" s="446"/>
      <c r="AB12" s="446"/>
      <c r="AC12" s="446"/>
      <c r="AD12" s="446"/>
      <c r="AE12" s="446"/>
      <c r="AF12" s="446"/>
      <c r="AG12" s="446"/>
      <c r="AH12" s="446"/>
      <c r="AI12" s="446"/>
      <c r="AJ12" s="446"/>
    </row>
    <row r="13" spans="1:36" ht="15" customHeight="1" x14ac:dyDescent="0.25">
      <c r="A13" s="1073"/>
      <c r="B13" s="1074"/>
      <c r="C13" s="1078" t="s">
        <v>156</v>
      </c>
      <c r="D13" s="1079"/>
      <c r="E13" s="1080"/>
      <c r="F13" s="355">
        <v>57</v>
      </c>
      <c r="G13" s="355">
        <v>60</v>
      </c>
      <c r="H13" s="355">
        <v>60</v>
      </c>
      <c r="I13" s="355">
        <v>60</v>
      </c>
      <c r="J13" s="355">
        <v>60</v>
      </c>
      <c r="K13" s="1060"/>
      <c r="L13" s="1061"/>
      <c r="M13" s="1061"/>
      <c r="N13" s="1061"/>
      <c r="O13" s="1061"/>
      <c r="P13" s="1061"/>
      <c r="Q13" s="1061"/>
      <c r="R13" s="1061"/>
      <c r="S13" s="1062"/>
      <c r="T13" s="48"/>
      <c r="U13" s="48"/>
      <c r="V13" s="446"/>
      <c r="W13" s="446"/>
      <c r="X13" s="446"/>
      <c r="Y13" s="446"/>
      <c r="Z13" s="446"/>
      <c r="AA13" s="446"/>
      <c r="AB13" s="446"/>
      <c r="AC13" s="446"/>
      <c r="AD13" s="446"/>
      <c r="AE13" s="446"/>
      <c r="AF13" s="446"/>
      <c r="AG13" s="446"/>
      <c r="AH13" s="446"/>
      <c r="AI13" s="446"/>
      <c r="AJ13" s="446"/>
    </row>
    <row r="14" spans="1:36" ht="15" customHeight="1" x14ac:dyDescent="0.25">
      <c r="A14" s="1073"/>
      <c r="B14" s="1074"/>
      <c r="C14" s="1078" t="s">
        <v>157</v>
      </c>
      <c r="D14" s="1079"/>
      <c r="E14" s="1080"/>
      <c r="F14" s="355">
        <v>51</v>
      </c>
      <c r="G14" s="355">
        <v>54</v>
      </c>
      <c r="H14" s="355">
        <v>55</v>
      </c>
      <c r="I14" s="355">
        <v>54</v>
      </c>
      <c r="J14" s="355">
        <v>53</v>
      </c>
      <c r="K14" s="1060"/>
      <c r="L14" s="1061"/>
      <c r="M14" s="1061"/>
      <c r="N14" s="1061"/>
      <c r="O14" s="1061"/>
      <c r="P14" s="1061"/>
      <c r="Q14" s="1061"/>
      <c r="R14" s="1061"/>
      <c r="S14" s="1062"/>
      <c r="T14" s="48"/>
      <c r="U14" s="48"/>
      <c r="V14" s="446"/>
      <c r="W14" s="446"/>
      <c r="X14" s="446"/>
      <c r="Y14" s="446"/>
      <c r="Z14" s="446"/>
      <c r="AA14" s="446"/>
      <c r="AB14" s="446"/>
      <c r="AC14" s="446"/>
      <c r="AD14" s="446"/>
      <c r="AE14" s="446"/>
      <c r="AF14" s="446"/>
      <c r="AG14" s="446"/>
      <c r="AH14" s="446"/>
      <c r="AI14" s="446"/>
      <c r="AJ14" s="446"/>
    </row>
    <row r="15" spans="1:36" ht="15" customHeight="1" thickBot="1" x14ac:dyDescent="0.3">
      <c r="A15" s="1075"/>
      <c r="B15" s="1076"/>
      <c r="C15" s="1066" t="s">
        <v>158</v>
      </c>
      <c r="D15" s="1067"/>
      <c r="E15" s="1068"/>
      <c r="F15" s="356">
        <v>41</v>
      </c>
      <c r="G15" s="356">
        <v>43</v>
      </c>
      <c r="H15" s="356">
        <v>44</v>
      </c>
      <c r="I15" s="356">
        <v>43</v>
      </c>
      <c r="J15" s="356">
        <v>42</v>
      </c>
      <c r="K15" s="1063"/>
      <c r="L15" s="1064"/>
      <c r="M15" s="1064"/>
      <c r="N15" s="1064"/>
      <c r="O15" s="1064"/>
      <c r="P15" s="1064"/>
      <c r="Q15" s="1064"/>
      <c r="R15" s="1064"/>
      <c r="S15" s="1065"/>
      <c r="T15" s="48"/>
      <c r="U15" s="48"/>
      <c r="V15" s="446"/>
      <c r="W15" s="446"/>
      <c r="X15" s="446"/>
      <c r="Y15" s="446"/>
      <c r="Z15" s="446"/>
      <c r="AA15" s="446"/>
      <c r="AB15" s="446"/>
      <c r="AC15" s="446"/>
      <c r="AD15" s="446"/>
      <c r="AE15" s="446"/>
      <c r="AF15" s="446"/>
      <c r="AG15" s="446"/>
      <c r="AH15" s="446"/>
      <c r="AI15" s="446"/>
      <c r="AJ15" s="446"/>
    </row>
    <row r="16" spans="1:36" ht="15" customHeight="1" thickTop="1" x14ac:dyDescent="0.25">
      <c r="A16" s="1051" t="s">
        <v>159</v>
      </c>
      <c r="B16" s="1053"/>
      <c r="C16" s="833" t="s">
        <v>1278</v>
      </c>
      <c r="D16" s="834"/>
      <c r="E16" s="834"/>
      <c r="F16" s="834"/>
      <c r="G16" s="834"/>
      <c r="H16" s="834"/>
      <c r="I16" s="834"/>
      <c r="J16" s="834"/>
      <c r="K16" s="835"/>
      <c r="L16" s="529"/>
      <c r="M16" s="824" t="s">
        <v>1283</v>
      </c>
      <c r="N16" s="825"/>
      <c r="O16" s="825"/>
      <c r="P16" s="825"/>
      <c r="Q16" s="825"/>
      <c r="R16" s="825"/>
      <c r="S16" s="826"/>
      <c r="V16" s="446"/>
      <c r="W16" s="446"/>
      <c r="X16" s="446"/>
      <c r="Y16" s="446"/>
      <c r="Z16" s="446"/>
      <c r="AA16" s="446"/>
      <c r="AB16" s="446"/>
      <c r="AC16" s="446"/>
      <c r="AD16" s="446"/>
      <c r="AE16" s="446"/>
      <c r="AF16" s="446"/>
      <c r="AG16" s="446"/>
      <c r="AH16" s="446"/>
      <c r="AI16" s="446"/>
      <c r="AJ16" s="446"/>
    </row>
    <row r="17" spans="1:36" ht="15" customHeight="1" x14ac:dyDescent="0.25">
      <c r="A17" s="1051"/>
      <c r="B17" s="1053"/>
      <c r="C17" s="836" t="s">
        <v>1279</v>
      </c>
      <c r="D17" s="837"/>
      <c r="E17" s="837"/>
      <c r="F17" s="837"/>
      <c r="G17" s="837"/>
      <c r="H17" s="837"/>
      <c r="I17" s="837"/>
      <c r="J17" s="838"/>
      <c r="K17" s="839"/>
      <c r="L17" s="530"/>
      <c r="M17" s="827"/>
      <c r="N17" s="828"/>
      <c r="O17" s="828"/>
      <c r="P17" s="828"/>
      <c r="Q17" s="828"/>
      <c r="R17" s="828"/>
      <c r="S17" s="829"/>
      <c r="V17" s="446"/>
      <c r="W17" s="446"/>
      <c r="X17" s="446"/>
      <c r="Y17" s="446"/>
      <c r="Z17" s="446"/>
      <c r="AA17" s="446"/>
      <c r="AB17" s="446"/>
      <c r="AC17" s="446"/>
      <c r="AD17" s="446"/>
      <c r="AE17" s="446"/>
      <c r="AF17" s="446"/>
      <c r="AG17" s="446"/>
      <c r="AH17" s="446"/>
      <c r="AI17" s="446"/>
      <c r="AJ17" s="446"/>
    </row>
    <row r="18" spans="1:36" ht="15" customHeight="1" x14ac:dyDescent="0.25">
      <c r="A18" s="1069"/>
      <c r="B18" s="804"/>
      <c r="C18" s="840" t="s">
        <v>1296</v>
      </c>
      <c r="D18" s="841"/>
      <c r="E18" s="841"/>
      <c r="F18" s="841"/>
      <c r="G18" s="841"/>
      <c r="H18" s="841"/>
      <c r="I18" s="841"/>
      <c r="J18" s="841"/>
      <c r="K18" s="842"/>
      <c r="L18" s="531" t="str">
        <f>H356</f>
        <v>HERS Index Issue?</v>
      </c>
      <c r="M18" s="830"/>
      <c r="N18" s="831"/>
      <c r="O18" s="831"/>
      <c r="P18" s="831"/>
      <c r="Q18" s="831"/>
      <c r="R18" s="831"/>
      <c r="S18" s="832"/>
      <c r="T18" s="451"/>
      <c r="V18" s="446"/>
      <c r="W18" s="446"/>
      <c r="X18" s="446"/>
      <c r="Y18" s="446"/>
      <c r="Z18" s="446"/>
      <c r="AA18" s="446"/>
      <c r="AB18" s="446"/>
      <c r="AC18" s="446"/>
      <c r="AD18" s="446"/>
      <c r="AE18" s="446"/>
      <c r="AF18" s="446"/>
      <c r="AG18" s="446"/>
      <c r="AH18" s="446"/>
      <c r="AI18" s="446"/>
      <c r="AJ18" s="446"/>
    </row>
    <row r="19" spans="1:36" x14ac:dyDescent="0.25">
      <c r="A19" s="1070" t="s">
        <v>160</v>
      </c>
      <c r="B19" s="1071"/>
      <c r="C19" s="1081" t="s">
        <v>933</v>
      </c>
      <c r="D19" s="1082"/>
      <c r="E19" s="1082"/>
      <c r="F19" s="1082"/>
      <c r="G19" s="1082"/>
      <c r="H19" s="1082"/>
      <c r="I19" s="1082"/>
      <c r="J19" s="1082"/>
      <c r="K19" s="1083"/>
      <c r="L19" s="1168" t="s">
        <v>932</v>
      </c>
      <c r="M19" s="1169"/>
      <c r="N19" s="1087" t="s">
        <v>1239</v>
      </c>
      <c r="O19" s="1088"/>
      <c r="P19" s="1088"/>
      <c r="Q19" s="1088"/>
      <c r="R19" s="1088"/>
      <c r="S19" s="1089"/>
      <c r="V19" s="446"/>
      <c r="W19" s="446"/>
      <c r="X19" s="446"/>
      <c r="Y19" s="446"/>
      <c r="Z19" s="446"/>
      <c r="AA19" s="446"/>
      <c r="AB19" s="446"/>
      <c r="AC19" s="446"/>
      <c r="AD19" s="446"/>
      <c r="AE19" s="446"/>
      <c r="AF19" s="446"/>
      <c r="AG19" s="446"/>
      <c r="AH19" s="446"/>
      <c r="AI19" s="446"/>
      <c r="AJ19" s="446"/>
    </row>
    <row r="20" spans="1:36" x14ac:dyDescent="0.25">
      <c r="A20" s="1072"/>
      <c r="B20" s="1053"/>
      <c r="C20" s="1084"/>
      <c r="D20" s="1085"/>
      <c r="E20" s="1085"/>
      <c r="F20" s="1085"/>
      <c r="G20" s="1085"/>
      <c r="H20" s="1085"/>
      <c r="I20" s="1085"/>
      <c r="J20" s="1085"/>
      <c r="K20" s="1086"/>
      <c r="L20" s="1168"/>
      <c r="M20" s="1169"/>
      <c r="N20" s="1090"/>
      <c r="O20" s="1091"/>
      <c r="P20" s="1091"/>
      <c r="Q20" s="1091"/>
      <c r="R20" s="1091"/>
      <c r="S20" s="1092"/>
      <c r="V20" s="446"/>
      <c r="W20" s="446"/>
      <c r="X20" s="446"/>
      <c r="Y20" s="446"/>
      <c r="Z20" s="446"/>
      <c r="AA20" s="446"/>
      <c r="AB20" s="446"/>
      <c r="AC20" s="446"/>
      <c r="AD20" s="446"/>
      <c r="AE20" s="446"/>
      <c r="AF20" s="446"/>
      <c r="AG20" s="446"/>
      <c r="AH20" s="446"/>
      <c r="AI20" s="446"/>
      <c r="AJ20" s="446"/>
    </row>
    <row r="21" spans="1:36" ht="15.4" customHeight="1" x14ac:dyDescent="0.25">
      <c r="A21" s="1072"/>
      <c r="B21" s="1053"/>
      <c r="C21" s="1084"/>
      <c r="D21" s="1085"/>
      <c r="E21" s="1085"/>
      <c r="F21" s="1085"/>
      <c r="G21" s="1085"/>
      <c r="H21" s="1085"/>
      <c r="I21" s="1085"/>
      <c r="J21" s="1085"/>
      <c r="K21" s="1086"/>
      <c r="L21" s="1168"/>
      <c r="M21" s="1169"/>
      <c r="N21" s="1090"/>
      <c r="O21" s="1091"/>
      <c r="P21" s="1091"/>
      <c r="Q21" s="1091"/>
      <c r="R21" s="1091"/>
      <c r="S21" s="1092"/>
      <c r="V21" s="446"/>
      <c r="W21" s="446"/>
      <c r="X21" s="446"/>
      <c r="Y21" s="496"/>
      <c r="Z21" s="497"/>
      <c r="AA21" s="446"/>
      <c r="AB21" s="446"/>
      <c r="AC21" s="446"/>
      <c r="AD21" s="446"/>
      <c r="AE21" s="446"/>
      <c r="AF21" s="446"/>
      <c r="AG21" s="446"/>
      <c r="AH21" s="446"/>
      <c r="AI21" s="446"/>
      <c r="AJ21" s="446"/>
    </row>
    <row r="22" spans="1:36" ht="30" x14ac:dyDescent="0.25">
      <c r="A22" s="1069"/>
      <c r="B22" s="804"/>
      <c r="C22" s="1166" t="s">
        <v>161</v>
      </c>
      <c r="D22" s="1167"/>
      <c r="E22" s="1167"/>
      <c r="F22" s="353" t="s">
        <v>23</v>
      </c>
      <c r="G22" s="353" t="s">
        <v>26</v>
      </c>
      <c r="H22" s="353" t="s">
        <v>27</v>
      </c>
      <c r="I22" s="353" t="s">
        <v>28</v>
      </c>
      <c r="J22" s="353" t="s">
        <v>29</v>
      </c>
      <c r="K22" s="354"/>
      <c r="L22" s="369" t="s">
        <v>162</v>
      </c>
      <c r="M22" s="370" t="str">
        <f>IF(CZ="","",ROUND(IF(CZ=3,E394,IF(CZ=4,E399,IF(CZ=5,E404,IF(CZ=6,E409,IF(CZ=7,E414,"CZ ???"))))),1))</f>
        <v/>
      </c>
      <c r="N22" s="1093"/>
      <c r="O22" s="1094"/>
      <c r="P22" s="1094"/>
      <c r="Q22" s="1094"/>
      <c r="R22" s="1094"/>
      <c r="S22" s="1095"/>
      <c r="V22" s="446"/>
      <c r="W22" s="446"/>
      <c r="X22" s="446"/>
      <c r="Y22" s="446"/>
      <c r="Z22" s="446"/>
      <c r="AA22" s="446"/>
      <c r="AB22" s="446"/>
      <c r="AC22" s="446"/>
      <c r="AD22" s="446"/>
      <c r="AE22" s="446"/>
      <c r="AF22" s="446"/>
      <c r="AG22" s="446"/>
      <c r="AH22" s="446"/>
      <c r="AI22" s="446"/>
      <c r="AJ22" s="446"/>
    </row>
    <row r="23" spans="1:36" x14ac:dyDescent="0.25">
      <c r="A23" s="1107" t="s">
        <v>939</v>
      </c>
      <c r="B23" s="1107"/>
      <c r="C23" s="1107"/>
      <c r="D23" s="1107"/>
      <c r="E23" s="1107"/>
      <c r="F23" s="1107"/>
      <c r="G23" s="1107"/>
      <c r="H23" s="1107"/>
      <c r="I23" s="1107"/>
      <c r="J23" s="1107"/>
      <c r="K23" s="1107"/>
      <c r="L23" s="1107"/>
      <c r="M23" s="1107"/>
      <c r="N23" s="1107"/>
      <c r="O23" s="1107"/>
      <c r="P23" s="1107"/>
      <c r="Q23" s="1107"/>
      <c r="R23" s="1107"/>
      <c r="S23" s="1107"/>
      <c r="V23" s="446"/>
      <c r="W23" s="446"/>
      <c r="X23" s="446"/>
      <c r="Y23" s="446"/>
      <c r="Z23" s="446"/>
      <c r="AA23" s="446"/>
      <c r="AB23" s="446"/>
      <c r="AC23" s="446"/>
      <c r="AD23" s="446"/>
      <c r="AE23" s="446"/>
      <c r="AF23" s="446"/>
      <c r="AG23" s="446"/>
      <c r="AH23" s="446"/>
      <c r="AI23" s="446"/>
      <c r="AJ23" s="446"/>
    </row>
    <row r="24" spans="1:36" ht="30.4" customHeight="1" x14ac:dyDescent="0.25">
      <c r="A24" s="1070" t="s">
        <v>163</v>
      </c>
      <c r="B24" s="1071"/>
      <c r="C24" s="847" t="s">
        <v>1287</v>
      </c>
      <c r="D24" s="848"/>
      <c r="E24" s="848"/>
      <c r="F24" s="848"/>
      <c r="G24" s="848"/>
      <c r="H24" s="848"/>
      <c r="I24" s="848"/>
      <c r="J24" s="848"/>
      <c r="K24" s="848"/>
      <c r="L24" s="849"/>
      <c r="M24" s="850"/>
      <c r="N24" s="847" t="s">
        <v>1286</v>
      </c>
      <c r="O24" s="848"/>
      <c r="P24" s="848"/>
      <c r="Q24" s="848"/>
      <c r="R24" s="848"/>
      <c r="S24" s="1170"/>
      <c r="V24" s="446"/>
      <c r="W24" s="446"/>
      <c r="X24" s="446"/>
      <c r="Y24" s="446"/>
      <c r="Z24" s="446"/>
      <c r="AA24" s="446"/>
      <c r="AB24" s="446"/>
      <c r="AC24" s="446"/>
      <c r="AD24" s="446"/>
      <c r="AE24" s="446"/>
      <c r="AF24" s="446"/>
      <c r="AG24" s="446"/>
      <c r="AH24" s="446"/>
      <c r="AI24" s="446"/>
      <c r="AJ24" s="446"/>
    </row>
    <row r="25" spans="1:36" ht="18" customHeight="1" x14ac:dyDescent="0.25">
      <c r="A25" s="1072"/>
      <c r="B25" s="1053"/>
      <c r="C25" s="843" t="s">
        <v>977</v>
      </c>
      <c r="D25" s="843"/>
      <c r="E25" s="843"/>
      <c r="F25" s="843"/>
      <c r="G25" s="843"/>
      <c r="H25" s="843"/>
      <c r="I25" s="843"/>
      <c r="J25" s="843"/>
      <c r="K25" s="843"/>
      <c r="L25" s="844"/>
      <c r="M25" s="535" t="str">
        <f>IF(PermitDate=0,"PERMIT DATE?",IF(PermitDate&lt;DATE(2021,3,1),"2009 IECC",IF(PermitDate&gt;DATE(2021,2,28),"2018 IECC","Permit Date ?")))</f>
        <v>PERMIT DATE?</v>
      </c>
      <c r="N25" s="1171"/>
      <c r="O25" s="1172"/>
      <c r="P25" s="1172"/>
      <c r="Q25" s="1172"/>
      <c r="R25" s="1172"/>
      <c r="S25" s="1173"/>
      <c r="V25" s="446"/>
      <c r="W25" s="446"/>
      <c r="X25" s="446"/>
      <c r="Y25" s="446"/>
      <c r="Z25" s="446"/>
      <c r="AA25" s="446"/>
      <c r="AB25" s="446"/>
      <c r="AC25" s="446"/>
      <c r="AD25" s="446"/>
      <c r="AE25" s="446"/>
      <c r="AF25" s="446"/>
      <c r="AG25" s="446"/>
      <c r="AH25" s="446"/>
      <c r="AI25" s="446"/>
      <c r="AJ25" s="446"/>
    </row>
    <row r="26" spans="1:36" ht="18" customHeight="1" x14ac:dyDescent="0.25">
      <c r="A26" s="1072"/>
      <c r="B26" s="1053"/>
      <c r="C26" s="845" t="s">
        <v>1284</v>
      </c>
      <c r="D26" s="846"/>
      <c r="E26" s="846"/>
      <c r="F26" s="846"/>
      <c r="G26" s="846"/>
      <c r="H26" s="846"/>
      <c r="I26" s="846"/>
      <c r="J26" s="846"/>
      <c r="K26" s="846"/>
      <c r="L26" s="844"/>
      <c r="M26" s="532"/>
      <c r="N26" s="1171"/>
      <c r="O26" s="1172"/>
      <c r="P26" s="1172"/>
      <c r="Q26" s="1172"/>
      <c r="R26" s="1172"/>
      <c r="S26" s="1173"/>
      <c r="V26" s="446"/>
      <c r="W26" s="446"/>
      <c r="X26" s="446"/>
      <c r="Y26" s="446"/>
      <c r="Z26" s="446"/>
      <c r="AA26" s="446"/>
      <c r="AB26" s="446"/>
      <c r="AC26" s="446"/>
      <c r="AD26" s="446"/>
      <c r="AE26" s="446"/>
      <c r="AF26" s="446"/>
      <c r="AG26" s="446"/>
      <c r="AH26" s="446"/>
      <c r="AI26" s="446"/>
      <c r="AJ26" s="446"/>
    </row>
    <row r="27" spans="1:36" ht="18" customHeight="1" x14ac:dyDescent="0.25">
      <c r="A27" s="1072"/>
      <c r="B27" s="1053"/>
      <c r="C27" s="845" t="s">
        <v>1285</v>
      </c>
      <c r="D27" s="846"/>
      <c r="E27" s="846"/>
      <c r="F27" s="846"/>
      <c r="G27" s="846"/>
      <c r="H27" s="846"/>
      <c r="I27" s="846"/>
      <c r="J27" s="846"/>
      <c r="K27" s="846"/>
      <c r="L27" s="844"/>
      <c r="M27" s="532"/>
      <c r="N27" s="1171"/>
      <c r="O27" s="1172"/>
      <c r="P27" s="1172"/>
      <c r="Q27" s="1172"/>
      <c r="R27" s="1172"/>
      <c r="S27" s="1173"/>
      <c r="V27" s="446"/>
      <c r="W27" s="446"/>
      <c r="X27" s="446"/>
      <c r="Y27" s="446"/>
      <c r="Z27" s="446"/>
      <c r="AA27" s="446"/>
      <c r="AB27" s="446"/>
      <c r="AC27" s="446"/>
      <c r="AD27" s="446"/>
      <c r="AE27" s="446"/>
      <c r="AF27" s="446"/>
      <c r="AG27" s="446"/>
      <c r="AH27" s="446"/>
      <c r="AI27" s="446"/>
      <c r="AJ27" s="446"/>
    </row>
    <row r="28" spans="1:36" ht="18" customHeight="1" x14ac:dyDescent="0.25">
      <c r="A28" s="1069"/>
      <c r="B28" s="804"/>
      <c r="C28" s="1409" t="s">
        <v>991</v>
      </c>
      <c r="D28" s="1409"/>
      <c r="E28" s="1409"/>
      <c r="F28" s="1409"/>
      <c r="G28" s="1409"/>
      <c r="H28" s="1409"/>
      <c r="I28" s="1409"/>
      <c r="J28" s="1409"/>
      <c r="K28" s="1409"/>
      <c r="L28" s="57" t="s">
        <v>165</v>
      </c>
      <c r="M28" s="534" t="str">
        <f>IF(OR(M26="",M27=""),"NEED INPUTS ABOVE",IF(M26&gt;=M27,"PASSED",IF(M26&lt;M27,"FAILED OVERALL UA")))</f>
        <v>NEED INPUTS ABOVE</v>
      </c>
      <c r="N28" s="1174"/>
      <c r="O28" s="1175"/>
      <c r="P28" s="1175"/>
      <c r="Q28" s="1175"/>
      <c r="R28" s="1175"/>
      <c r="S28" s="1176"/>
      <c r="V28" s="446"/>
      <c r="W28" s="446"/>
      <c r="X28" s="446"/>
      <c r="Y28" s="446"/>
      <c r="Z28" s="446"/>
      <c r="AA28" s="446"/>
      <c r="AB28" s="446"/>
      <c r="AC28" s="446"/>
      <c r="AD28" s="446"/>
      <c r="AE28" s="446"/>
      <c r="AF28" s="446"/>
      <c r="AG28" s="446"/>
      <c r="AH28" s="446"/>
      <c r="AI28" s="446"/>
      <c r="AJ28" s="446"/>
    </row>
    <row r="29" spans="1:36" ht="30" customHeight="1" x14ac:dyDescent="0.25">
      <c r="A29" s="1103" t="s">
        <v>167</v>
      </c>
      <c r="B29" s="1104"/>
      <c r="C29" s="1099" t="s">
        <v>1288</v>
      </c>
      <c r="D29" s="1100"/>
      <c r="E29" s="1100"/>
      <c r="F29" s="1100"/>
      <c r="G29" s="1100"/>
      <c r="H29" s="1100"/>
      <c r="I29" s="1100"/>
      <c r="J29" s="1100"/>
      <c r="K29" s="1100"/>
      <c r="L29" s="57" t="s">
        <v>165</v>
      </c>
      <c r="M29" s="533"/>
      <c r="N29" s="934"/>
      <c r="O29" s="934"/>
      <c r="P29" s="934"/>
      <c r="Q29" s="934"/>
      <c r="R29" s="934"/>
      <c r="S29" s="934"/>
      <c r="T29" s="451"/>
      <c r="V29" s="446"/>
      <c r="W29" s="446"/>
      <c r="X29" s="446"/>
      <c r="Y29" s="446"/>
      <c r="Z29" s="446"/>
      <c r="AA29" s="446"/>
      <c r="AB29" s="446"/>
      <c r="AC29" s="446"/>
      <c r="AD29" s="446"/>
      <c r="AE29" s="446"/>
      <c r="AF29" s="446"/>
      <c r="AG29" s="446"/>
      <c r="AH29" s="446"/>
      <c r="AI29" s="446"/>
      <c r="AJ29" s="446"/>
    </row>
    <row r="30" spans="1:36" ht="15" customHeight="1" x14ac:dyDescent="0.25">
      <c r="A30" s="1103" t="s">
        <v>1246</v>
      </c>
      <c r="B30" s="1104"/>
      <c r="C30" s="1099" t="s">
        <v>1297</v>
      </c>
      <c r="D30" s="1100"/>
      <c r="E30" s="1100"/>
      <c r="F30" s="1100"/>
      <c r="G30" s="1100"/>
      <c r="H30" s="1100"/>
      <c r="I30" s="1100"/>
      <c r="J30" s="1100"/>
      <c r="K30" s="1100"/>
      <c r="L30" s="822"/>
      <c r="M30" s="1562"/>
      <c r="N30" s="1553" t="s">
        <v>1298</v>
      </c>
      <c r="O30" s="1554"/>
      <c r="P30" s="1554"/>
      <c r="Q30" s="1554"/>
      <c r="R30" s="1554"/>
      <c r="S30" s="1555"/>
      <c r="T30" s="451"/>
      <c r="V30" s="446"/>
      <c r="W30" s="446"/>
      <c r="X30" s="446"/>
      <c r="Y30" s="446"/>
      <c r="Z30" s="446"/>
      <c r="AA30" s="446"/>
      <c r="AB30" s="446"/>
      <c r="AC30" s="446"/>
      <c r="AD30" s="446"/>
      <c r="AE30" s="446"/>
      <c r="AF30" s="446"/>
      <c r="AG30" s="446"/>
      <c r="AH30" s="446"/>
      <c r="AI30" s="446"/>
      <c r="AJ30" s="446"/>
    </row>
    <row r="31" spans="1:36" ht="73.5" customHeight="1" x14ac:dyDescent="0.25">
      <c r="A31" s="1103" t="s">
        <v>1248</v>
      </c>
      <c r="B31" s="1104"/>
      <c r="C31" s="1105" t="s">
        <v>1289</v>
      </c>
      <c r="D31" s="1106"/>
      <c r="E31" s="1106"/>
      <c r="F31" s="1106"/>
      <c r="G31" s="1106"/>
      <c r="H31" s="1106"/>
      <c r="I31" s="1106"/>
      <c r="J31" s="1106"/>
      <c r="K31" s="1106"/>
      <c r="L31" s="1101" t="s">
        <v>1247</v>
      </c>
      <c r="M31" s="1102"/>
      <c r="N31" s="1556"/>
      <c r="O31" s="1557"/>
      <c r="P31" s="1557"/>
      <c r="Q31" s="1557"/>
      <c r="R31" s="1557"/>
      <c r="S31" s="1558"/>
      <c r="T31" s="451"/>
      <c r="V31" s="446"/>
      <c r="W31" s="446"/>
      <c r="X31" s="446"/>
      <c r="Y31" s="446"/>
      <c r="Z31" s="446"/>
      <c r="AA31" s="446"/>
      <c r="AB31" s="446"/>
      <c r="AC31" s="446"/>
      <c r="AD31" s="446"/>
      <c r="AE31" s="446"/>
      <c r="AF31" s="446"/>
      <c r="AG31" s="446"/>
      <c r="AH31" s="446"/>
      <c r="AI31" s="446"/>
      <c r="AJ31" s="446"/>
    </row>
    <row r="32" spans="1:36" ht="45" customHeight="1" x14ac:dyDescent="0.25">
      <c r="A32" s="1103" t="s">
        <v>1249</v>
      </c>
      <c r="B32" s="1104"/>
      <c r="C32" s="1105" t="s">
        <v>1290</v>
      </c>
      <c r="D32" s="1106"/>
      <c r="E32" s="1106"/>
      <c r="F32" s="1106"/>
      <c r="G32" s="1106"/>
      <c r="H32" s="1106"/>
      <c r="I32" s="1106"/>
      <c r="J32" s="1106"/>
      <c r="K32" s="1106"/>
      <c r="L32" s="1101" t="s">
        <v>1247</v>
      </c>
      <c r="M32" s="1102"/>
      <c r="N32" s="1556"/>
      <c r="O32" s="1557"/>
      <c r="P32" s="1557"/>
      <c r="Q32" s="1557"/>
      <c r="R32" s="1557"/>
      <c r="S32" s="1558"/>
      <c r="T32" s="451"/>
      <c r="V32" s="446"/>
      <c r="W32" s="446"/>
      <c r="X32" s="446"/>
      <c r="Y32" s="446"/>
      <c r="Z32" s="446"/>
      <c r="AA32" s="446"/>
      <c r="AB32" s="446"/>
      <c r="AC32" s="446"/>
      <c r="AD32" s="446"/>
      <c r="AE32" s="446"/>
      <c r="AF32" s="446"/>
      <c r="AG32" s="446"/>
      <c r="AH32" s="446"/>
      <c r="AI32" s="446"/>
      <c r="AJ32" s="446"/>
    </row>
    <row r="33" spans="1:36" ht="45" customHeight="1" x14ac:dyDescent="0.25">
      <c r="A33" s="1103" t="s">
        <v>1250</v>
      </c>
      <c r="B33" s="1104"/>
      <c r="C33" s="1105" t="s">
        <v>1251</v>
      </c>
      <c r="D33" s="1106"/>
      <c r="E33" s="1106"/>
      <c r="F33" s="1106"/>
      <c r="G33" s="1106"/>
      <c r="H33" s="1106"/>
      <c r="I33" s="1106"/>
      <c r="J33" s="1106"/>
      <c r="K33" s="1106"/>
      <c r="L33" s="1101" t="s">
        <v>1247</v>
      </c>
      <c r="M33" s="1102"/>
      <c r="N33" s="1556"/>
      <c r="O33" s="1557"/>
      <c r="P33" s="1557"/>
      <c r="Q33" s="1557"/>
      <c r="R33" s="1557"/>
      <c r="S33" s="1558"/>
      <c r="T33" s="451"/>
      <c r="V33" s="446"/>
      <c r="W33" s="446"/>
      <c r="X33" s="446"/>
      <c r="Y33" s="446"/>
      <c r="Z33" s="446"/>
      <c r="AA33" s="446"/>
      <c r="AB33" s="446"/>
      <c r="AC33" s="446"/>
      <c r="AD33" s="446"/>
      <c r="AE33" s="446"/>
      <c r="AF33" s="446"/>
      <c r="AG33" s="446"/>
      <c r="AH33" s="446"/>
      <c r="AI33" s="446"/>
      <c r="AJ33" s="446"/>
    </row>
    <row r="34" spans="1:36" ht="29.65" customHeight="1" x14ac:dyDescent="0.25">
      <c r="A34" s="1103" t="s">
        <v>1252</v>
      </c>
      <c r="B34" s="1104"/>
      <c r="C34" s="1105" t="s">
        <v>1253</v>
      </c>
      <c r="D34" s="1106"/>
      <c r="E34" s="1106"/>
      <c r="F34" s="1106"/>
      <c r="G34" s="1106"/>
      <c r="H34" s="1106"/>
      <c r="I34" s="1106"/>
      <c r="J34" s="1106"/>
      <c r="K34" s="1106"/>
      <c r="L34" s="1101" t="s">
        <v>1247</v>
      </c>
      <c r="M34" s="1102"/>
      <c r="N34" s="1556"/>
      <c r="O34" s="1557"/>
      <c r="P34" s="1557"/>
      <c r="Q34" s="1557"/>
      <c r="R34" s="1557"/>
      <c r="S34" s="1558"/>
      <c r="T34" s="451"/>
      <c r="V34" s="446"/>
      <c r="W34" s="446"/>
      <c r="X34" s="446"/>
      <c r="Y34" s="446"/>
      <c r="Z34" s="446"/>
      <c r="AA34" s="446"/>
      <c r="AB34" s="446"/>
      <c r="AC34" s="446"/>
      <c r="AD34" s="446"/>
      <c r="AE34" s="446"/>
      <c r="AF34" s="446"/>
      <c r="AG34" s="446"/>
      <c r="AH34" s="446"/>
      <c r="AI34" s="446"/>
      <c r="AJ34" s="446"/>
    </row>
    <row r="35" spans="1:36" ht="29.25" customHeight="1" x14ac:dyDescent="0.25">
      <c r="A35" s="1103" t="s">
        <v>1254</v>
      </c>
      <c r="B35" s="1104"/>
      <c r="C35" s="1105" t="s">
        <v>1255</v>
      </c>
      <c r="D35" s="1106"/>
      <c r="E35" s="1106"/>
      <c r="F35" s="1106"/>
      <c r="G35" s="1106"/>
      <c r="H35" s="1106"/>
      <c r="I35" s="1106"/>
      <c r="J35" s="1106"/>
      <c r="K35" s="1106"/>
      <c r="L35" s="1101" t="s">
        <v>1247</v>
      </c>
      <c r="M35" s="1102"/>
      <c r="N35" s="1556"/>
      <c r="O35" s="1557"/>
      <c r="P35" s="1557"/>
      <c r="Q35" s="1557"/>
      <c r="R35" s="1557"/>
      <c r="S35" s="1558"/>
      <c r="T35" s="451"/>
      <c r="V35" s="446"/>
      <c r="W35" s="446"/>
      <c r="X35" s="446"/>
      <c r="Y35" s="446"/>
      <c r="Z35" s="446"/>
      <c r="AA35" s="446"/>
      <c r="AB35" s="446"/>
      <c r="AC35" s="446"/>
      <c r="AD35" s="446"/>
      <c r="AE35" s="446"/>
      <c r="AF35" s="446"/>
      <c r="AG35" s="446"/>
      <c r="AH35" s="446"/>
      <c r="AI35" s="446"/>
      <c r="AJ35" s="446"/>
    </row>
    <row r="36" spans="1:36" ht="31.9" customHeight="1" x14ac:dyDescent="0.25">
      <c r="A36" s="1103" t="s">
        <v>1254</v>
      </c>
      <c r="B36" s="1104"/>
      <c r="C36" s="1105" t="s">
        <v>1256</v>
      </c>
      <c r="D36" s="1106"/>
      <c r="E36" s="1106"/>
      <c r="F36" s="1106"/>
      <c r="G36" s="1106"/>
      <c r="H36" s="1106"/>
      <c r="I36" s="1106"/>
      <c r="J36" s="1106"/>
      <c r="K36" s="1106"/>
      <c r="L36" s="1101" t="s">
        <v>1247</v>
      </c>
      <c r="M36" s="1102"/>
      <c r="N36" s="1559"/>
      <c r="O36" s="1560"/>
      <c r="P36" s="1560"/>
      <c r="Q36" s="1560"/>
      <c r="R36" s="1560"/>
      <c r="S36" s="1561"/>
      <c r="T36" s="451"/>
      <c r="V36" s="446"/>
      <c r="W36" s="446"/>
      <c r="X36" s="446"/>
      <c r="Y36" s="446"/>
      <c r="Z36" s="446"/>
      <c r="AA36" s="446"/>
      <c r="AB36" s="446"/>
      <c r="AC36" s="446"/>
      <c r="AD36" s="446"/>
      <c r="AE36" s="446"/>
      <c r="AF36" s="446"/>
      <c r="AG36" s="446"/>
      <c r="AH36" s="446"/>
      <c r="AI36" s="446"/>
      <c r="AJ36" s="446"/>
    </row>
    <row r="37" spans="1:36" ht="16.5" hidden="1" customHeight="1" x14ac:dyDescent="0.25">
      <c r="A37" s="1103" t="s">
        <v>167</v>
      </c>
      <c r="B37" s="1104"/>
      <c r="C37" s="1099" t="s">
        <v>940</v>
      </c>
      <c r="D37" s="1100"/>
      <c r="E37" s="1100"/>
      <c r="F37" s="1100"/>
      <c r="G37" s="1100"/>
      <c r="H37" s="1100"/>
      <c r="I37" s="1100"/>
      <c r="J37" s="1100"/>
      <c r="K37" s="1100"/>
      <c r="L37" s="359"/>
      <c r="M37" s="359"/>
      <c r="N37" s="1100"/>
      <c r="O37" s="1100"/>
      <c r="P37" s="1100"/>
      <c r="Q37" s="1100"/>
      <c r="R37" s="1100"/>
      <c r="S37" s="1100"/>
      <c r="T37" s="473"/>
      <c r="U37" s="48"/>
      <c r="V37" s="446"/>
      <c r="W37" s="446"/>
      <c r="X37" s="446"/>
      <c r="Y37" s="446"/>
      <c r="Z37" s="446"/>
      <c r="AA37" s="446"/>
      <c r="AB37" s="446"/>
      <c r="AC37" s="446"/>
      <c r="AD37" s="446"/>
      <c r="AE37" s="446"/>
      <c r="AF37" s="446"/>
      <c r="AG37" s="446"/>
      <c r="AH37" s="446"/>
      <c r="AI37" s="446"/>
      <c r="AJ37" s="446"/>
    </row>
    <row r="38" spans="1:36" ht="53.65" customHeight="1" x14ac:dyDescent="0.25">
      <c r="A38" s="1177" t="str">
        <f>IF(H356="Code Plus","If certification level is expected to be Code Plus, Verifier may either complete the verification using this tab or proceed to the 'Code Plus' tab for certification which is a more stream-lined version of Verification for Code Plus certifications.","If certification level is expected to be better than Code Plus, Verifier should complete the remainder of this certification scoring sheet.")</f>
        <v>If certification level is expected to be better than Code Plus, Verifier should complete the remainder of this certification scoring sheet.</v>
      </c>
      <c r="B38" s="1178"/>
      <c r="C38" s="1178"/>
      <c r="D38" s="1178"/>
      <c r="E38" s="1178"/>
      <c r="F38" s="1178"/>
      <c r="G38" s="1178"/>
      <c r="H38" s="1178"/>
      <c r="I38" s="1178"/>
      <c r="J38" s="1178"/>
      <c r="K38" s="1178"/>
      <c r="L38" s="1178"/>
      <c r="M38" s="1178"/>
      <c r="N38" s="1178"/>
      <c r="O38" s="1178"/>
      <c r="P38" s="1178"/>
      <c r="Q38" s="1179" t="s">
        <v>1148</v>
      </c>
      <c r="R38" s="1180"/>
      <c r="S38" s="1181"/>
      <c r="T38" s="409"/>
      <c r="V38" s="446"/>
      <c r="W38" s="446"/>
      <c r="X38" s="446"/>
      <c r="Y38" s="446"/>
      <c r="Z38" s="446"/>
      <c r="AA38" s="446"/>
      <c r="AB38" s="446"/>
      <c r="AC38" s="446"/>
      <c r="AD38" s="446"/>
      <c r="AE38" s="446"/>
      <c r="AF38" s="446"/>
      <c r="AG38" s="446"/>
      <c r="AH38" s="446"/>
      <c r="AI38" s="446"/>
      <c r="AJ38" s="446"/>
    </row>
    <row r="39" spans="1:36" x14ac:dyDescent="0.25">
      <c r="A39" s="1107" t="s">
        <v>941</v>
      </c>
      <c r="B39" s="1107"/>
      <c r="C39" s="1107"/>
      <c r="D39" s="1107"/>
      <c r="E39" s="1107"/>
      <c r="F39" s="1107"/>
      <c r="G39" s="1107"/>
      <c r="H39" s="1107"/>
      <c r="I39" s="1107"/>
      <c r="J39" s="1107"/>
      <c r="K39" s="1107"/>
      <c r="L39" s="1107"/>
      <c r="M39" s="1107"/>
      <c r="N39" s="1107"/>
      <c r="O39" s="1107"/>
      <c r="P39" s="1107"/>
      <c r="Q39" s="1107"/>
      <c r="R39" s="1107"/>
      <c r="S39" s="1107"/>
      <c r="T39" s="49"/>
      <c r="U39" s="48"/>
      <c r="V39" s="446"/>
      <c r="W39" s="446"/>
      <c r="X39" s="446"/>
      <c r="Y39" s="446"/>
      <c r="Z39" s="446"/>
      <c r="AA39" s="446"/>
      <c r="AB39" s="446"/>
      <c r="AC39" s="446"/>
      <c r="AD39" s="446"/>
      <c r="AE39" s="446"/>
      <c r="AF39" s="446"/>
      <c r="AG39" s="446"/>
      <c r="AH39" s="446"/>
      <c r="AI39" s="446"/>
      <c r="AJ39" s="446"/>
    </row>
    <row r="40" spans="1:36" ht="47.25" customHeight="1" x14ac:dyDescent="0.25">
      <c r="A40" s="1070" t="s">
        <v>179</v>
      </c>
      <c r="B40" s="1183"/>
      <c r="C40" s="973" t="s">
        <v>164</v>
      </c>
      <c r="D40" s="973"/>
      <c r="E40" s="973"/>
      <c r="F40" s="973"/>
      <c r="G40" s="973"/>
      <c r="H40" s="973"/>
      <c r="I40" s="973"/>
      <c r="J40" s="973"/>
      <c r="K40" s="973"/>
      <c r="L40" s="57" t="s">
        <v>165</v>
      </c>
      <c r="M40" s="58"/>
      <c r="N40" s="1108" t="s">
        <v>1264</v>
      </c>
      <c r="O40" s="1108"/>
      <c r="P40" s="1108"/>
      <c r="Q40" s="1108"/>
      <c r="R40" s="1108"/>
      <c r="S40" s="1108"/>
      <c r="T40" s="1162"/>
      <c r="U40" s="59"/>
      <c r="V40" s="446"/>
      <c r="W40" s="446"/>
      <c r="X40" s="446"/>
      <c r="Y40" s="446"/>
      <c r="Z40" s="446"/>
      <c r="AA40" s="446"/>
      <c r="AB40" s="446"/>
      <c r="AC40" s="446"/>
      <c r="AD40" s="446"/>
      <c r="AE40" s="446"/>
      <c r="AF40" s="446"/>
      <c r="AG40" s="446"/>
      <c r="AH40" s="446"/>
      <c r="AI40" s="446"/>
      <c r="AJ40" s="446"/>
    </row>
    <row r="41" spans="1:36" ht="29.25" customHeight="1" x14ac:dyDescent="0.25">
      <c r="A41" s="1182"/>
      <c r="B41" s="1184"/>
      <c r="C41" s="1185" t="s">
        <v>1265</v>
      </c>
      <c r="D41" s="1186"/>
      <c r="E41" s="1186"/>
      <c r="F41" s="1186"/>
      <c r="G41" s="1186"/>
      <c r="H41" s="1186"/>
      <c r="I41" s="1186"/>
      <c r="J41" s="1186"/>
      <c r="K41" s="1187"/>
      <c r="L41" s="57" t="s">
        <v>165</v>
      </c>
      <c r="M41" s="58"/>
      <c r="N41" s="1188"/>
      <c r="O41" s="1189"/>
      <c r="P41" s="1189"/>
      <c r="Q41" s="1189"/>
      <c r="R41" s="1189"/>
      <c r="S41" s="1189"/>
      <c r="T41" s="1163"/>
      <c r="U41" s="59"/>
      <c r="V41" s="446"/>
      <c r="W41" s="446"/>
      <c r="X41" s="446"/>
      <c r="Y41" s="446"/>
      <c r="Z41" s="446"/>
      <c r="AA41" s="446"/>
      <c r="AB41" s="446"/>
      <c r="AC41" s="446"/>
      <c r="AD41" s="446"/>
      <c r="AE41" s="446"/>
      <c r="AF41" s="446"/>
      <c r="AG41" s="446"/>
      <c r="AH41" s="446"/>
      <c r="AI41" s="446"/>
      <c r="AJ41" s="446"/>
    </row>
    <row r="42" spans="1:36" ht="43.15" customHeight="1" x14ac:dyDescent="0.25">
      <c r="A42" s="471" t="s">
        <v>942</v>
      </c>
      <c r="B42" s="52"/>
      <c r="C42" s="973" t="s">
        <v>168</v>
      </c>
      <c r="D42" s="973"/>
      <c r="E42" s="973"/>
      <c r="F42" s="973"/>
      <c r="G42" s="973"/>
      <c r="H42" s="973"/>
      <c r="I42" s="973"/>
      <c r="J42" s="973"/>
      <c r="K42" s="973"/>
      <c r="L42" s="474"/>
      <c r="M42" s="371" t="s">
        <v>169</v>
      </c>
      <c r="N42" s="1108" t="s">
        <v>166</v>
      </c>
      <c r="O42" s="1108"/>
      <c r="P42" s="1108"/>
      <c r="Q42" s="1108"/>
      <c r="R42" s="1108"/>
      <c r="S42" s="1108"/>
      <c r="T42" s="1163"/>
      <c r="U42" s="48"/>
      <c r="V42" s="446"/>
      <c r="W42" s="446"/>
      <c r="X42" s="446"/>
      <c r="Y42" s="446"/>
      <c r="Z42" s="446"/>
      <c r="AA42" s="446"/>
      <c r="AB42" s="446"/>
      <c r="AC42" s="446"/>
      <c r="AD42" s="446"/>
      <c r="AE42" s="446"/>
      <c r="AF42" s="446"/>
      <c r="AG42" s="446"/>
      <c r="AH42" s="446"/>
      <c r="AI42" s="446"/>
      <c r="AJ42" s="446"/>
    </row>
    <row r="43" spans="1:36" ht="43.9" customHeight="1" x14ac:dyDescent="0.25">
      <c r="A43" s="470"/>
      <c r="B43" s="53"/>
      <c r="C43" s="1165" t="s">
        <v>170</v>
      </c>
      <c r="D43" s="1165"/>
      <c r="E43" s="1165"/>
      <c r="F43" s="1165"/>
      <c r="G43" s="1165"/>
      <c r="H43" s="1165"/>
      <c r="I43" s="1165"/>
      <c r="J43" s="1165"/>
      <c r="K43" s="1165"/>
      <c r="L43" s="474" t="s">
        <v>165</v>
      </c>
      <c r="M43" s="475"/>
      <c r="N43" s="1108" t="s">
        <v>166</v>
      </c>
      <c r="O43" s="1108"/>
      <c r="P43" s="1108"/>
      <c r="Q43" s="1108"/>
      <c r="R43" s="1108"/>
      <c r="S43" s="1108"/>
      <c r="T43" s="1164"/>
      <c r="U43" s="48"/>
      <c r="V43" s="446"/>
      <c r="W43" s="446"/>
      <c r="X43" s="446"/>
      <c r="Y43" s="446"/>
      <c r="Z43" s="446"/>
      <c r="AA43" s="446"/>
      <c r="AB43" s="446"/>
      <c r="AC43" s="446"/>
      <c r="AD43" s="446"/>
      <c r="AE43" s="446"/>
      <c r="AF43" s="446"/>
      <c r="AG43" s="446"/>
      <c r="AH43" s="446"/>
      <c r="AI43" s="446"/>
      <c r="AJ43" s="446"/>
    </row>
    <row r="44" spans="1:36" ht="46.5" customHeight="1" x14ac:dyDescent="0.25">
      <c r="A44" s="470"/>
      <c r="B44" s="53"/>
      <c r="C44" s="1165" t="s">
        <v>171</v>
      </c>
      <c r="D44" s="1165"/>
      <c r="E44" s="1165"/>
      <c r="F44" s="1165"/>
      <c r="G44" s="1165"/>
      <c r="H44" s="1165"/>
      <c r="I44" s="1165"/>
      <c r="J44" s="1165"/>
      <c r="K44" s="1165"/>
      <c r="L44" s="474" t="s">
        <v>165</v>
      </c>
      <c r="M44" s="475"/>
      <c r="N44" s="1108" t="s">
        <v>166</v>
      </c>
      <c r="O44" s="1108"/>
      <c r="P44" s="1108"/>
      <c r="Q44" s="1108"/>
      <c r="R44" s="1108"/>
      <c r="S44" s="1108"/>
      <c r="T44" s="1191"/>
      <c r="U44" s="62"/>
      <c r="V44" s="446"/>
      <c r="W44" s="446"/>
      <c r="X44" s="446"/>
      <c r="Y44" s="446"/>
      <c r="Z44" s="446"/>
      <c r="AA44" s="446"/>
      <c r="AB44" s="446"/>
      <c r="AC44" s="446"/>
      <c r="AD44" s="446"/>
      <c r="AE44" s="446"/>
      <c r="AF44" s="446"/>
      <c r="AG44" s="446"/>
      <c r="AH44" s="446"/>
      <c r="AI44" s="446"/>
      <c r="AJ44" s="446"/>
    </row>
    <row r="45" spans="1:36" ht="57.75" customHeight="1" x14ac:dyDescent="0.25">
      <c r="A45" s="470"/>
      <c r="B45" s="53"/>
      <c r="C45" s="1165" t="s">
        <v>172</v>
      </c>
      <c r="D45" s="1165"/>
      <c r="E45" s="1165"/>
      <c r="F45" s="1165"/>
      <c r="G45" s="1165"/>
      <c r="H45" s="1165"/>
      <c r="I45" s="1165"/>
      <c r="J45" s="1165"/>
      <c r="K45" s="1165"/>
      <c r="L45" s="474" t="s">
        <v>165</v>
      </c>
      <c r="M45" s="475"/>
      <c r="N45" s="1108" t="s">
        <v>1299</v>
      </c>
      <c r="O45" s="1108"/>
      <c r="P45" s="1108"/>
      <c r="Q45" s="1108"/>
      <c r="R45" s="1108"/>
      <c r="S45" s="1108"/>
      <c r="T45" s="1192"/>
      <c r="U45" s="48"/>
      <c r="V45" s="446"/>
      <c r="W45" s="446"/>
      <c r="X45" s="446"/>
      <c r="Y45" s="446"/>
      <c r="Z45" s="446"/>
      <c r="AA45" s="446"/>
      <c r="AB45" s="446"/>
      <c r="AC45" s="446"/>
      <c r="AD45" s="446"/>
      <c r="AE45" s="446"/>
      <c r="AF45" s="446"/>
      <c r="AG45" s="446"/>
      <c r="AH45" s="446"/>
      <c r="AI45" s="446"/>
      <c r="AJ45" s="446"/>
    </row>
    <row r="46" spans="1:36" ht="33" hidden="1" customHeight="1" x14ac:dyDescent="0.25">
      <c r="A46" s="470"/>
      <c r="B46" s="53"/>
      <c r="C46" s="1193" t="s">
        <v>173</v>
      </c>
      <c r="D46" s="1193"/>
      <c r="E46" s="1193"/>
      <c r="F46" s="1193"/>
      <c r="G46" s="1193"/>
      <c r="H46" s="1193"/>
      <c r="I46" s="1193"/>
      <c r="J46" s="1193"/>
      <c r="K46" s="1193"/>
      <c r="L46" s="474" t="s">
        <v>165</v>
      </c>
      <c r="M46" s="475"/>
      <c r="N46" s="1108" t="s">
        <v>166</v>
      </c>
      <c r="O46" s="1108"/>
      <c r="P46" s="1108"/>
      <c r="Q46" s="1108"/>
      <c r="R46" s="1108"/>
      <c r="S46" s="1108"/>
      <c r="T46" s="381" t="s">
        <v>174</v>
      </c>
      <c r="U46" s="48"/>
      <c r="V46" s="446"/>
      <c r="W46" s="446"/>
      <c r="X46" s="446"/>
      <c r="Y46" s="446"/>
      <c r="Z46" s="446"/>
      <c r="AA46" s="446"/>
      <c r="AB46" s="446"/>
      <c r="AC46" s="446"/>
      <c r="AD46" s="446"/>
      <c r="AE46" s="446"/>
      <c r="AF46" s="446"/>
      <c r="AG46" s="446"/>
      <c r="AH46" s="446"/>
      <c r="AI46" s="446"/>
      <c r="AJ46" s="446"/>
    </row>
    <row r="47" spans="1:36" ht="45.75" customHeight="1" x14ac:dyDescent="0.25">
      <c r="A47" s="470"/>
      <c r="B47" s="53"/>
      <c r="C47" s="1165" t="s">
        <v>1000</v>
      </c>
      <c r="D47" s="1165"/>
      <c r="E47" s="1165"/>
      <c r="F47" s="1165"/>
      <c r="G47" s="1165"/>
      <c r="H47" s="1165"/>
      <c r="I47" s="1165"/>
      <c r="J47" s="1165"/>
      <c r="K47" s="1165"/>
      <c r="L47" s="474">
        <v>1</v>
      </c>
      <c r="M47" s="475"/>
      <c r="N47" s="1108" t="s">
        <v>1149</v>
      </c>
      <c r="O47" s="1108"/>
      <c r="P47" s="1108"/>
      <c r="Q47" s="1108"/>
      <c r="R47" s="1108"/>
      <c r="S47" s="1108"/>
      <c r="T47" s="453"/>
      <c r="U47" s="48"/>
      <c r="V47" s="446"/>
      <c r="W47" s="446"/>
      <c r="X47" s="446"/>
      <c r="Y47" s="446"/>
      <c r="Z47" s="446"/>
      <c r="AA47" s="446"/>
      <c r="AB47" s="446"/>
      <c r="AC47" s="446"/>
      <c r="AD47" s="446"/>
      <c r="AE47" s="446"/>
      <c r="AF47" s="446"/>
      <c r="AG47" s="446"/>
      <c r="AH47" s="446"/>
      <c r="AI47" s="446"/>
      <c r="AJ47" s="446"/>
    </row>
    <row r="48" spans="1:36" ht="73.900000000000006" customHeight="1" x14ac:dyDescent="0.25">
      <c r="A48" s="470"/>
      <c r="B48" s="53"/>
      <c r="C48" s="1165" t="s">
        <v>1302</v>
      </c>
      <c r="D48" s="1165"/>
      <c r="E48" s="1165"/>
      <c r="F48" s="1165"/>
      <c r="G48" s="1165"/>
      <c r="H48" s="1165"/>
      <c r="I48" s="1165"/>
      <c r="J48" s="1165"/>
      <c r="K48" s="1165"/>
      <c r="L48" s="474">
        <v>2</v>
      </c>
      <c r="M48" s="475"/>
      <c r="N48" s="1190" t="s">
        <v>1301</v>
      </c>
      <c r="O48" s="1190"/>
      <c r="P48" s="1190"/>
      <c r="Q48" s="1190"/>
      <c r="R48" s="1190"/>
      <c r="S48" s="1190"/>
      <c r="T48" s="368"/>
      <c r="U48" s="48"/>
      <c r="V48" s="446"/>
      <c r="W48" s="446"/>
      <c r="X48" s="446"/>
      <c r="Y48" s="446"/>
      <c r="Z48" s="446"/>
      <c r="AA48" s="446"/>
      <c r="AB48" s="446"/>
      <c r="AC48" s="446"/>
      <c r="AD48" s="446"/>
      <c r="AE48" s="446"/>
      <c r="AF48" s="446"/>
      <c r="AG48" s="446"/>
      <c r="AH48" s="446"/>
      <c r="AI48" s="446"/>
      <c r="AJ48" s="446"/>
    </row>
    <row r="49" spans="1:36" ht="31.5" customHeight="1" x14ac:dyDescent="0.25">
      <c r="A49" s="470"/>
      <c r="B49" s="53"/>
      <c r="C49" s="1165" t="s">
        <v>1209</v>
      </c>
      <c r="D49" s="1165"/>
      <c r="E49" s="1165"/>
      <c r="F49" s="1165"/>
      <c r="G49" s="1165"/>
      <c r="H49" s="1165"/>
      <c r="I49" s="1165"/>
      <c r="J49" s="1165"/>
      <c r="K49" s="1165"/>
      <c r="L49" s="474">
        <v>3</v>
      </c>
      <c r="M49" s="475"/>
      <c r="N49" s="1108" t="s">
        <v>166</v>
      </c>
      <c r="O49" s="1108"/>
      <c r="P49" s="1108"/>
      <c r="Q49" s="1108"/>
      <c r="R49" s="1108"/>
      <c r="S49" s="1108"/>
      <c r="T49" s="452"/>
      <c r="U49" s="48"/>
      <c r="V49" s="446"/>
      <c r="W49" s="446"/>
      <c r="X49" s="446"/>
      <c r="Y49" s="446"/>
      <c r="Z49" s="446"/>
      <c r="AA49" s="446"/>
      <c r="AB49" s="446"/>
      <c r="AC49" s="446"/>
      <c r="AD49" s="446"/>
      <c r="AE49" s="446"/>
      <c r="AF49" s="446"/>
      <c r="AG49" s="446"/>
      <c r="AH49" s="446"/>
      <c r="AI49" s="446"/>
      <c r="AJ49" s="446"/>
    </row>
    <row r="50" spans="1:36" ht="44.25" customHeight="1" x14ac:dyDescent="0.25">
      <c r="A50" s="471" t="s">
        <v>943</v>
      </c>
      <c r="B50" s="52"/>
      <c r="C50" s="973" t="s">
        <v>175</v>
      </c>
      <c r="D50" s="973"/>
      <c r="E50" s="973"/>
      <c r="F50" s="973"/>
      <c r="G50" s="973"/>
      <c r="H50" s="973"/>
      <c r="I50" s="973"/>
      <c r="J50" s="973"/>
      <c r="K50" s="973"/>
      <c r="L50" s="474"/>
      <c r="M50" s="371" t="s">
        <v>169</v>
      </c>
      <c r="N50" s="1108" t="s">
        <v>166</v>
      </c>
      <c r="O50" s="1108"/>
      <c r="P50" s="1108"/>
      <c r="Q50" s="1108"/>
      <c r="R50" s="1108"/>
      <c r="S50" s="1108"/>
      <c r="T50" s="472"/>
      <c r="U50" s="48"/>
      <c r="V50" s="446"/>
      <c r="W50" s="446"/>
      <c r="X50" s="446"/>
      <c r="Y50" s="446"/>
      <c r="Z50" s="446"/>
      <c r="AA50" s="446"/>
      <c r="AB50" s="446"/>
      <c r="AC50" s="446"/>
      <c r="AD50" s="446"/>
      <c r="AE50" s="446"/>
      <c r="AF50" s="446"/>
      <c r="AG50" s="446"/>
      <c r="AH50" s="446"/>
      <c r="AI50" s="446"/>
      <c r="AJ50" s="446"/>
    </row>
    <row r="51" spans="1:36" ht="30" customHeight="1" x14ac:dyDescent="0.25">
      <c r="A51" s="470"/>
      <c r="B51" s="53"/>
      <c r="C51" s="1165" t="s">
        <v>176</v>
      </c>
      <c r="D51" s="1165"/>
      <c r="E51" s="1165"/>
      <c r="F51" s="1165"/>
      <c r="G51" s="1165"/>
      <c r="H51" s="1165"/>
      <c r="I51" s="1165"/>
      <c r="J51" s="1165"/>
      <c r="K51" s="1165"/>
      <c r="L51" s="474" t="s">
        <v>165</v>
      </c>
      <c r="M51" s="475"/>
      <c r="N51" s="1108" t="s">
        <v>166</v>
      </c>
      <c r="O51" s="1108"/>
      <c r="P51" s="1108"/>
      <c r="Q51" s="1108"/>
      <c r="R51" s="1108"/>
      <c r="S51" s="1108"/>
      <c r="T51" s="415"/>
      <c r="U51" s="48"/>
      <c r="V51" s="446"/>
      <c r="W51" s="446"/>
      <c r="X51" s="446"/>
      <c r="Y51" s="446"/>
      <c r="Z51" s="446"/>
      <c r="AA51" s="446"/>
      <c r="AB51" s="446"/>
      <c r="AC51" s="446"/>
      <c r="AD51" s="446"/>
      <c r="AE51" s="446"/>
      <c r="AF51" s="446"/>
      <c r="AG51" s="446"/>
      <c r="AH51" s="446"/>
      <c r="AI51" s="446"/>
      <c r="AJ51" s="446"/>
    </row>
    <row r="52" spans="1:36" ht="30" customHeight="1" x14ac:dyDescent="0.25">
      <c r="A52" s="470"/>
      <c r="B52" s="53"/>
      <c r="C52" s="1165" t="s">
        <v>177</v>
      </c>
      <c r="D52" s="1165"/>
      <c r="E52" s="1165"/>
      <c r="F52" s="1165"/>
      <c r="G52" s="1165"/>
      <c r="H52" s="1165"/>
      <c r="I52" s="1165"/>
      <c r="J52" s="1165"/>
      <c r="K52" s="1165"/>
      <c r="L52" s="474" t="s">
        <v>165</v>
      </c>
      <c r="M52" s="475"/>
      <c r="N52" s="1108" t="s">
        <v>166</v>
      </c>
      <c r="O52" s="1108"/>
      <c r="P52" s="1108"/>
      <c r="Q52" s="1108"/>
      <c r="R52" s="1108"/>
      <c r="S52" s="1108"/>
      <c r="T52" s="415"/>
      <c r="U52" s="48"/>
      <c r="V52" s="446"/>
      <c r="W52" s="446"/>
      <c r="X52" s="446"/>
      <c r="Y52" s="446"/>
      <c r="Z52" s="446"/>
      <c r="AA52" s="446"/>
      <c r="AB52" s="446"/>
      <c r="AC52" s="446"/>
      <c r="AD52" s="446"/>
      <c r="AE52" s="446"/>
      <c r="AF52" s="446"/>
      <c r="AG52" s="446"/>
      <c r="AH52" s="446"/>
      <c r="AI52" s="446"/>
      <c r="AJ52" s="446"/>
    </row>
    <row r="53" spans="1:36" ht="36.75" customHeight="1" x14ac:dyDescent="0.25">
      <c r="A53" s="470"/>
      <c r="B53" s="53"/>
      <c r="C53" s="1165" t="s">
        <v>1272</v>
      </c>
      <c r="D53" s="1165"/>
      <c r="E53" s="1165"/>
      <c r="F53" s="1165"/>
      <c r="G53" s="1165"/>
      <c r="H53" s="1165"/>
      <c r="I53" s="1165"/>
      <c r="J53" s="1165"/>
      <c r="K53" s="1165"/>
      <c r="L53" s="474">
        <v>0.5</v>
      </c>
      <c r="M53" s="475"/>
      <c r="N53" s="1108" t="s">
        <v>166</v>
      </c>
      <c r="O53" s="1108"/>
      <c r="P53" s="1108"/>
      <c r="Q53" s="1108"/>
      <c r="R53" s="1108"/>
      <c r="S53" s="1108"/>
      <c r="T53" s="415"/>
      <c r="U53" s="48"/>
      <c r="V53" s="446"/>
      <c r="W53" s="446"/>
      <c r="X53" s="446"/>
      <c r="Y53" s="446"/>
      <c r="Z53" s="446"/>
      <c r="AA53" s="446"/>
      <c r="AB53" s="446"/>
      <c r="AC53" s="446"/>
      <c r="AD53" s="446"/>
      <c r="AE53" s="446"/>
      <c r="AF53" s="446"/>
      <c r="AG53" s="446"/>
      <c r="AH53" s="446"/>
      <c r="AI53" s="446"/>
      <c r="AJ53" s="446"/>
    </row>
    <row r="54" spans="1:36" ht="16.899999999999999" customHeight="1" x14ac:dyDescent="0.25">
      <c r="A54" s="470"/>
      <c r="B54" s="53"/>
      <c r="C54" s="1165" t="s">
        <v>1310</v>
      </c>
      <c r="D54" s="1165"/>
      <c r="E54" s="1165"/>
      <c r="F54" s="1165"/>
      <c r="G54" s="1165"/>
      <c r="H54" s="1165"/>
      <c r="I54" s="1165"/>
      <c r="J54" s="1165"/>
      <c r="K54" s="1165"/>
      <c r="L54" s="1168">
        <v>0.5</v>
      </c>
      <c r="M54" s="1199"/>
      <c r="N54" s="1108" t="s">
        <v>166</v>
      </c>
      <c r="O54" s="1108"/>
      <c r="P54" s="1108"/>
      <c r="Q54" s="1108"/>
      <c r="R54" s="1108"/>
      <c r="S54" s="1108"/>
      <c r="T54" s="415"/>
      <c r="U54" s="48"/>
      <c r="V54" s="446"/>
      <c r="W54" s="446"/>
      <c r="X54" s="446"/>
      <c r="Y54" s="446"/>
      <c r="Z54" s="446"/>
      <c r="AA54" s="446"/>
      <c r="AB54" s="446"/>
      <c r="AC54" s="446"/>
      <c r="AD54" s="446"/>
      <c r="AE54" s="446"/>
      <c r="AF54" s="446"/>
      <c r="AG54" s="446"/>
      <c r="AH54" s="446"/>
      <c r="AI54" s="446"/>
      <c r="AJ54" s="446"/>
    </row>
    <row r="55" spans="1:36" ht="21.4" customHeight="1" x14ac:dyDescent="0.25">
      <c r="A55" s="470"/>
      <c r="B55" s="53"/>
      <c r="C55" s="1197"/>
      <c r="D55" s="1197"/>
      <c r="E55" s="1197"/>
      <c r="F55" s="1197"/>
      <c r="G55" s="1197"/>
      <c r="H55" s="1197"/>
      <c r="I55" s="1197"/>
      <c r="J55" s="1197"/>
      <c r="K55" s="1197"/>
      <c r="L55" s="1198"/>
      <c r="M55" s="1200"/>
      <c r="N55" s="1188"/>
      <c r="O55" s="1189"/>
      <c r="P55" s="1189"/>
      <c r="Q55" s="1189"/>
      <c r="R55" s="1189"/>
      <c r="S55" s="1189"/>
      <c r="T55" s="415"/>
      <c r="U55" s="48"/>
      <c r="V55" s="446"/>
      <c r="W55" s="446"/>
      <c r="X55" s="446"/>
      <c r="Y55" s="446"/>
      <c r="Z55" s="446"/>
      <c r="AA55" s="446"/>
      <c r="AB55" s="446"/>
      <c r="AC55" s="446"/>
      <c r="AD55" s="446"/>
      <c r="AE55" s="446"/>
      <c r="AF55" s="446"/>
      <c r="AG55" s="446"/>
      <c r="AH55" s="446"/>
      <c r="AI55" s="446"/>
      <c r="AJ55" s="446"/>
    </row>
    <row r="56" spans="1:36" ht="76.5" customHeight="1" x14ac:dyDescent="0.25">
      <c r="A56" s="55" t="s">
        <v>947</v>
      </c>
      <c r="B56" s="56"/>
      <c r="C56" s="968" t="s">
        <v>178</v>
      </c>
      <c r="D56" s="968"/>
      <c r="E56" s="968"/>
      <c r="F56" s="968"/>
      <c r="G56" s="968"/>
      <c r="H56" s="968"/>
      <c r="I56" s="968"/>
      <c r="J56" s="968"/>
      <c r="K56" s="968"/>
      <c r="L56" s="57">
        <v>1</v>
      </c>
      <c r="M56" s="64"/>
      <c r="N56" s="1108" t="s">
        <v>1154</v>
      </c>
      <c r="O56" s="1108"/>
      <c r="P56" s="1108"/>
      <c r="Q56" s="1108"/>
      <c r="R56" s="1108"/>
      <c r="S56" s="1108"/>
      <c r="T56" s="368"/>
      <c r="U56" s="48"/>
      <c r="V56" s="446"/>
      <c r="W56" s="446"/>
      <c r="X56" s="446"/>
      <c r="Y56" s="446"/>
      <c r="Z56" s="446"/>
      <c r="AA56" s="446"/>
      <c r="AB56" s="446"/>
      <c r="AC56" s="446"/>
      <c r="AD56" s="446"/>
      <c r="AE56" s="446"/>
      <c r="AF56" s="446"/>
      <c r="AG56" s="446"/>
      <c r="AH56" s="446"/>
      <c r="AI56" s="446"/>
      <c r="AJ56" s="446"/>
    </row>
    <row r="57" spans="1:36" ht="33.4" customHeight="1" x14ac:dyDescent="0.25">
      <c r="A57" s="55" t="s">
        <v>1001</v>
      </c>
      <c r="B57" s="56"/>
      <c r="C57" s="968" t="s">
        <v>1002</v>
      </c>
      <c r="D57" s="968"/>
      <c r="E57" s="968"/>
      <c r="F57" s="968"/>
      <c r="G57" s="968"/>
      <c r="H57" s="968"/>
      <c r="I57" s="968"/>
      <c r="J57" s="968"/>
      <c r="K57" s="968"/>
      <c r="L57" s="474" t="s">
        <v>165</v>
      </c>
      <c r="M57" s="64"/>
      <c r="N57" s="934"/>
      <c r="O57" s="934"/>
      <c r="P57" s="934"/>
      <c r="Q57" s="934"/>
      <c r="R57" s="934"/>
      <c r="S57" s="934"/>
      <c r="T57" s="368"/>
      <c r="U57" s="48"/>
      <c r="V57" s="446"/>
      <c r="W57" s="446"/>
      <c r="X57" s="446"/>
      <c r="Y57" s="446"/>
      <c r="Z57" s="446"/>
      <c r="AA57" s="446"/>
      <c r="AB57" s="446"/>
      <c r="AC57" s="446"/>
      <c r="AD57" s="446"/>
      <c r="AE57" s="446"/>
      <c r="AF57" s="446"/>
      <c r="AG57" s="446"/>
      <c r="AH57" s="446"/>
      <c r="AI57" s="446"/>
      <c r="AJ57" s="446"/>
    </row>
    <row r="58" spans="1:36" ht="62.65" customHeight="1" x14ac:dyDescent="0.25">
      <c r="A58" s="470" t="s">
        <v>1141</v>
      </c>
      <c r="B58" s="53"/>
      <c r="C58" s="1201" t="s">
        <v>1155</v>
      </c>
      <c r="D58" s="1201"/>
      <c r="E58" s="1201"/>
      <c r="F58" s="1201"/>
      <c r="G58" s="1201"/>
      <c r="H58" s="1201"/>
      <c r="I58" s="1201"/>
      <c r="J58" s="1201"/>
      <c r="K58" s="1201"/>
      <c r="L58" s="1548"/>
      <c r="M58" s="1549"/>
      <c r="N58" s="1202"/>
      <c r="O58" s="1202"/>
      <c r="P58" s="1202"/>
      <c r="Q58" s="1202"/>
      <c r="R58" s="1202"/>
      <c r="S58" s="1202"/>
      <c r="T58" s="454"/>
      <c r="U58" s="48"/>
      <c r="V58" s="446"/>
      <c r="W58" s="446"/>
      <c r="X58" s="446"/>
      <c r="Y58" s="446"/>
      <c r="Z58" s="446"/>
      <c r="AA58" s="446"/>
      <c r="AB58" s="446"/>
      <c r="AC58" s="446"/>
      <c r="AD58" s="446"/>
      <c r="AE58" s="446"/>
      <c r="AF58" s="446"/>
      <c r="AG58" s="446"/>
      <c r="AH58" s="446"/>
      <c r="AI58" s="446"/>
      <c r="AJ58" s="446"/>
    </row>
    <row r="59" spans="1:36" ht="20.100000000000001" customHeight="1" x14ac:dyDescent="0.25">
      <c r="A59" s="470"/>
      <c r="B59" s="51"/>
      <c r="C59" s="1203" t="s">
        <v>1118</v>
      </c>
      <c r="D59" s="1204"/>
      <c r="E59" s="1204"/>
      <c r="F59" s="1204"/>
      <c r="G59" s="1204"/>
      <c r="H59" s="1205"/>
      <c r="I59" s="1206"/>
      <c r="J59" s="1207"/>
      <c r="K59" s="774"/>
      <c r="L59" s="1249" t="s">
        <v>165</v>
      </c>
      <c r="M59" s="1545" t="str">
        <f>IF(OR(I59="NA - See Note",N59="Duct leakage test PASSES."),"Duct leakage test PASSES!","ISSUE WITH DUCT LEAKAGE TEST!")</f>
        <v>ISSUE WITH DUCT LEAKAGE TEST!</v>
      </c>
      <c r="N59" s="1546" t="str">
        <f>IF(I59="NA - See Note","Duct leakage test is not required.  Verifier must describe in the Notes column above that the ducts and air handler are within the thermal enclosure envelope.",IF(I59="","Must enter duct leakage testing conditions.",IF(AND(ISNUMBER(CFA),ISNUMBER(I60),I59="With air handler",I60&lt;=4%*CFA),"Duct leakage test PASSES.",IF(AND(ISNUMBER(CFA),ISNUMBER(I60),I59="Without air handler",I60&lt;=3%*CFA),"Duct leakage test PASSES.","MANDATORY DUCT LEAKAGE TEST RESULT HAS NOT BEEN SATISFIED"))))</f>
        <v>Must enter duct leakage testing conditions.</v>
      </c>
      <c r="O59" s="1547"/>
      <c r="P59" s="1547"/>
      <c r="Q59" s="1547"/>
      <c r="R59" s="1547"/>
      <c r="S59" s="1547"/>
      <c r="U59" s="48"/>
      <c r="V59" s="446"/>
      <c r="W59" s="446"/>
      <c r="X59" s="446"/>
      <c r="Y59" s="446"/>
      <c r="Z59" s="446"/>
      <c r="AA59" s="446"/>
      <c r="AB59" s="446"/>
      <c r="AC59" s="446"/>
      <c r="AD59" s="446"/>
      <c r="AE59" s="446"/>
      <c r="AF59" s="446"/>
      <c r="AG59" s="446"/>
      <c r="AH59" s="446"/>
      <c r="AI59" s="446"/>
      <c r="AJ59" s="446"/>
    </row>
    <row r="60" spans="1:36" ht="20.100000000000001" customHeight="1" x14ac:dyDescent="0.25">
      <c r="A60" s="470"/>
      <c r="B60" s="51"/>
      <c r="C60" s="1203" t="s">
        <v>1121</v>
      </c>
      <c r="D60" s="1204"/>
      <c r="E60" s="1204"/>
      <c r="F60" s="1204"/>
      <c r="G60" s="1204"/>
      <c r="H60" s="1205"/>
      <c r="I60" s="1449"/>
      <c r="J60" s="1450"/>
      <c r="K60" s="1451"/>
      <c r="L60" s="1544"/>
      <c r="M60" s="1544"/>
      <c r="N60" s="1544"/>
      <c r="O60" s="1544"/>
      <c r="P60" s="1544"/>
      <c r="Q60" s="1544"/>
      <c r="R60" s="1544"/>
      <c r="S60" s="1544"/>
      <c r="U60" s="48"/>
      <c r="V60" s="446"/>
      <c r="W60" s="446"/>
      <c r="X60" s="446"/>
      <c r="Y60" s="446"/>
      <c r="Z60" s="446"/>
      <c r="AA60" s="446"/>
      <c r="AB60" s="446"/>
      <c r="AC60" s="446"/>
      <c r="AD60" s="446"/>
      <c r="AE60" s="446"/>
      <c r="AF60" s="446"/>
      <c r="AG60" s="446"/>
      <c r="AH60" s="446"/>
      <c r="AI60" s="446"/>
      <c r="AJ60" s="446"/>
    </row>
    <row r="61" spans="1:36" x14ac:dyDescent="0.25">
      <c r="A61" s="1194" t="s">
        <v>948</v>
      </c>
      <c r="B61" s="1195"/>
      <c r="C61" s="1195"/>
      <c r="D61" s="1195"/>
      <c r="E61" s="1195"/>
      <c r="F61" s="1195"/>
      <c r="G61" s="1195"/>
      <c r="H61" s="1195"/>
      <c r="I61" s="1195"/>
      <c r="J61" s="1195"/>
      <c r="K61" s="1195"/>
      <c r="L61" s="1195"/>
      <c r="M61" s="1195"/>
      <c r="N61" s="1195"/>
      <c r="O61" s="1195"/>
      <c r="P61" s="1195"/>
      <c r="Q61" s="1195"/>
      <c r="R61" s="1195"/>
      <c r="S61" s="1196"/>
      <c r="T61" s="49"/>
      <c r="U61" s="48"/>
      <c r="V61" s="446"/>
      <c r="W61" s="446"/>
      <c r="X61" s="446"/>
      <c r="Y61" s="446"/>
      <c r="Z61" s="446"/>
      <c r="AA61" s="446"/>
      <c r="AB61" s="446"/>
      <c r="AC61" s="446"/>
      <c r="AD61" s="446"/>
      <c r="AE61" s="446"/>
      <c r="AF61" s="446"/>
      <c r="AG61" s="446"/>
      <c r="AH61" s="446"/>
      <c r="AI61" s="446"/>
      <c r="AJ61" s="446"/>
    </row>
    <row r="62" spans="1:36" ht="73.900000000000006" customHeight="1" x14ac:dyDescent="0.25">
      <c r="A62" s="55" t="s">
        <v>180</v>
      </c>
      <c r="B62" s="56"/>
      <c r="C62" s="1109" t="s">
        <v>1004</v>
      </c>
      <c r="D62" s="1110"/>
      <c r="E62" s="1110"/>
      <c r="F62" s="1110"/>
      <c r="G62" s="1110"/>
      <c r="H62" s="1110"/>
      <c r="I62" s="1110"/>
      <c r="J62" s="1110"/>
      <c r="K62" s="1111"/>
      <c r="L62" s="65">
        <v>2</v>
      </c>
      <c r="M62" s="475"/>
      <c r="N62" s="1045" t="s">
        <v>1005</v>
      </c>
      <c r="O62" s="986"/>
      <c r="P62" s="986"/>
      <c r="Q62" s="986"/>
      <c r="R62" s="986"/>
      <c r="S62" s="987"/>
      <c r="T62" s="455"/>
      <c r="U62" s="48"/>
      <c r="V62" s="446"/>
      <c r="W62" s="446"/>
      <c r="X62" s="446"/>
      <c r="Y62" s="446"/>
      <c r="Z62" s="446"/>
      <c r="AA62" s="446"/>
      <c r="AB62" s="446"/>
      <c r="AC62" s="446"/>
      <c r="AD62" s="446"/>
      <c r="AE62" s="446"/>
      <c r="AF62" s="446"/>
      <c r="AG62" s="446"/>
      <c r="AH62" s="446"/>
      <c r="AI62" s="446"/>
      <c r="AJ62" s="446"/>
    </row>
    <row r="63" spans="1:36" x14ac:dyDescent="0.25">
      <c r="A63" s="1039" t="s">
        <v>950</v>
      </c>
      <c r="B63" s="1040"/>
      <c r="C63" s="1040"/>
      <c r="D63" s="1040"/>
      <c r="E63" s="1040"/>
      <c r="F63" s="1040"/>
      <c r="G63" s="1040"/>
      <c r="H63" s="1040"/>
      <c r="I63" s="1040"/>
      <c r="J63" s="1040"/>
      <c r="K63" s="1040"/>
      <c r="L63" s="1040"/>
      <c r="M63" s="1040"/>
      <c r="N63" s="1040"/>
      <c r="O63" s="1040"/>
      <c r="P63" s="1040"/>
      <c r="Q63" s="1040"/>
      <c r="R63" s="1040"/>
      <c r="S63" s="1041"/>
      <c r="T63" s="49"/>
      <c r="U63" s="48"/>
      <c r="V63" s="446"/>
      <c r="W63" s="446"/>
      <c r="X63" s="446"/>
      <c r="Y63" s="446"/>
      <c r="Z63" s="446"/>
      <c r="AA63" s="446"/>
      <c r="AB63" s="446"/>
      <c r="AC63" s="446"/>
      <c r="AD63" s="446"/>
      <c r="AE63" s="446"/>
      <c r="AF63" s="446"/>
      <c r="AG63" s="446"/>
      <c r="AH63" s="446"/>
      <c r="AI63" s="446"/>
      <c r="AJ63" s="446"/>
    </row>
    <row r="64" spans="1:36" ht="56.65" customHeight="1" x14ac:dyDescent="0.25">
      <c r="A64" s="66" t="s">
        <v>186</v>
      </c>
      <c r="B64" s="67"/>
      <c r="C64" s="1096" t="s">
        <v>1126</v>
      </c>
      <c r="D64" s="1097"/>
      <c r="E64" s="1097"/>
      <c r="F64" s="1097"/>
      <c r="G64" s="1097"/>
      <c r="H64" s="1097"/>
      <c r="I64" s="1097"/>
      <c r="J64" s="1097"/>
      <c r="K64" s="1098"/>
      <c r="L64" s="57" t="s">
        <v>165</v>
      </c>
      <c r="M64" s="64"/>
      <c r="N64" s="985" t="s">
        <v>1146</v>
      </c>
      <c r="O64" s="986"/>
      <c r="P64" s="986"/>
      <c r="Q64" s="986"/>
      <c r="R64" s="986"/>
      <c r="S64" s="987"/>
      <c r="T64" s="415"/>
      <c r="U64" s="48"/>
      <c r="V64" s="446"/>
      <c r="W64" s="446"/>
      <c r="X64" s="446"/>
      <c r="Y64" s="446"/>
      <c r="Z64" s="446"/>
      <c r="AA64" s="446"/>
      <c r="AB64" s="446"/>
      <c r="AC64" s="446"/>
      <c r="AD64" s="446"/>
      <c r="AE64" s="446"/>
      <c r="AF64" s="446"/>
      <c r="AG64" s="446"/>
      <c r="AH64" s="446"/>
      <c r="AI64" s="446"/>
      <c r="AJ64" s="446"/>
    </row>
    <row r="65" spans="1:36" ht="62.1" customHeight="1" x14ac:dyDescent="0.25">
      <c r="A65" s="988" t="s">
        <v>190</v>
      </c>
      <c r="B65" s="68"/>
      <c r="C65" s="990" t="s">
        <v>952</v>
      </c>
      <c r="D65" s="991"/>
      <c r="E65" s="991"/>
      <c r="F65" s="991"/>
      <c r="G65" s="991"/>
      <c r="H65" s="991"/>
      <c r="I65" s="991"/>
      <c r="J65" s="991"/>
      <c r="K65" s="992"/>
      <c r="L65" s="474" t="s">
        <v>181</v>
      </c>
      <c r="M65" s="69" t="str">
        <f>IF(PermitDate="","Permit Date?",IF(PermitDate&lt;DATE(2021,3,1),E420,E423))</f>
        <v>Permit Date?</v>
      </c>
      <c r="N65" s="993" t="s">
        <v>960</v>
      </c>
      <c r="O65" s="994"/>
      <c r="P65" s="994"/>
      <c r="Q65" s="994"/>
      <c r="R65" s="994"/>
      <c r="S65" s="995"/>
      <c r="T65" s="1208"/>
      <c r="U65" s="48"/>
      <c r="V65" s="446"/>
      <c r="W65" s="446"/>
      <c r="X65" s="446"/>
      <c r="Y65" s="446"/>
      <c r="Z65" s="446"/>
      <c r="AA65" s="446"/>
      <c r="AB65" s="446"/>
      <c r="AC65" s="446"/>
      <c r="AD65" s="446"/>
      <c r="AE65" s="446"/>
      <c r="AF65" s="446"/>
      <c r="AG65" s="446"/>
      <c r="AH65" s="446"/>
      <c r="AI65" s="446"/>
      <c r="AJ65" s="446"/>
    </row>
    <row r="66" spans="1:36" ht="17.100000000000001" customHeight="1" x14ac:dyDescent="0.25">
      <c r="A66" s="989"/>
      <c r="B66" s="70"/>
      <c r="C66" s="1002" t="s">
        <v>953</v>
      </c>
      <c r="D66" s="1003"/>
      <c r="E66" s="1003"/>
      <c r="F66" s="1003"/>
      <c r="G66" s="1003"/>
      <c r="H66" s="1003"/>
      <c r="I66" s="1003"/>
      <c r="J66" s="1003"/>
      <c r="K66" s="1004"/>
      <c r="L66" s="1011" t="s">
        <v>958</v>
      </c>
      <c r="M66" s="1009" t="s">
        <v>959</v>
      </c>
      <c r="N66" s="996"/>
      <c r="O66" s="997"/>
      <c r="P66" s="997"/>
      <c r="Q66" s="997"/>
      <c r="R66" s="997"/>
      <c r="S66" s="998"/>
      <c r="T66" s="1209"/>
      <c r="U66" s="48"/>
      <c r="V66" s="446"/>
      <c r="W66" s="446"/>
      <c r="X66" s="446"/>
      <c r="Y66" s="446"/>
      <c r="Z66" s="446"/>
      <c r="AA66" s="446"/>
      <c r="AB66" s="446"/>
      <c r="AC66" s="446"/>
      <c r="AD66" s="446"/>
      <c r="AE66" s="446"/>
      <c r="AF66" s="446"/>
      <c r="AG66" s="446"/>
      <c r="AH66" s="446"/>
      <c r="AI66" s="446"/>
      <c r="AJ66" s="446"/>
    </row>
    <row r="67" spans="1:36" ht="17.100000000000001" customHeight="1" x14ac:dyDescent="0.25">
      <c r="A67" s="989"/>
      <c r="B67" s="70"/>
      <c r="C67" s="1005" t="s">
        <v>184</v>
      </c>
      <c r="D67" s="1005"/>
      <c r="E67" s="1006"/>
      <c r="F67" s="1006"/>
      <c r="G67" s="1006"/>
      <c r="H67" s="1006"/>
      <c r="I67" s="1007" t="s">
        <v>185</v>
      </c>
      <c r="J67" s="1007"/>
      <c r="K67" s="1008"/>
      <c r="L67" s="1012"/>
      <c r="M67" s="1010"/>
      <c r="N67" s="996"/>
      <c r="O67" s="997"/>
      <c r="P67" s="997"/>
      <c r="Q67" s="997"/>
      <c r="R67" s="997"/>
      <c r="S67" s="998"/>
      <c r="T67" s="1209"/>
      <c r="U67" s="48"/>
      <c r="V67" s="446"/>
      <c r="W67" s="446"/>
      <c r="X67" s="446"/>
      <c r="Y67" s="446"/>
      <c r="Z67" s="446"/>
      <c r="AA67" s="446"/>
      <c r="AB67" s="446"/>
      <c r="AC67" s="446"/>
      <c r="AD67" s="446"/>
      <c r="AE67" s="446"/>
      <c r="AF67" s="446"/>
      <c r="AG67" s="446"/>
      <c r="AH67" s="446"/>
      <c r="AI67" s="446"/>
      <c r="AJ67" s="446"/>
    </row>
    <row r="68" spans="1:36" ht="17.100000000000001" customHeight="1" x14ac:dyDescent="0.25">
      <c r="A68" s="989"/>
      <c r="B68" s="70"/>
      <c r="C68" s="1005" t="s">
        <v>182</v>
      </c>
      <c r="D68" s="1005"/>
      <c r="E68" s="1006"/>
      <c r="F68" s="1006"/>
      <c r="G68" s="1006"/>
      <c r="H68" s="1006"/>
      <c r="I68" s="1007" t="s">
        <v>183</v>
      </c>
      <c r="J68" s="1007"/>
      <c r="K68" s="1008"/>
      <c r="L68" s="1013"/>
      <c r="M68" s="506"/>
      <c r="N68" s="999"/>
      <c r="O68" s="1000"/>
      <c r="P68" s="1000"/>
      <c r="Q68" s="1000"/>
      <c r="R68" s="1000"/>
      <c r="S68" s="1001"/>
      <c r="T68" s="1210"/>
      <c r="U68" s="48"/>
      <c r="V68" s="446"/>
      <c r="W68" s="446"/>
      <c r="X68" s="446"/>
      <c r="Y68" s="446"/>
      <c r="Z68" s="446"/>
      <c r="AA68" s="446"/>
      <c r="AB68" s="446"/>
      <c r="AC68" s="446"/>
      <c r="AD68" s="446"/>
      <c r="AE68" s="446"/>
      <c r="AF68" s="446"/>
      <c r="AG68" s="446"/>
      <c r="AH68" s="446"/>
      <c r="AI68" s="446"/>
      <c r="AJ68" s="446"/>
    </row>
    <row r="69" spans="1:36" ht="17.100000000000001" customHeight="1" x14ac:dyDescent="0.25">
      <c r="A69" s="468"/>
      <c r="B69" s="70"/>
      <c r="C69" s="1002" t="s">
        <v>954</v>
      </c>
      <c r="D69" s="1003"/>
      <c r="E69" s="1003"/>
      <c r="F69" s="1003"/>
      <c r="G69" s="1003"/>
      <c r="H69" s="1003"/>
      <c r="I69" s="1003"/>
      <c r="J69" s="1003"/>
      <c r="K69" s="1004"/>
      <c r="L69" s="1213"/>
      <c r="M69" s="1213"/>
      <c r="N69" s="1216"/>
      <c r="O69" s="1217"/>
      <c r="P69" s="1217"/>
      <c r="Q69" s="1217"/>
      <c r="R69" s="1217"/>
      <c r="S69" s="1218"/>
      <c r="T69" s="415"/>
      <c r="U69" s="48"/>
      <c r="V69" s="446"/>
      <c r="W69" s="446"/>
      <c r="X69" s="446"/>
      <c r="Y69" s="446"/>
      <c r="Z69" s="446"/>
      <c r="AA69" s="446"/>
      <c r="AB69" s="446"/>
      <c r="AC69" s="446"/>
      <c r="AD69" s="446"/>
      <c r="AE69" s="446"/>
      <c r="AF69" s="446"/>
      <c r="AG69" s="446"/>
      <c r="AH69" s="446"/>
      <c r="AI69" s="446"/>
      <c r="AJ69" s="446"/>
    </row>
    <row r="70" spans="1:36" ht="17.100000000000001" customHeight="1" x14ac:dyDescent="0.25">
      <c r="A70" s="468"/>
      <c r="B70" s="70"/>
      <c r="C70" s="1005" t="s">
        <v>184</v>
      </c>
      <c r="D70" s="1005"/>
      <c r="E70" s="1006"/>
      <c r="F70" s="1006"/>
      <c r="G70" s="1006"/>
      <c r="H70" s="1006"/>
      <c r="I70" s="1007" t="s">
        <v>185</v>
      </c>
      <c r="J70" s="1007"/>
      <c r="K70" s="1008"/>
      <c r="L70" s="1214"/>
      <c r="M70" s="1214"/>
      <c r="N70" s="1219"/>
      <c r="O70" s="1220"/>
      <c r="P70" s="1220"/>
      <c r="Q70" s="1220"/>
      <c r="R70" s="1220"/>
      <c r="S70" s="1221"/>
      <c r="T70" s="415"/>
      <c r="U70" s="48"/>
      <c r="V70" s="446"/>
      <c r="W70" s="446"/>
      <c r="X70" s="446"/>
      <c r="Y70" s="446"/>
      <c r="Z70" s="446"/>
      <c r="AA70" s="446"/>
      <c r="AB70" s="446"/>
      <c r="AC70" s="446"/>
      <c r="AD70" s="446"/>
      <c r="AE70" s="446"/>
      <c r="AF70" s="446"/>
      <c r="AG70" s="446"/>
      <c r="AH70" s="446"/>
      <c r="AI70" s="446"/>
      <c r="AJ70" s="446"/>
    </row>
    <row r="71" spans="1:36" ht="17.100000000000001" customHeight="1" x14ac:dyDescent="0.25">
      <c r="A71" s="468"/>
      <c r="B71" s="70"/>
      <c r="C71" s="1005" t="s">
        <v>955</v>
      </c>
      <c r="D71" s="1005"/>
      <c r="E71" s="1006"/>
      <c r="F71" s="1006"/>
      <c r="G71" s="1006"/>
      <c r="H71" s="1006"/>
      <c r="I71" s="1007" t="s">
        <v>183</v>
      </c>
      <c r="J71" s="1007"/>
      <c r="K71" s="1008"/>
      <c r="L71" s="1214"/>
      <c r="M71" s="1214"/>
      <c r="N71" s="1219"/>
      <c r="O71" s="1220"/>
      <c r="P71" s="1220"/>
      <c r="Q71" s="1220"/>
      <c r="R71" s="1220"/>
      <c r="S71" s="1221"/>
      <c r="T71" s="415"/>
      <c r="U71" s="48"/>
      <c r="V71" s="446"/>
      <c r="W71" s="446"/>
      <c r="X71" s="446"/>
      <c r="Y71" s="446"/>
      <c r="Z71" s="446"/>
      <c r="AA71" s="446"/>
      <c r="AB71" s="446"/>
      <c r="AC71" s="446"/>
      <c r="AD71" s="446"/>
      <c r="AE71" s="446"/>
      <c r="AF71" s="446"/>
      <c r="AG71" s="446"/>
      <c r="AH71" s="446"/>
      <c r="AI71" s="446"/>
      <c r="AJ71" s="446"/>
    </row>
    <row r="72" spans="1:36" ht="17.100000000000001" customHeight="1" x14ac:dyDescent="0.25">
      <c r="A72" s="468"/>
      <c r="B72" s="70"/>
      <c r="C72" s="1005" t="s">
        <v>956</v>
      </c>
      <c r="D72" s="1005"/>
      <c r="E72" s="1006"/>
      <c r="F72" s="1006"/>
      <c r="G72" s="1006"/>
      <c r="H72" s="1006"/>
      <c r="I72" s="1211" t="s">
        <v>957</v>
      </c>
      <c r="J72" s="1211"/>
      <c r="K72" s="1212"/>
      <c r="L72" s="1215"/>
      <c r="M72" s="1215"/>
      <c r="N72" s="1222"/>
      <c r="O72" s="1223"/>
      <c r="P72" s="1223"/>
      <c r="Q72" s="1223"/>
      <c r="R72" s="1223"/>
      <c r="S72" s="1224"/>
      <c r="T72" s="415"/>
      <c r="U72" s="48"/>
      <c r="V72" s="446"/>
      <c r="W72" s="446"/>
      <c r="X72" s="446"/>
      <c r="Y72" s="446"/>
      <c r="Z72" s="446"/>
      <c r="AA72" s="446"/>
      <c r="AB72" s="446"/>
      <c r="AC72" s="446"/>
      <c r="AD72" s="446"/>
      <c r="AE72" s="446"/>
      <c r="AF72" s="446"/>
      <c r="AG72" s="446"/>
      <c r="AH72" s="446"/>
      <c r="AI72" s="446"/>
      <c r="AJ72" s="446"/>
    </row>
    <row r="73" spans="1:36" ht="61.9" customHeight="1" x14ac:dyDescent="0.25">
      <c r="A73" s="989" t="s">
        <v>210</v>
      </c>
      <c r="B73" s="1410"/>
      <c r="C73" s="1036" t="s">
        <v>1300</v>
      </c>
      <c r="D73" s="1036"/>
      <c r="E73" s="1036"/>
      <c r="F73" s="1036"/>
      <c r="G73" s="1036"/>
      <c r="H73" s="1036"/>
      <c r="I73" s="1036"/>
      <c r="J73" s="1036"/>
      <c r="K73" s="1036"/>
      <c r="L73" s="1412">
        <v>1</v>
      </c>
      <c r="M73" s="1251"/>
      <c r="N73" s="1419"/>
      <c r="O73" s="1420"/>
      <c r="P73" s="1420"/>
      <c r="Q73" s="1420"/>
      <c r="R73" s="1420"/>
      <c r="S73" s="1421"/>
      <c r="T73" s="415"/>
      <c r="U73" s="48"/>
      <c r="V73" s="446"/>
      <c r="W73" s="446"/>
      <c r="X73" s="446"/>
      <c r="Y73" s="446"/>
      <c r="Z73" s="446"/>
      <c r="AA73" s="446"/>
      <c r="AB73" s="446"/>
      <c r="AC73" s="446"/>
      <c r="AD73" s="446"/>
      <c r="AE73" s="446"/>
      <c r="AF73" s="446"/>
      <c r="AG73" s="446"/>
      <c r="AH73" s="446"/>
      <c r="AI73" s="446"/>
      <c r="AJ73" s="446"/>
    </row>
    <row r="74" spans="1:36" ht="15.75" customHeight="1" x14ac:dyDescent="0.25">
      <c r="A74" s="1411"/>
      <c r="B74" s="1410"/>
      <c r="C74" s="1415" t="s">
        <v>985</v>
      </c>
      <c r="D74" s="1416"/>
      <c r="E74" s="1416"/>
      <c r="F74" s="1416"/>
      <c r="G74" s="1416"/>
      <c r="H74" s="1416"/>
      <c r="I74" s="1417"/>
      <c r="J74" s="1418"/>
      <c r="K74" s="1418"/>
      <c r="L74" s="1413"/>
      <c r="M74" s="1414"/>
      <c r="N74" s="1422"/>
      <c r="O74" s="1423"/>
      <c r="P74" s="1423"/>
      <c r="Q74" s="1423"/>
      <c r="R74" s="1423"/>
      <c r="S74" s="1424"/>
      <c r="T74" s="415"/>
      <c r="U74" s="48"/>
      <c r="V74" s="446"/>
      <c r="W74" s="446"/>
      <c r="X74" s="446"/>
      <c r="Y74" s="446"/>
      <c r="Z74" s="446"/>
      <c r="AA74" s="446"/>
      <c r="AB74" s="446"/>
      <c r="AC74" s="446"/>
      <c r="AD74" s="446"/>
      <c r="AE74" s="446"/>
      <c r="AF74" s="446"/>
      <c r="AG74" s="446"/>
      <c r="AH74" s="446"/>
      <c r="AI74" s="446"/>
      <c r="AJ74" s="446"/>
    </row>
    <row r="75" spans="1:36" ht="15" customHeight="1" x14ac:dyDescent="0.25">
      <c r="A75" s="1039" t="s">
        <v>951</v>
      </c>
      <c r="B75" s="1040"/>
      <c r="C75" s="1040"/>
      <c r="D75" s="1040"/>
      <c r="E75" s="1040"/>
      <c r="F75" s="1040"/>
      <c r="G75" s="1040"/>
      <c r="H75" s="1040"/>
      <c r="I75" s="1040"/>
      <c r="J75" s="1040"/>
      <c r="K75" s="1040"/>
      <c r="L75" s="1040"/>
      <c r="M75" s="1040"/>
      <c r="N75" s="1040"/>
      <c r="O75" s="1040"/>
      <c r="P75" s="1040"/>
      <c r="Q75" s="1040"/>
      <c r="R75" s="1040"/>
      <c r="S75" s="1041"/>
      <c r="T75" s="49"/>
      <c r="U75" s="48"/>
      <c r="V75" s="446"/>
      <c r="W75" s="446"/>
      <c r="X75" s="446"/>
      <c r="Y75" s="446"/>
      <c r="Z75" s="446"/>
      <c r="AA75" s="446"/>
      <c r="AB75" s="446"/>
      <c r="AC75" s="446"/>
      <c r="AD75" s="446"/>
      <c r="AE75" s="446"/>
      <c r="AF75" s="446"/>
      <c r="AG75" s="446"/>
      <c r="AH75" s="446"/>
      <c r="AI75" s="446"/>
      <c r="AJ75" s="446"/>
    </row>
    <row r="76" spans="1:36" ht="78.75" customHeight="1" x14ac:dyDescent="0.25">
      <c r="A76" s="55" t="s">
        <v>966</v>
      </c>
      <c r="B76" s="71"/>
      <c r="C76" s="1042" t="s">
        <v>187</v>
      </c>
      <c r="D76" s="1043"/>
      <c r="E76" s="1043"/>
      <c r="F76" s="1043"/>
      <c r="G76" s="1043"/>
      <c r="H76" s="1043"/>
      <c r="I76" s="1043"/>
      <c r="J76" s="1043"/>
      <c r="K76" s="1044"/>
      <c r="L76" s="474" t="s">
        <v>188</v>
      </c>
      <c r="M76" s="72"/>
      <c r="N76" s="1045" t="s">
        <v>189</v>
      </c>
      <c r="O76" s="986"/>
      <c r="P76" s="986"/>
      <c r="Q76" s="986"/>
      <c r="R76" s="986"/>
      <c r="S76" s="987"/>
      <c r="T76" s="431"/>
      <c r="U76" s="48"/>
      <c r="V76" s="446"/>
      <c r="W76" s="446"/>
      <c r="X76" s="446"/>
      <c r="Y76" s="446"/>
      <c r="Z76" s="446"/>
      <c r="AA76" s="446"/>
      <c r="AB76" s="446"/>
      <c r="AC76" s="446"/>
      <c r="AD76" s="446"/>
      <c r="AE76" s="446"/>
      <c r="AF76" s="446"/>
      <c r="AG76" s="446"/>
      <c r="AH76" s="446"/>
      <c r="AI76" s="446"/>
      <c r="AJ76" s="446"/>
    </row>
    <row r="77" spans="1:36" ht="18.399999999999999" customHeight="1" x14ac:dyDescent="0.25">
      <c r="A77" s="471" t="s">
        <v>967</v>
      </c>
      <c r="B77" s="73"/>
      <c r="C77" s="1246" t="s">
        <v>191</v>
      </c>
      <c r="D77" s="1247"/>
      <c r="E77" s="1247"/>
      <c r="F77" s="1247"/>
      <c r="G77" s="1247"/>
      <c r="H77" s="1247"/>
      <c r="I77" s="1247"/>
      <c r="J77" s="1247"/>
      <c r="K77" s="1248"/>
      <c r="L77" s="1249">
        <v>2</v>
      </c>
      <c r="M77" s="1251"/>
      <c r="N77" s="1253" t="s">
        <v>1156</v>
      </c>
      <c r="O77" s="1254"/>
      <c r="P77" s="1254"/>
      <c r="Q77" s="1254"/>
      <c r="R77" s="1254"/>
      <c r="S77" s="1255"/>
      <c r="T77" s="1191"/>
      <c r="U77" s="48"/>
      <c r="V77" s="446"/>
      <c r="W77" s="446"/>
      <c r="X77" s="446"/>
      <c r="Y77" s="446"/>
      <c r="Z77" s="446"/>
      <c r="AA77" s="446"/>
      <c r="AB77" s="446"/>
      <c r="AC77" s="446"/>
      <c r="AD77" s="446"/>
      <c r="AE77" s="446"/>
      <c r="AF77" s="446"/>
      <c r="AG77" s="446"/>
      <c r="AH77" s="446"/>
      <c r="AI77" s="446"/>
      <c r="AJ77" s="446"/>
    </row>
    <row r="78" spans="1:36" ht="16.5" customHeight="1" x14ac:dyDescent="0.25">
      <c r="A78" s="470"/>
      <c r="B78" s="74"/>
      <c r="C78" s="1226" t="s">
        <v>192</v>
      </c>
      <c r="D78" s="1227"/>
      <c r="E78" s="1227"/>
      <c r="F78" s="1227"/>
      <c r="G78" s="1227"/>
      <c r="H78" s="1227"/>
      <c r="I78" s="1227"/>
      <c r="J78" s="1227"/>
      <c r="K78" s="1228"/>
      <c r="L78" s="1250"/>
      <c r="M78" s="1252"/>
      <c r="N78" s="1256"/>
      <c r="O78" s="1257"/>
      <c r="P78" s="1257"/>
      <c r="Q78" s="1257"/>
      <c r="R78" s="1257"/>
      <c r="S78" s="1258"/>
      <c r="T78" s="1225"/>
      <c r="U78" s="48"/>
      <c r="V78" s="446"/>
      <c r="W78" s="446"/>
      <c r="X78" s="446"/>
      <c r="Y78" s="446"/>
      <c r="Z78" s="446"/>
      <c r="AA78" s="446"/>
      <c r="AB78" s="446"/>
      <c r="AC78" s="446"/>
      <c r="AD78" s="446"/>
      <c r="AE78" s="446"/>
      <c r="AF78" s="446"/>
      <c r="AG78" s="446"/>
      <c r="AH78" s="446"/>
      <c r="AI78" s="446"/>
      <c r="AJ78" s="446"/>
    </row>
    <row r="79" spans="1:36" ht="30" customHeight="1" x14ac:dyDescent="0.25">
      <c r="A79" s="470"/>
      <c r="B79" s="74"/>
      <c r="C79" s="1229" t="s">
        <v>193</v>
      </c>
      <c r="D79" s="1230"/>
      <c r="E79" s="1230"/>
      <c r="F79" s="1230"/>
      <c r="G79" s="1230"/>
      <c r="H79" s="1230"/>
      <c r="I79" s="1230"/>
      <c r="J79" s="1230"/>
      <c r="K79" s="1231"/>
      <c r="L79" s="1250"/>
      <c r="M79" s="1252"/>
      <c r="N79" s="1259"/>
      <c r="O79" s="1260"/>
      <c r="P79" s="1260"/>
      <c r="Q79" s="1260"/>
      <c r="R79" s="1260"/>
      <c r="S79" s="1261"/>
      <c r="T79" s="1225"/>
      <c r="U79" s="48"/>
      <c r="V79" s="446"/>
      <c r="W79" s="446"/>
      <c r="X79" s="446"/>
      <c r="Y79" s="446"/>
      <c r="Z79" s="446"/>
      <c r="AA79" s="446"/>
      <c r="AB79" s="446"/>
      <c r="AC79" s="446"/>
      <c r="AD79" s="446"/>
      <c r="AE79" s="446"/>
      <c r="AF79" s="446"/>
      <c r="AG79" s="446"/>
      <c r="AH79" s="446"/>
      <c r="AI79" s="446"/>
      <c r="AJ79" s="446"/>
    </row>
    <row r="80" spans="1:36" ht="32.25" customHeight="1" x14ac:dyDescent="0.25">
      <c r="A80" s="470"/>
      <c r="B80" s="74"/>
      <c r="C80" s="1232"/>
      <c r="D80" s="1234" t="s">
        <v>194</v>
      </c>
      <c r="E80" s="1235"/>
      <c r="F80" s="1235"/>
      <c r="G80" s="1235"/>
      <c r="H80" s="1236"/>
      <c r="I80" s="1237"/>
      <c r="J80" s="1238"/>
      <c r="K80" s="1239"/>
      <c r="L80" s="1250"/>
      <c r="M80" s="1252"/>
      <c r="N80" s="1262" t="s">
        <v>1019</v>
      </c>
      <c r="O80" s="1263"/>
      <c r="P80" s="1263"/>
      <c r="Q80" s="1263"/>
      <c r="R80" s="1263"/>
      <c r="S80" s="1264"/>
      <c r="T80" s="1225"/>
      <c r="U80" s="48"/>
      <c r="V80" s="446"/>
      <c r="W80" s="446"/>
      <c r="X80" s="446"/>
      <c r="Y80" s="446"/>
      <c r="Z80" s="446"/>
      <c r="AA80" s="446"/>
      <c r="AB80" s="446"/>
      <c r="AC80" s="446"/>
      <c r="AD80" s="446"/>
      <c r="AE80" s="446"/>
      <c r="AF80" s="446"/>
      <c r="AG80" s="446"/>
      <c r="AH80" s="446"/>
      <c r="AI80" s="446"/>
      <c r="AJ80" s="446"/>
    </row>
    <row r="81" spans="1:36" ht="17.25" customHeight="1" x14ac:dyDescent="0.25">
      <c r="A81" s="470"/>
      <c r="B81" s="74"/>
      <c r="C81" s="1233"/>
      <c r="D81" s="50" t="s">
        <v>195</v>
      </c>
      <c r="E81" s="50" t="s">
        <v>196</v>
      </c>
      <c r="F81" s="50" t="s">
        <v>197</v>
      </c>
      <c r="G81" s="50" t="s">
        <v>198</v>
      </c>
      <c r="H81" s="50" t="s">
        <v>199</v>
      </c>
      <c r="I81" s="1240"/>
      <c r="J81" s="1241"/>
      <c r="K81" s="1242"/>
      <c r="L81" s="1250"/>
      <c r="M81" s="1252"/>
      <c r="N81" s="1265"/>
      <c r="O81" s="1266"/>
      <c r="P81" s="1266"/>
      <c r="Q81" s="1266"/>
      <c r="R81" s="1266"/>
      <c r="S81" s="1267"/>
      <c r="T81" s="1225"/>
      <c r="U81" s="48"/>
      <c r="V81" s="446"/>
      <c r="W81" s="446"/>
      <c r="X81" s="446"/>
      <c r="Y81" s="446"/>
      <c r="Z81" s="446"/>
      <c r="AA81" s="446"/>
      <c r="AB81" s="446"/>
      <c r="AC81" s="446"/>
      <c r="AD81" s="446"/>
      <c r="AE81" s="446"/>
      <c r="AF81" s="446"/>
      <c r="AG81" s="446"/>
      <c r="AH81" s="446"/>
      <c r="AI81" s="446"/>
      <c r="AJ81" s="446"/>
    </row>
    <row r="82" spans="1:36" ht="35.25" customHeight="1" x14ac:dyDescent="0.25">
      <c r="A82" s="470"/>
      <c r="B82" s="74"/>
      <c r="C82" s="75" t="s">
        <v>200</v>
      </c>
      <c r="D82" s="76" t="s">
        <v>201</v>
      </c>
      <c r="E82" s="76" t="s">
        <v>201</v>
      </c>
      <c r="F82" s="76" t="s">
        <v>202</v>
      </c>
      <c r="G82" s="76" t="s">
        <v>203</v>
      </c>
      <c r="H82" s="76" t="s">
        <v>203</v>
      </c>
      <c r="I82" s="1240"/>
      <c r="J82" s="1241"/>
      <c r="K82" s="1242"/>
      <c r="L82" s="1250"/>
      <c r="M82" s="1252"/>
      <c r="N82" s="1265"/>
      <c r="O82" s="1266"/>
      <c r="P82" s="1266"/>
      <c r="Q82" s="1266"/>
      <c r="R82" s="1266"/>
      <c r="S82" s="1267"/>
      <c r="T82" s="1225"/>
      <c r="U82" s="48"/>
      <c r="V82" s="446"/>
      <c r="W82" s="446"/>
      <c r="X82" s="446"/>
      <c r="Y82" s="446"/>
      <c r="Z82" s="446"/>
      <c r="AA82" s="446"/>
      <c r="AB82" s="446"/>
      <c r="AC82" s="446"/>
      <c r="AD82" s="446"/>
      <c r="AE82" s="446"/>
      <c r="AF82" s="446"/>
      <c r="AG82" s="446"/>
      <c r="AH82" s="446"/>
      <c r="AI82" s="446"/>
      <c r="AJ82" s="446"/>
    </row>
    <row r="83" spans="1:36" ht="35.25" customHeight="1" x14ac:dyDescent="0.25">
      <c r="A83" s="470"/>
      <c r="B83" s="74"/>
      <c r="C83" s="75" t="s">
        <v>204</v>
      </c>
      <c r="D83" s="76" t="s">
        <v>202</v>
      </c>
      <c r="E83" s="76" t="s">
        <v>202</v>
      </c>
      <c r="F83" s="76" t="s">
        <v>203</v>
      </c>
      <c r="G83" s="76" t="s">
        <v>203</v>
      </c>
      <c r="H83" s="76" t="s">
        <v>205</v>
      </c>
      <c r="I83" s="1240"/>
      <c r="J83" s="1241"/>
      <c r="K83" s="1242"/>
      <c r="L83" s="1250"/>
      <c r="M83" s="1252"/>
      <c r="N83" s="1265"/>
      <c r="O83" s="1266"/>
      <c r="P83" s="1266"/>
      <c r="Q83" s="1266"/>
      <c r="R83" s="1266"/>
      <c r="S83" s="1267"/>
      <c r="T83" s="1225"/>
      <c r="U83" s="48"/>
      <c r="V83" s="446"/>
      <c r="W83" s="446"/>
      <c r="X83" s="446"/>
      <c r="Y83" s="446"/>
      <c r="Z83" s="446"/>
      <c r="AA83" s="446"/>
      <c r="AB83" s="446"/>
      <c r="AC83" s="446"/>
      <c r="AD83" s="446"/>
      <c r="AE83" s="446"/>
      <c r="AF83" s="446"/>
      <c r="AG83" s="446"/>
      <c r="AH83" s="446"/>
      <c r="AI83" s="446"/>
      <c r="AJ83" s="446"/>
    </row>
    <row r="84" spans="1:36" ht="35.25" customHeight="1" x14ac:dyDescent="0.25">
      <c r="A84" s="470"/>
      <c r="B84" s="74"/>
      <c r="C84" s="75" t="s">
        <v>206</v>
      </c>
      <c r="D84" s="76" t="s">
        <v>203</v>
      </c>
      <c r="E84" s="76" t="s">
        <v>205</v>
      </c>
      <c r="F84" s="76" t="s">
        <v>205</v>
      </c>
      <c r="G84" s="76" t="s">
        <v>207</v>
      </c>
      <c r="H84" s="76" t="s">
        <v>208</v>
      </c>
      <c r="I84" s="1243"/>
      <c r="J84" s="1244"/>
      <c r="K84" s="1245"/>
      <c r="L84" s="1250"/>
      <c r="M84" s="1252"/>
      <c r="N84" s="1265"/>
      <c r="O84" s="1266"/>
      <c r="P84" s="1266"/>
      <c r="Q84" s="1266"/>
      <c r="R84" s="1266"/>
      <c r="S84" s="1267"/>
      <c r="T84" s="1225"/>
      <c r="U84" s="48"/>
      <c r="V84" s="446"/>
      <c r="W84" s="446"/>
      <c r="X84" s="446"/>
      <c r="Y84" s="446"/>
      <c r="Z84" s="446"/>
      <c r="AA84" s="446"/>
      <c r="AB84" s="446"/>
      <c r="AC84" s="446"/>
      <c r="AD84" s="446"/>
      <c r="AE84" s="446"/>
      <c r="AF84" s="446"/>
      <c r="AG84" s="446"/>
      <c r="AH84" s="446"/>
      <c r="AI84" s="446"/>
      <c r="AJ84" s="446"/>
    </row>
    <row r="85" spans="1:36" ht="20.25" customHeight="1" x14ac:dyDescent="0.25">
      <c r="A85" s="470"/>
      <c r="B85" s="74"/>
      <c r="C85" s="1226" t="s">
        <v>209</v>
      </c>
      <c r="D85" s="1227"/>
      <c r="E85" s="1227"/>
      <c r="F85" s="1227"/>
      <c r="G85" s="1227"/>
      <c r="H85" s="1227"/>
      <c r="I85" s="1227"/>
      <c r="J85" s="1227"/>
      <c r="K85" s="1228"/>
      <c r="L85" s="1250"/>
      <c r="M85" s="1252"/>
      <c r="N85" s="1265"/>
      <c r="O85" s="1266"/>
      <c r="P85" s="1266"/>
      <c r="Q85" s="1266"/>
      <c r="R85" s="1266"/>
      <c r="S85" s="1267"/>
      <c r="T85" s="1225"/>
      <c r="U85" s="48"/>
      <c r="V85" s="446"/>
      <c r="W85" s="446"/>
      <c r="X85" s="446"/>
      <c r="Y85" s="446"/>
      <c r="Z85" s="446"/>
      <c r="AA85" s="446"/>
      <c r="AB85" s="446"/>
      <c r="AC85" s="446"/>
      <c r="AD85" s="446"/>
      <c r="AE85" s="446"/>
      <c r="AF85" s="446"/>
      <c r="AG85" s="446"/>
      <c r="AH85" s="446"/>
      <c r="AI85" s="446"/>
      <c r="AJ85" s="446"/>
    </row>
    <row r="86" spans="1:36" ht="17.25" customHeight="1" x14ac:dyDescent="0.25">
      <c r="A86" s="470"/>
      <c r="B86" s="74"/>
      <c r="C86" s="1226" t="s">
        <v>990</v>
      </c>
      <c r="D86" s="1227"/>
      <c r="E86" s="1227"/>
      <c r="F86" s="1227"/>
      <c r="G86" s="1227"/>
      <c r="H86" s="1227"/>
      <c r="I86" s="1227"/>
      <c r="J86" s="1227"/>
      <c r="K86" s="1228"/>
      <c r="L86" s="1250"/>
      <c r="M86" s="1252"/>
      <c r="N86" s="1268"/>
      <c r="O86" s="1269"/>
      <c r="P86" s="1269"/>
      <c r="Q86" s="1269"/>
      <c r="R86" s="1269"/>
      <c r="S86" s="1270"/>
      <c r="T86" s="1225"/>
      <c r="U86" s="48"/>
      <c r="V86" s="446"/>
      <c r="W86" s="446"/>
      <c r="X86" s="446"/>
      <c r="Y86" s="446"/>
      <c r="Z86" s="446"/>
      <c r="AA86" s="446"/>
      <c r="AB86" s="446"/>
      <c r="AC86" s="446"/>
      <c r="AD86" s="446"/>
      <c r="AE86" s="446"/>
      <c r="AF86" s="446"/>
      <c r="AG86" s="446"/>
      <c r="AH86" s="446"/>
      <c r="AI86" s="446"/>
      <c r="AJ86" s="446"/>
    </row>
    <row r="87" spans="1:36" ht="18" customHeight="1" x14ac:dyDescent="0.25">
      <c r="A87" s="471" t="s">
        <v>986</v>
      </c>
      <c r="B87" s="73"/>
      <c r="C87" s="1246" t="s">
        <v>989</v>
      </c>
      <c r="D87" s="1247"/>
      <c r="E87" s="1247"/>
      <c r="F87" s="1247"/>
      <c r="G87" s="1247"/>
      <c r="H87" s="1247"/>
      <c r="I87" s="1247"/>
      <c r="J87" s="1247"/>
      <c r="K87" s="1248"/>
      <c r="L87" s="1249">
        <v>1</v>
      </c>
      <c r="M87" s="1251"/>
      <c r="N87" s="1436" t="s">
        <v>1157</v>
      </c>
      <c r="O87" s="1254"/>
      <c r="P87" s="1254"/>
      <c r="Q87" s="1254"/>
      <c r="R87" s="1254"/>
      <c r="S87" s="1255"/>
      <c r="T87" s="380"/>
      <c r="U87" s="48"/>
      <c r="V87" s="446"/>
      <c r="W87" s="446"/>
      <c r="X87" s="446"/>
      <c r="Y87" s="446"/>
      <c r="Z87" s="446"/>
      <c r="AA87" s="446"/>
      <c r="AB87" s="446"/>
      <c r="AC87" s="446"/>
      <c r="AD87" s="446"/>
      <c r="AE87" s="446"/>
      <c r="AF87" s="446"/>
      <c r="AG87" s="446"/>
      <c r="AH87" s="446"/>
      <c r="AI87" s="446"/>
      <c r="AJ87" s="446"/>
    </row>
    <row r="88" spans="1:36" ht="33.75" customHeight="1" x14ac:dyDescent="0.25">
      <c r="A88" s="470"/>
      <c r="B88" s="74"/>
      <c r="C88" s="1226" t="s">
        <v>987</v>
      </c>
      <c r="D88" s="1227"/>
      <c r="E88" s="1227"/>
      <c r="F88" s="1227"/>
      <c r="G88" s="1227"/>
      <c r="H88" s="1227"/>
      <c r="I88" s="1227"/>
      <c r="J88" s="1227"/>
      <c r="K88" s="1228"/>
      <c r="L88" s="1250"/>
      <c r="M88" s="1435"/>
      <c r="N88" s="1256"/>
      <c r="O88" s="1257"/>
      <c r="P88" s="1257"/>
      <c r="Q88" s="1257"/>
      <c r="R88" s="1257"/>
      <c r="S88" s="1258"/>
      <c r="T88" s="380"/>
      <c r="U88" s="48"/>
      <c r="V88" s="446"/>
      <c r="W88" s="446"/>
      <c r="X88" s="446"/>
      <c r="Y88" s="446"/>
      <c r="Z88" s="446"/>
      <c r="AA88" s="446"/>
      <c r="AB88" s="446"/>
      <c r="AC88" s="446"/>
      <c r="AD88" s="446"/>
      <c r="AE88" s="446"/>
      <c r="AF88" s="446"/>
      <c r="AG88" s="446"/>
      <c r="AH88" s="446"/>
      <c r="AI88" s="446"/>
      <c r="AJ88" s="446"/>
    </row>
    <row r="89" spans="1:36" ht="33.75" customHeight="1" x14ac:dyDescent="0.25">
      <c r="A89" s="470"/>
      <c r="B89" s="74"/>
      <c r="C89" s="1229" t="s">
        <v>988</v>
      </c>
      <c r="D89" s="1230"/>
      <c r="E89" s="1230"/>
      <c r="F89" s="1230"/>
      <c r="G89" s="1230"/>
      <c r="H89" s="1230"/>
      <c r="I89" s="1230"/>
      <c r="J89" s="1230"/>
      <c r="K89" s="1231"/>
      <c r="L89" s="1250"/>
      <c r="M89" s="1435"/>
      <c r="N89" s="1259"/>
      <c r="O89" s="1260"/>
      <c r="P89" s="1260"/>
      <c r="Q89" s="1260"/>
      <c r="R89" s="1260"/>
      <c r="S89" s="1261"/>
      <c r="T89" s="1441"/>
      <c r="U89" s="48"/>
      <c r="V89" s="446"/>
      <c r="W89" s="446"/>
      <c r="X89" s="446"/>
      <c r="Y89" s="446"/>
      <c r="Z89" s="446"/>
      <c r="AA89" s="446"/>
      <c r="AB89" s="446"/>
      <c r="AC89" s="446"/>
      <c r="AD89" s="446"/>
      <c r="AE89" s="446"/>
      <c r="AF89" s="446"/>
      <c r="AG89" s="446"/>
      <c r="AH89" s="446"/>
      <c r="AI89" s="446"/>
      <c r="AJ89" s="446"/>
    </row>
    <row r="90" spans="1:36" ht="33.75" customHeight="1" x14ac:dyDescent="0.25">
      <c r="A90" s="470"/>
      <c r="B90" s="74"/>
      <c r="C90" s="1232"/>
      <c r="D90" s="1234" t="s">
        <v>194</v>
      </c>
      <c r="E90" s="1235"/>
      <c r="F90" s="1235"/>
      <c r="G90" s="1235"/>
      <c r="H90" s="1236"/>
      <c r="I90" s="1237"/>
      <c r="J90" s="1238"/>
      <c r="K90" s="1239"/>
      <c r="L90" s="1250"/>
      <c r="M90" s="1435"/>
      <c r="N90" s="1262" t="s">
        <v>1018</v>
      </c>
      <c r="O90" s="1263"/>
      <c r="P90" s="1263"/>
      <c r="Q90" s="1263"/>
      <c r="R90" s="1263"/>
      <c r="S90" s="1264"/>
      <c r="T90" s="1442"/>
      <c r="U90" s="48"/>
      <c r="V90" s="446"/>
      <c r="W90" s="446"/>
      <c r="X90" s="446"/>
      <c r="Y90" s="446"/>
      <c r="Z90" s="446"/>
      <c r="AA90" s="446"/>
      <c r="AB90" s="446"/>
      <c r="AC90" s="446"/>
      <c r="AD90" s="446"/>
      <c r="AE90" s="446"/>
      <c r="AF90" s="446"/>
      <c r="AG90" s="446"/>
      <c r="AH90" s="446"/>
      <c r="AI90" s="446"/>
      <c r="AJ90" s="446"/>
    </row>
    <row r="91" spans="1:36" ht="33.75" customHeight="1" x14ac:dyDescent="0.25">
      <c r="A91" s="470"/>
      <c r="B91" s="74"/>
      <c r="C91" s="1233"/>
      <c r="D91" s="50" t="s">
        <v>195</v>
      </c>
      <c r="E91" s="50" t="s">
        <v>196</v>
      </c>
      <c r="F91" s="50" t="s">
        <v>197</v>
      </c>
      <c r="G91" s="50" t="s">
        <v>198</v>
      </c>
      <c r="H91" s="50" t="s">
        <v>199</v>
      </c>
      <c r="I91" s="1240"/>
      <c r="J91" s="1241"/>
      <c r="K91" s="1242"/>
      <c r="L91" s="1250"/>
      <c r="M91" s="1435"/>
      <c r="N91" s="1265"/>
      <c r="O91" s="1266"/>
      <c r="P91" s="1266"/>
      <c r="Q91" s="1266"/>
      <c r="R91" s="1266"/>
      <c r="S91" s="1267"/>
      <c r="T91" s="1442"/>
      <c r="U91" s="48"/>
      <c r="V91" s="446"/>
      <c r="W91" s="446"/>
      <c r="X91" s="446"/>
      <c r="Y91" s="446"/>
      <c r="Z91" s="446"/>
      <c r="AA91" s="446"/>
      <c r="AB91" s="446"/>
      <c r="AC91" s="446"/>
      <c r="AD91" s="446"/>
      <c r="AE91" s="446"/>
      <c r="AF91" s="446"/>
      <c r="AG91" s="446"/>
      <c r="AH91" s="446"/>
      <c r="AI91" s="446"/>
      <c r="AJ91" s="446"/>
    </row>
    <row r="92" spans="1:36" ht="33.75" customHeight="1" x14ac:dyDescent="0.25">
      <c r="A92" s="470"/>
      <c r="B92" s="74"/>
      <c r="C92" s="75" t="s">
        <v>200</v>
      </c>
      <c r="D92" s="448" t="s">
        <v>201</v>
      </c>
      <c r="E92" s="448" t="s">
        <v>201</v>
      </c>
      <c r="F92" s="448" t="s">
        <v>202</v>
      </c>
      <c r="G92" s="448" t="s">
        <v>203</v>
      </c>
      <c r="H92" s="448" t="s">
        <v>203</v>
      </c>
      <c r="I92" s="1240"/>
      <c r="J92" s="1241"/>
      <c r="K92" s="1242"/>
      <c r="L92" s="1250"/>
      <c r="M92" s="1435"/>
      <c r="N92" s="1265"/>
      <c r="O92" s="1266"/>
      <c r="P92" s="1266"/>
      <c r="Q92" s="1266"/>
      <c r="R92" s="1266"/>
      <c r="S92" s="1267"/>
      <c r="T92" s="1442"/>
      <c r="U92" s="48"/>
      <c r="V92" s="446"/>
      <c r="W92" s="446"/>
      <c r="X92" s="446"/>
      <c r="Y92" s="446"/>
      <c r="Z92" s="446"/>
      <c r="AA92" s="446"/>
      <c r="AB92" s="446"/>
      <c r="AC92" s="446"/>
      <c r="AD92" s="446"/>
      <c r="AE92" s="446"/>
      <c r="AF92" s="446"/>
      <c r="AG92" s="446"/>
      <c r="AH92" s="446"/>
      <c r="AI92" s="446"/>
      <c r="AJ92" s="446"/>
    </row>
    <row r="93" spans="1:36" ht="33.75" customHeight="1" x14ac:dyDescent="0.25">
      <c r="A93" s="470"/>
      <c r="B93" s="74"/>
      <c r="C93" s="75" t="s">
        <v>204</v>
      </c>
      <c r="D93" s="448" t="s">
        <v>202</v>
      </c>
      <c r="E93" s="448" t="s">
        <v>202</v>
      </c>
      <c r="F93" s="448" t="s">
        <v>203</v>
      </c>
      <c r="G93" s="448" t="s">
        <v>203</v>
      </c>
      <c r="H93" s="448" t="s">
        <v>205</v>
      </c>
      <c r="I93" s="1240"/>
      <c r="J93" s="1241"/>
      <c r="K93" s="1242"/>
      <c r="L93" s="1250"/>
      <c r="M93" s="1435"/>
      <c r="N93" s="1265"/>
      <c r="O93" s="1266"/>
      <c r="P93" s="1266"/>
      <c r="Q93" s="1266"/>
      <c r="R93" s="1266"/>
      <c r="S93" s="1267"/>
      <c r="T93" s="1442"/>
      <c r="U93" s="48"/>
      <c r="V93" s="446"/>
      <c r="W93" s="446"/>
      <c r="X93" s="446"/>
      <c r="Y93" s="446"/>
      <c r="Z93" s="446"/>
      <c r="AA93" s="446"/>
      <c r="AB93" s="446"/>
      <c r="AC93" s="446"/>
      <c r="AD93" s="446"/>
      <c r="AE93" s="446"/>
      <c r="AF93" s="446"/>
      <c r="AG93" s="446"/>
      <c r="AH93" s="446"/>
      <c r="AI93" s="446"/>
      <c r="AJ93" s="446"/>
    </row>
    <row r="94" spans="1:36" ht="33.75" customHeight="1" x14ac:dyDescent="0.25">
      <c r="A94" s="470"/>
      <c r="B94" s="74"/>
      <c r="C94" s="75" t="s">
        <v>206</v>
      </c>
      <c r="D94" s="448" t="s">
        <v>203</v>
      </c>
      <c r="E94" s="448" t="s">
        <v>205</v>
      </c>
      <c r="F94" s="448" t="s">
        <v>205</v>
      </c>
      <c r="G94" s="448" t="s">
        <v>207</v>
      </c>
      <c r="H94" s="448" t="s">
        <v>208</v>
      </c>
      <c r="I94" s="1243"/>
      <c r="J94" s="1244"/>
      <c r="K94" s="1245"/>
      <c r="L94" s="1250"/>
      <c r="M94" s="1435"/>
      <c r="N94" s="1265"/>
      <c r="O94" s="1266"/>
      <c r="P94" s="1266"/>
      <c r="Q94" s="1266"/>
      <c r="R94" s="1266"/>
      <c r="S94" s="1267"/>
      <c r="T94" s="1442"/>
      <c r="U94" s="48"/>
      <c r="V94" s="446"/>
      <c r="W94" s="446"/>
      <c r="X94" s="446"/>
      <c r="Y94" s="446"/>
      <c r="Z94" s="446"/>
      <c r="AA94" s="446"/>
      <c r="AB94" s="446"/>
      <c r="AC94" s="446"/>
      <c r="AD94" s="446"/>
      <c r="AE94" s="446"/>
      <c r="AF94" s="446"/>
      <c r="AG94" s="446"/>
      <c r="AH94" s="446"/>
      <c r="AI94" s="446"/>
      <c r="AJ94" s="446"/>
    </row>
    <row r="95" spans="1:36" ht="33.75" customHeight="1" x14ac:dyDescent="0.25">
      <c r="A95" s="470"/>
      <c r="B95" s="74"/>
      <c r="C95" s="1229" t="s">
        <v>1006</v>
      </c>
      <c r="D95" s="1230"/>
      <c r="E95" s="1230"/>
      <c r="F95" s="1230"/>
      <c r="G95" s="1230"/>
      <c r="H95" s="1230"/>
      <c r="I95" s="1230"/>
      <c r="J95" s="1230"/>
      <c r="K95" s="1231"/>
      <c r="L95" s="1250"/>
      <c r="M95" s="1414"/>
      <c r="N95" s="1268"/>
      <c r="O95" s="1269"/>
      <c r="P95" s="1269"/>
      <c r="Q95" s="1269"/>
      <c r="R95" s="1269"/>
      <c r="S95" s="1270"/>
      <c r="T95" s="380"/>
      <c r="U95" s="48"/>
      <c r="V95" s="446"/>
      <c r="W95" s="446"/>
      <c r="X95" s="446"/>
      <c r="Y95" s="446"/>
      <c r="Z95" s="446"/>
      <c r="AA95" s="446"/>
      <c r="AB95" s="446"/>
      <c r="AC95" s="446"/>
      <c r="AD95" s="446"/>
      <c r="AE95" s="446"/>
      <c r="AF95" s="446"/>
      <c r="AG95" s="446"/>
      <c r="AH95" s="446"/>
      <c r="AI95" s="446"/>
      <c r="AJ95" s="446"/>
    </row>
    <row r="96" spans="1:36" ht="21" customHeight="1" x14ac:dyDescent="0.25">
      <c r="A96" s="1046" t="s">
        <v>1025</v>
      </c>
      <c r="B96" s="1047"/>
      <c r="C96" s="1047"/>
      <c r="D96" s="1047"/>
      <c r="E96" s="1047"/>
      <c r="F96" s="1047"/>
      <c r="G96" s="1047"/>
      <c r="H96" s="1047"/>
      <c r="I96" s="1047"/>
      <c r="J96" s="1047"/>
      <c r="K96" s="1047"/>
      <c r="L96" s="377"/>
      <c r="M96" s="377"/>
      <c r="N96" s="378"/>
      <c r="O96" s="378"/>
      <c r="P96" s="378"/>
      <c r="Q96" s="378"/>
      <c r="R96" s="378"/>
      <c r="S96" s="379"/>
      <c r="V96" s="446"/>
      <c r="W96" s="446"/>
      <c r="X96" s="446"/>
      <c r="Y96" s="446"/>
      <c r="Z96" s="446"/>
      <c r="AA96" s="446"/>
      <c r="AB96" s="446"/>
      <c r="AC96" s="446"/>
      <c r="AD96" s="446"/>
      <c r="AE96" s="446"/>
      <c r="AF96" s="446"/>
      <c r="AG96" s="446"/>
      <c r="AH96" s="446"/>
      <c r="AI96" s="446"/>
      <c r="AJ96" s="446"/>
    </row>
    <row r="97" spans="1:36" ht="30" customHeight="1" x14ac:dyDescent="0.25">
      <c r="A97" s="470"/>
      <c r="B97" s="376"/>
      <c r="C97" s="1050" t="s">
        <v>982</v>
      </c>
      <c r="D97" s="1050"/>
      <c r="E97" s="1050"/>
      <c r="F97" s="1050"/>
      <c r="G97" s="1050"/>
      <c r="H97" s="1050"/>
      <c r="I97" s="1050"/>
      <c r="J97" s="1050"/>
      <c r="K97" s="1050"/>
      <c r="L97" s="1048" t="str">
        <f>IF(AND(OR(O100="Silver",O100="Gold",O100="Emerald"),O101="Yes",O102="Yes",O103="Yes",O105="Yes"),L18,IF(AND(O100="Code Plus",O101="Yes",O102="Yes",O103="Yes"),"Code Plus","CANNOT CERTIFY"))</f>
        <v>CANNOT CERTIFY</v>
      </c>
      <c r="M97" s="1049"/>
      <c r="N97" s="950"/>
      <c r="O97" s="950"/>
      <c r="P97" s="950"/>
      <c r="Q97" s="950"/>
      <c r="R97" s="950"/>
      <c r="S97" s="951"/>
      <c r="V97" s="446"/>
      <c r="W97" s="446"/>
      <c r="X97" s="446"/>
      <c r="Y97" s="446"/>
      <c r="Z97" s="446"/>
      <c r="AA97" s="446"/>
      <c r="AB97" s="446"/>
      <c r="AC97" s="446"/>
      <c r="AD97" s="446"/>
      <c r="AE97" s="446"/>
      <c r="AF97" s="446"/>
      <c r="AG97" s="446"/>
      <c r="AH97" s="446"/>
      <c r="AI97" s="446"/>
      <c r="AJ97" s="446"/>
    </row>
    <row r="98" spans="1:36" ht="10.15" customHeight="1" x14ac:dyDescent="0.25">
      <c r="A98" s="1051"/>
      <c r="B98" s="1052"/>
      <c r="C98" s="1052"/>
      <c r="D98" s="1052"/>
      <c r="E98" s="1052"/>
      <c r="F98" s="1052"/>
      <c r="G98" s="1052"/>
      <c r="H98" s="1052"/>
      <c r="I98" s="1052"/>
      <c r="J98" s="1052"/>
      <c r="K98" s="1052"/>
      <c r="L98" s="1052"/>
      <c r="M98" s="1052"/>
      <c r="N98" s="1052"/>
      <c r="O98" s="1052"/>
      <c r="P98" s="1052"/>
      <c r="Q98" s="1052"/>
      <c r="R98" s="1052"/>
      <c r="S98" s="1053"/>
      <c r="V98" s="446"/>
      <c r="W98" s="446"/>
      <c r="X98" s="446"/>
      <c r="Y98" s="446"/>
      <c r="Z98" s="446"/>
      <c r="AA98" s="446"/>
      <c r="AB98" s="446"/>
      <c r="AC98" s="446"/>
      <c r="AD98" s="446"/>
      <c r="AE98" s="446"/>
      <c r="AF98" s="446"/>
      <c r="AG98" s="446"/>
      <c r="AH98" s="446"/>
      <c r="AI98" s="446"/>
      <c r="AJ98" s="446"/>
    </row>
    <row r="99" spans="1:36" ht="18" customHeight="1" x14ac:dyDescent="0.25">
      <c r="A99" s="470"/>
      <c r="B99" s="376"/>
      <c r="C99" s="1018" t="s">
        <v>1010</v>
      </c>
      <c r="D99" s="1019"/>
      <c r="E99" s="1019"/>
      <c r="F99" s="1019"/>
      <c r="G99" s="1019"/>
      <c r="H99" s="1019"/>
      <c r="I99" s="1019"/>
      <c r="J99" s="1018" t="s">
        <v>983</v>
      </c>
      <c r="K99" s="1019"/>
      <c r="L99" s="502">
        <v>41</v>
      </c>
      <c r="M99" s="503">
        <f>SUM(M22,M47,M48,M49,M53,M54,M56,M62,M65,M73,M76,M77,M87)</f>
        <v>0</v>
      </c>
      <c r="N99" s="1511" t="s">
        <v>984</v>
      </c>
      <c r="O99" s="1565"/>
      <c r="P99" s="1565"/>
      <c r="Q99" s="1566"/>
      <c r="R99" s="950"/>
      <c r="S99" s="951"/>
      <c r="V99" s="446"/>
      <c r="W99" s="446"/>
      <c r="X99" s="446"/>
      <c r="Y99" s="446"/>
      <c r="Z99" s="446"/>
      <c r="AA99" s="446"/>
      <c r="AB99" s="446"/>
      <c r="AC99" s="446"/>
      <c r="AD99" s="446"/>
      <c r="AE99" s="446"/>
      <c r="AF99" s="446"/>
      <c r="AG99" s="446"/>
      <c r="AH99" s="446"/>
      <c r="AI99" s="446"/>
      <c r="AJ99" s="446"/>
    </row>
    <row r="100" spans="1:36" ht="36" customHeight="1" x14ac:dyDescent="0.25">
      <c r="A100" s="470"/>
      <c r="B100" s="376"/>
      <c r="C100" s="911" t="s">
        <v>1291</v>
      </c>
      <c r="D100" s="912"/>
      <c r="E100" s="912"/>
      <c r="F100" s="912"/>
      <c r="G100" s="912"/>
      <c r="H100" s="912"/>
      <c r="I100" s="912"/>
      <c r="J100" s="912"/>
      <c r="K100" s="912"/>
      <c r="L100" s="912"/>
      <c r="M100" s="912"/>
      <c r="N100" s="913"/>
      <c r="O100" s="908" t="str">
        <f>L18</f>
        <v>HERS Index Issue?</v>
      </c>
      <c r="P100" s="914"/>
      <c r="Q100" s="915"/>
      <c r="R100" s="950"/>
      <c r="S100" s="951"/>
      <c r="V100" s="446"/>
      <c r="W100" s="446"/>
      <c r="X100" s="446"/>
      <c r="Y100" s="446"/>
      <c r="Z100" s="446"/>
      <c r="AA100" s="446"/>
      <c r="AB100" s="446"/>
      <c r="AC100" s="446"/>
      <c r="AD100" s="446"/>
      <c r="AE100" s="446"/>
      <c r="AF100" s="446"/>
      <c r="AG100" s="446"/>
      <c r="AH100" s="446"/>
      <c r="AI100" s="446"/>
      <c r="AJ100" s="446"/>
    </row>
    <row r="101" spans="1:36" ht="36" customHeight="1" x14ac:dyDescent="0.25">
      <c r="A101" s="470"/>
      <c r="B101" s="376"/>
      <c r="C101" s="911" t="s">
        <v>1292</v>
      </c>
      <c r="D101" s="912"/>
      <c r="E101" s="912"/>
      <c r="F101" s="912"/>
      <c r="G101" s="912"/>
      <c r="H101" s="912"/>
      <c r="I101" s="912"/>
      <c r="J101" s="912"/>
      <c r="K101" s="912"/>
      <c r="L101" s="912"/>
      <c r="M101" s="912"/>
      <c r="N101" s="913"/>
      <c r="O101" s="908" t="str">
        <f>IF(M28="PASSED","Yes","No")</f>
        <v>No</v>
      </c>
      <c r="P101" s="914"/>
      <c r="Q101" s="915"/>
      <c r="R101" s="950"/>
      <c r="S101" s="951"/>
      <c r="V101" s="446"/>
      <c r="W101" s="446"/>
      <c r="X101" s="446"/>
      <c r="Y101" s="446"/>
      <c r="Z101" s="446"/>
      <c r="AA101" s="446"/>
      <c r="AB101" s="446"/>
      <c r="AC101" s="446"/>
      <c r="AD101" s="446"/>
      <c r="AE101" s="446"/>
      <c r="AF101" s="446"/>
      <c r="AG101" s="446"/>
      <c r="AH101" s="446"/>
      <c r="AI101" s="446"/>
      <c r="AJ101" s="446"/>
    </row>
    <row r="102" spans="1:36" ht="18" customHeight="1" x14ac:dyDescent="0.25">
      <c r="A102" s="470"/>
      <c r="B102" s="376"/>
      <c r="C102" s="911" t="s">
        <v>1215</v>
      </c>
      <c r="D102" s="912"/>
      <c r="E102" s="912"/>
      <c r="F102" s="912"/>
      <c r="G102" s="912"/>
      <c r="H102" s="912"/>
      <c r="I102" s="912"/>
      <c r="J102" s="912"/>
      <c r="K102" s="912"/>
      <c r="L102" s="912"/>
      <c r="M102" s="912"/>
      <c r="N102" s="913"/>
      <c r="O102" s="908" t="str">
        <f>IF(ISNUMBER(M65),"Yes","No")</f>
        <v>No</v>
      </c>
      <c r="P102" s="914"/>
      <c r="Q102" s="915"/>
      <c r="R102" s="466"/>
      <c r="S102" s="467"/>
      <c r="V102" s="446"/>
      <c r="W102" s="446"/>
      <c r="X102" s="446"/>
      <c r="Y102" s="446"/>
      <c r="Z102" s="446"/>
      <c r="AA102" s="446"/>
      <c r="AB102" s="446"/>
      <c r="AC102" s="446"/>
      <c r="AD102" s="446"/>
      <c r="AE102" s="446"/>
      <c r="AF102" s="446"/>
      <c r="AG102" s="446"/>
      <c r="AH102" s="446"/>
      <c r="AI102" s="446"/>
      <c r="AJ102" s="446"/>
    </row>
    <row r="103" spans="1:36" ht="18" customHeight="1" x14ac:dyDescent="0.25">
      <c r="A103" s="470"/>
      <c r="B103" s="376"/>
      <c r="C103" s="911" t="s">
        <v>1216</v>
      </c>
      <c r="D103" s="912"/>
      <c r="E103" s="912"/>
      <c r="F103" s="912"/>
      <c r="G103" s="912"/>
      <c r="H103" s="912"/>
      <c r="I103" s="912"/>
      <c r="J103" s="912"/>
      <c r="K103" s="912"/>
      <c r="L103" s="912"/>
      <c r="M103" s="912"/>
      <c r="N103" s="913"/>
      <c r="O103" s="908" t="str">
        <f>IF(M59="Duct leakage test PASSES!","Yes","No")</f>
        <v>No</v>
      </c>
      <c r="P103" s="914"/>
      <c r="Q103" s="915"/>
      <c r="R103" s="466"/>
      <c r="S103" s="467"/>
      <c r="W103" s="446"/>
      <c r="X103" s="446"/>
      <c r="Y103" s="446"/>
      <c r="Z103" s="446"/>
      <c r="AA103" s="446"/>
      <c r="AB103" s="446"/>
      <c r="AC103" s="446"/>
      <c r="AD103" s="446"/>
      <c r="AE103" s="446"/>
      <c r="AF103" s="446"/>
      <c r="AG103" s="446"/>
      <c r="AH103" s="446"/>
      <c r="AI103" s="446"/>
      <c r="AJ103" s="446"/>
    </row>
    <row r="104" spans="1:36" ht="18" customHeight="1" x14ac:dyDescent="0.25">
      <c r="A104" s="470"/>
      <c r="B104" s="376"/>
      <c r="C104" s="911" t="s">
        <v>1217</v>
      </c>
      <c r="D104" s="912"/>
      <c r="E104" s="912"/>
      <c r="F104" s="912"/>
      <c r="G104" s="912"/>
      <c r="H104" s="912"/>
      <c r="I104" s="912"/>
      <c r="J104" s="912"/>
      <c r="K104" s="912"/>
      <c r="L104" s="912"/>
      <c r="M104" s="912"/>
      <c r="N104" s="913"/>
      <c r="O104" s="908" t="s">
        <v>83</v>
      </c>
      <c r="P104" s="914"/>
      <c r="Q104" s="915"/>
      <c r="R104" s="466"/>
      <c r="S104" s="467"/>
      <c r="V104" s="446"/>
      <c r="W104" s="446"/>
      <c r="X104" s="446"/>
      <c r="Y104" s="446"/>
      <c r="Z104" s="446"/>
      <c r="AA104" s="446"/>
      <c r="AB104" s="446"/>
      <c r="AC104" s="446"/>
      <c r="AD104" s="446"/>
      <c r="AE104" s="446"/>
      <c r="AF104" s="446"/>
      <c r="AG104" s="446"/>
      <c r="AH104" s="446"/>
      <c r="AI104" s="446"/>
      <c r="AJ104" s="446"/>
    </row>
    <row r="105" spans="1:36" ht="36" customHeight="1" x14ac:dyDescent="0.25">
      <c r="A105" s="470"/>
      <c r="B105" s="376"/>
      <c r="C105" s="911" t="s">
        <v>1218</v>
      </c>
      <c r="D105" s="912"/>
      <c r="E105" s="912"/>
      <c r="F105" s="912"/>
      <c r="G105" s="912"/>
      <c r="H105" s="912"/>
      <c r="I105" s="912"/>
      <c r="J105" s="912"/>
      <c r="K105" s="912"/>
      <c r="L105" s="912"/>
      <c r="M105" s="912"/>
      <c r="N105" s="913"/>
      <c r="O105" s="908" t="str">
        <f>IF(OR(OR(M29="Not Met",M29=""),OR(M40="Not Met",M40=""),OR(M41="No",M41=""),OR(M43="Not Met",M43=""),OR(M44="Not Met",M44=""),OR(M45="Not Met",M45=""),OR(M51="Not Met",M51=""),OR(M52="Not Met",M52=""),OR(M57="Not Met",M57=""),OR(M64="Not Met",M64="")),"No","Yes")</f>
        <v>No</v>
      </c>
      <c r="P105" s="914"/>
      <c r="Q105" s="915"/>
      <c r="R105" s="466"/>
      <c r="S105" s="467"/>
      <c r="V105" s="1446"/>
      <c r="W105" s="1447"/>
      <c r="X105" s="1447"/>
      <c r="Y105" s="1447"/>
      <c r="Z105" s="1447"/>
      <c r="AA105" s="1447"/>
      <c r="AB105" s="1447"/>
      <c r="AC105" s="1447"/>
      <c r="AD105" s="1447"/>
      <c r="AE105" s="1447"/>
      <c r="AF105" s="1447"/>
      <c r="AG105" s="1447"/>
      <c r="AH105" s="1447"/>
      <c r="AI105" s="1447"/>
      <c r="AJ105" s="1448"/>
    </row>
    <row r="106" spans="1:36" ht="18" customHeight="1" x14ac:dyDescent="0.25">
      <c r="A106" s="470"/>
      <c r="B106" s="376"/>
      <c r="C106" s="911" t="str">
        <f>IF(OR(M40="Not Met",M43="Not Met",M44="Not Met",M45="Not Met",M51="Not Met",M52="Not Met",M57="Not Met",M59="ISSUE WITH DUCT LEAKAGE TEST!",M64="Not Met"),"This home has not satisfied all of the Mandatory requirements of the Energy section from above.","This home has met all of the Mandatory requirements of the Energy section from above.")</f>
        <v>This home has not satisfied all of the Mandatory requirements of the Energy section from above.</v>
      </c>
      <c r="D106" s="1025"/>
      <c r="E106" s="1025"/>
      <c r="F106" s="1025"/>
      <c r="G106" s="1025"/>
      <c r="H106" s="1025"/>
      <c r="I106" s="1025"/>
      <c r="J106" s="1025"/>
      <c r="K106" s="1025"/>
      <c r="L106" s="1025"/>
      <c r="M106" s="1025"/>
      <c r="N106" s="1026"/>
      <c r="O106" s="908"/>
      <c r="P106" s="914"/>
      <c r="Q106" s="915"/>
      <c r="R106" s="466"/>
      <c r="S106" s="467"/>
      <c r="V106" s="5"/>
      <c r="W106" s="5"/>
      <c r="X106" s="5"/>
      <c r="Y106" s="5"/>
      <c r="Z106" s="5"/>
      <c r="AA106" s="5"/>
    </row>
    <row r="107" spans="1:36" ht="10.15" customHeight="1" x14ac:dyDescent="0.25">
      <c r="A107" s="802"/>
      <c r="B107" s="803"/>
      <c r="C107" s="803"/>
      <c r="D107" s="803"/>
      <c r="E107" s="803"/>
      <c r="F107" s="803"/>
      <c r="G107" s="803"/>
      <c r="H107" s="803"/>
      <c r="I107" s="803"/>
      <c r="J107" s="803"/>
      <c r="K107" s="803"/>
      <c r="L107" s="803"/>
      <c r="M107" s="803"/>
      <c r="N107" s="803"/>
      <c r="O107" s="803"/>
      <c r="P107" s="803"/>
      <c r="Q107" s="803"/>
      <c r="R107" s="803"/>
      <c r="S107" s="804"/>
      <c r="V107" s="446"/>
      <c r="W107" s="446"/>
      <c r="X107" s="446"/>
      <c r="Y107" s="446"/>
      <c r="Z107" s="446"/>
      <c r="AA107" s="446"/>
      <c r="AB107" s="446"/>
      <c r="AC107" s="446"/>
      <c r="AD107" s="446"/>
      <c r="AE107" s="446"/>
      <c r="AF107" s="446"/>
      <c r="AG107" s="446"/>
      <c r="AH107" s="446"/>
      <c r="AI107" s="446"/>
      <c r="AJ107" s="446"/>
    </row>
    <row r="108" spans="1:36" ht="18.75" customHeight="1" x14ac:dyDescent="0.25">
      <c r="A108" s="805" t="s">
        <v>215</v>
      </c>
      <c r="B108" s="806"/>
      <c r="C108" s="806"/>
      <c r="D108" s="806"/>
      <c r="E108" s="806"/>
      <c r="F108" s="806"/>
      <c r="G108" s="806"/>
      <c r="H108" s="806"/>
      <c r="I108" s="806"/>
      <c r="J108" s="806"/>
      <c r="K108" s="806"/>
      <c r="L108" s="806"/>
      <c r="M108" s="806"/>
      <c r="N108" s="806"/>
      <c r="O108" s="806"/>
      <c r="P108" s="806"/>
      <c r="Q108" s="806"/>
      <c r="R108" s="806"/>
      <c r="S108" s="807"/>
      <c r="T108" s="79"/>
      <c r="V108" s="446"/>
      <c r="W108" s="446"/>
      <c r="X108" s="446"/>
      <c r="Y108" s="446"/>
      <c r="Z108" s="446"/>
      <c r="AA108" s="446"/>
      <c r="AB108" s="446"/>
      <c r="AC108" s="446"/>
      <c r="AD108" s="446"/>
      <c r="AE108" s="446"/>
      <c r="AF108" s="446"/>
      <c r="AG108" s="446"/>
      <c r="AH108" s="446"/>
      <c r="AI108" s="446"/>
      <c r="AJ108" s="446"/>
    </row>
    <row r="109" spans="1:36" x14ac:dyDescent="0.25">
      <c r="A109" s="808" t="s">
        <v>216</v>
      </c>
      <c r="B109" s="808"/>
      <c r="C109" s="808"/>
      <c r="D109" s="808"/>
      <c r="E109" s="808"/>
      <c r="F109" s="808"/>
      <c r="G109" s="808"/>
      <c r="H109" s="808"/>
      <c r="I109" s="808"/>
      <c r="J109" s="808"/>
      <c r="K109" s="808"/>
      <c r="L109" s="808"/>
      <c r="M109" s="808"/>
      <c r="N109" s="808"/>
      <c r="O109" s="808"/>
      <c r="P109" s="808"/>
      <c r="Q109" s="808"/>
      <c r="R109" s="808"/>
      <c r="S109" s="808"/>
      <c r="T109" s="79"/>
      <c r="V109" s="446"/>
      <c r="W109" s="446"/>
      <c r="X109" s="446"/>
      <c r="Y109" s="446"/>
      <c r="Z109" s="446"/>
      <c r="AA109" s="446"/>
      <c r="AB109" s="446"/>
      <c r="AC109" s="446"/>
      <c r="AD109" s="446"/>
      <c r="AE109" s="446"/>
      <c r="AF109" s="446"/>
      <c r="AG109" s="446"/>
      <c r="AH109" s="446"/>
      <c r="AI109" s="446"/>
      <c r="AJ109" s="446"/>
    </row>
    <row r="110" spans="1:36" ht="63" customHeight="1" x14ac:dyDescent="0.25">
      <c r="A110" s="80" t="s">
        <v>217</v>
      </c>
      <c r="B110" s="81"/>
      <c r="C110" s="1514" t="s">
        <v>218</v>
      </c>
      <c r="D110" s="1515"/>
      <c r="E110" s="1515"/>
      <c r="F110" s="1515"/>
      <c r="G110" s="1515"/>
      <c r="H110" s="1515"/>
      <c r="I110" s="1542" t="s">
        <v>219</v>
      </c>
      <c r="J110" s="1543"/>
      <c r="K110" s="499" t="str">
        <f>IF('4a WEiR Index'!V22="","",IF('4a WEiR Index'!V22="BEDROOMS?","???",'4a WEiR Index'!V22))</f>
        <v>???</v>
      </c>
      <c r="L110" s="474" t="s">
        <v>165</v>
      </c>
      <c r="M110" s="82" t="str">
        <f>IF(Bedrooms="","BEDROOMS?",IF(K110="","",(100-K110)))</f>
        <v>BEDROOMS?</v>
      </c>
      <c r="N110" s="931" t="s">
        <v>220</v>
      </c>
      <c r="O110" s="932"/>
      <c r="P110" s="932"/>
      <c r="Q110" s="932"/>
      <c r="R110" s="932"/>
      <c r="S110" s="932"/>
      <c r="T110" s="79"/>
      <c r="V110" s="446"/>
      <c r="W110" s="446"/>
      <c r="X110" s="446"/>
      <c r="Y110" s="446"/>
      <c r="Z110" s="446"/>
      <c r="AA110" s="446"/>
      <c r="AB110" s="446"/>
      <c r="AC110" s="446"/>
      <c r="AD110" s="446"/>
      <c r="AE110" s="446"/>
      <c r="AF110" s="446"/>
      <c r="AG110" s="446"/>
      <c r="AH110" s="446"/>
      <c r="AI110" s="446"/>
      <c r="AJ110" s="446"/>
    </row>
    <row r="111" spans="1:36" ht="15" customHeight="1" x14ac:dyDescent="0.25">
      <c r="A111" s="480" t="s">
        <v>221</v>
      </c>
      <c r="B111" s="83"/>
      <c r="C111" s="1291" t="s">
        <v>222</v>
      </c>
      <c r="D111" s="1292"/>
      <c r="E111" s="1292"/>
      <c r="F111" s="1292"/>
      <c r="G111" s="1292"/>
      <c r="H111" s="1292"/>
      <c r="I111" s="1293"/>
      <c r="J111" s="1293"/>
      <c r="K111" s="1294"/>
      <c r="L111" s="948">
        <v>2</v>
      </c>
      <c r="M111" s="1550"/>
      <c r="N111" s="935" t="s">
        <v>1311</v>
      </c>
      <c r="O111" s="936"/>
      <c r="P111" s="936"/>
      <c r="Q111" s="936"/>
      <c r="R111" s="936"/>
      <c r="S111" s="937"/>
      <c r="T111" s="1191"/>
      <c r="V111" s="446"/>
      <c r="W111" s="446"/>
      <c r="X111" s="446"/>
      <c r="Y111" s="446"/>
      <c r="Z111" s="446"/>
      <c r="AA111" s="446"/>
      <c r="AB111" s="446"/>
      <c r="AC111" s="446"/>
      <c r="AD111" s="446"/>
      <c r="AE111" s="446"/>
      <c r="AF111" s="446"/>
      <c r="AG111" s="446"/>
      <c r="AH111" s="446"/>
      <c r="AI111" s="446"/>
      <c r="AJ111" s="446"/>
    </row>
    <row r="112" spans="1:36" ht="60" customHeight="1" x14ac:dyDescent="0.25">
      <c r="A112" s="481"/>
      <c r="B112" s="85"/>
      <c r="C112" s="933" t="s">
        <v>1312</v>
      </c>
      <c r="D112" s="933"/>
      <c r="E112" s="933"/>
      <c r="F112" s="933"/>
      <c r="G112" s="933"/>
      <c r="H112" s="933"/>
      <c r="I112" s="933"/>
      <c r="J112" s="933"/>
      <c r="K112" s="933"/>
      <c r="L112" s="949"/>
      <c r="M112" s="1551"/>
      <c r="N112" s="938"/>
      <c r="O112" s="939"/>
      <c r="P112" s="939"/>
      <c r="Q112" s="939"/>
      <c r="R112" s="939"/>
      <c r="S112" s="940"/>
      <c r="T112" s="1271"/>
      <c r="V112" s="446"/>
      <c r="W112" s="446"/>
      <c r="X112" s="446"/>
      <c r="Y112" s="446"/>
      <c r="Z112" s="446"/>
      <c r="AA112" s="446"/>
      <c r="AB112" s="446"/>
      <c r="AC112" s="446"/>
      <c r="AD112" s="446"/>
      <c r="AE112" s="446"/>
      <c r="AF112" s="446"/>
      <c r="AG112" s="446"/>
      <c r="AH112" s="446"/>
      <c r="AI112" s="446"/>
      <c r="AJ112" s="446"/>
    </row>
    <row r="113" spans="1:36" ht="30" customHeight="1" x14ac:dyDescent="0.25">
      <c r="A113" s="481"/>
      <c r="B113" s="85"/>
      <c r="C113" s="933" t="s">
        <v>1213</v>
      </c>
      <c r="D113" s="933"/>
      <c r="E113" s="933"/>
      <c r="F113" s="933"/>
      <c r="G113" s="933"/>
      <c r="H113" s="933"/>
      <c r="I113" s="933"/>
      <c r="J113" s="933"/>
      <c r="K113" s="933"/>
      <c r="L113" s="949"/>
      <c r="M113" s="1551"/>
      <c r="N113" s="941"/>
      <c r="O113" s="942"/>
      <c r="P113" s="942"/>
      <c r="Q113" s="942"/>
      <c r="R113" s="942"/>
      <c r="S113" s="943"/>
      <c r="T113" s="1271"/>
      <c r="V113" s="446"/>
      <c r="W113" s="446"/>
      <c r="X113" s="446"/>
      <c r="Y113" s="446"/>
      <c r="Z113" s="446"/>
      <c r="AA113" s="446"/>
      <c r="AB113" s="446"/>
      <c r="AC113" s="446"/>
      <c r="AD113" s="446"/>
      <c r="AE113" s="446"/>
      <c r="AF113" s="446"/>
      <c r="AG113" s="446"/>
      <c r="AH113" s="446"/>
      <c r="AI113" s="446"/>
      <c r="AJ113" s="446"/>
    </row>
    <row r="114" spans="1:36" ht="58.15" customHeight="1" x14ac:dyDescent="0.25">
      <c r="A114" s="481"/>
      <c r="B114" s="85"/>
      <c r="C114" s="933" t="s">
        <v>1293</v>
      </c>
      <c r="D114" s="933"/>
      <c r="E114" s="933"/>
      <c r="F114" s="933"/>
      <c r="G114" s="933"/>
      <c r="H114" s="933"/>
      <c r="I114" s="933"/>
      <c r="J114" s="933"/>
      <c r="K114" s="933"/>
      <c r="L114" s="949"/>
      <c r="M114" s="1552"/>
      <c r="N114" s="944"/>
      <c r="O114" s="942"/>
      <c r="P114" s="942"/>
      <c r="Q114" s="942"/>
      <c r="R114" s="942"/>
      <c r="S114" s="943"/>
      <c r="T114" s="1272"/>
      <c r="V114" s="446"/>
      <c r="W114" s="446"/>
      <c r="X114" s="446"/>
      <c r="Y114" s="446"/>
      <c r="Z114" s="446"/>
      <c r="AA114" s="446"/>
      <c r="AB114" s="446"/>
      <c r="AC114" s="446"/>
      <c r="AD114" s="446"/>
      <c r="AE114" s="446"/>
      <c r="AF114" s="446"/>
      <c r="AG114" s="446"/>
      <c r="AH114" s="446"/>
      <c r="AI114" s="446"/>
      <c r="AJ114" s="446"/>
    </row>
    <row r="115" spans="1:36" x14ac:dyDescent="0.25">
      <c r="A115" s="1273" t="s">
        <v>223</v>
      </c>
      <c r="B115" s="1273"/>
      <c r="C115" s="1273"/>
      <c r="D115" s="1273"/>
      <c r="E115" s="1273"/>
      <c r="F115" s="1273"/>
      <c r="G115" s="1273"/>
      <c r="H115" s="1273"/>
      <c r="I115" s="1273"/>
      <c r="J115" s="1273"/>
      <c r="K115" s="1273"/>
      <c r="L115" s="1273"/>
      <c r="M115" s="1273"/>
      <c r="N115" s="1273"/>
      <c r="O115" s="1273"/>
      <c r="P115" s="1273"/>
      <c r="Q115" s="1273"/>
      <c r="R115" s="1273"/>
      <c r="S115" s="1273"/>
      <c r="T115" s="79"/>
      <c r="V115" s="446"/>
      <c r="W115" s="446"/>
      <c r="X115" s="446"/>
      <c r="Y115" s="446"/>
      <c r="Z115" s="446"/>
      <c r="AA115" s="446"/>
      <c r="AB115" s="446"/>
      <c r="AC115" s="446"/>
      <c r="AD115" s="446"/>
      <c r="AE115" s="446"/>
      <c r="AF115" s="446"/>
      <c r="AG115" s="446"/>
      <c r="AH115" s="446"/>
      <c r="AI115" s="446"/>
      <c r="AJ115" s="446"/>
    </row>
    <row r="116" spans="1:36" ht="77.650000000000006" customHeight="1" x14ac:dyDescent="0.25">
      <c r="A116" s="1283" t="s">
        <v>224</v>
      </c>
      <c r="B116" s="86"/>
      <c r="C116" s="1286" t="s">
        <v>1084</v>
      </c>
      <c r="D116" s="1286"/>
      <c r="E116" s="1286"/>
      <c r="F116" s="1286"/>
      <c r="G116" s="1286"/>
      <c r="H116" s="1286"/>
      <c r="I116" s="1286"/>
      <c r="J116" s="1286"/>
      <c r="K116" s="1286"/>
      <c r="L116" s="69"/>
      <c r="M116" s="87"/>
      <c r="N116" s="1287" t="s">
        <v>1210</v>
      </c>
      <c r="O116" s="1287"/>
      <c r="P116" s="1287"/>
      <c r="Q116" s="1287"/>
      <c r="R116" s="1287"/>
      <c r="S116" s="1287"/>
      <c r="T116" s="1288"/>
      <c r="V116" s="446"/>
      <c r="W116" s="446"/>
      <c r="X116" s="446"/>
      <c r="Y116" s="446"/>
      <c r="Z116" s="446"/>
      <c r="AA116" s="446"/>
      <c r="AB116" s="446"/>
      <c r="AC116" s="446"/>
      <c r="AD116" s="446"/>
      <c r="AE116" s="446"/>
      <c r="AF116" s="446"/>
      <c r="AG116" s="446"/>
      <c r="AH116" s="446"/>
      <c r="AI116" s="446"/>
      <c r="AJ116" s="446"/>
    </row>
    <row r="117" spans="1:36" ht="48" customHeight="1" x14ac:dyDescent="0.25">
      <c r="A117" s="1284"/>
      <c r="B117" s="88"/>
      <c r="C117" s="933" t="s">
        <v>1158</v>
      </c>
      <c r="D117" s="933"/>
      <c r="E117" s="933"/>
      <c r="F117" s="933"/>
      <c r="G117" s="933"/>
      <c r="H117" s="933"/>
      <c r="I117" s="933"/>
      <c r="J117" s="933"/>
      <c r="K117" s="933"/>
      <c r="L117" s="60">
        <v>1</v>
      </c>
      <c r="M117" s="90"/>
      <c r="N117" s="934"/>
      <c r="O117" s="934"/>
      <c r="P117" s="934"/>
      <c r="Q117" s="934"/>
      <c r="R117" s="934"/>
      <c r="S117" s="934"/>
      <c r="T117" s="1289"/>
      <c r="V117" s="446"/>
      <c r="W117" s="446"/>
      <c r="X117" s="446"/>
      <c r="Y117" s="446"/>
      <c r="Z117" s="446"/>
      <c r="AA117" s="446"/>
      <c r="AB117" s="446"/>
      <c r="AC117" s="446"/>
      <c r="AD117" s="446"/>
      <c r="AE117" s="446"/>
      <c r="AF117" s="446"/>
      <c r="AG117" s="446"/>
      <c r="AH117" s="446"/>
      <c r="AI117" s="446"/>
      <c r="AJ117" s="446"/>
    </row>
    <row r="118" spans="1:36" ht="48" customHeight="1" x14ac:dyDescent="0.25">
      <c r="A118" s="1284"/>
      <c r="B118" s="88"/>
      <c r="C118" s="933" t="s">
        <v>1159</v>
      </c>
      <c r="D118" s="933"/>
      <c r="E118" s="933"/>
      <c r="F118" s="933"/>
      <c r="G118" s="933"/>
      <c r="H118" s="933"/>
      <c r="I118" s="933"/>
      <c r="J118" s="933"/>
      <c r="K118" s="933"/>
      <c r="L118" s="60">
        <v>1</v>
      </c>
      <c r="M118" s="90"/>
      <c r="N118" s="934"/>
      <c r="O118" s="934"/>
      <c r="P118" s="934"/>
      <c r="Q118" s="934"/>
      <c r="R118" s="934"/>
      <c r="S118" s="934"/>
      <c r="T118" s="1289"/>
      <c r="V118" s="446"/>
      <c r="W118" s="446"/>
      <c r="X118" s="446"/>
      <c r="Y118" s="446"/>
      <c r="Z118" s="446"/>
      <c r="AA118" s="446"/>
      <c r="AB118" s="446"/>
      <c r="AC118" s="446"/>
      <c r="AD118" s="446"/>
      <c r="AE118" s="446"/>
      <c r="AF118" s="446"/>
      <c r="AG118" s="446"/>
      <c r="AH118" s="446"/>
      <c r="AI118" s="446"/>
      <c r="AJ118" s="446"/>
    </row>
    <row r="119" spans="1:36" ht="46.9" customHeight="1" x14ac:dyDescent="0.25">
      <c r="A119" s="1284"/>
      <c r="B119" s="88"/>
      <c r="C119" s="1303" t="s">
        <v>225</v>
      </c>
      <c r="D119" s="1303"/>
      <c r="E119" s="1303"/>
      <c r="F119" s="1303"/>
      <c r="G119" s="1303"/>
      <c r="H119" s="1303"/>
      <c r="I119" s="1303"/>
      <c r="J119" s="1303"/>
      <c r="K119" s="1303"/>
      <c r="L119" s="383">
        <v>2</v>
      </c>
      <c r="M119" s="90"/>
      <c r="N119" s="934"/>
      <c r="O119" s="934"/>
      <c r="P119" s="934"/>
      <c r="Q119" s="934"/>
      <c r="R119" s="934"/>
      <c r="S119" s="934"/>
      <c r="T119" s="1289"/>
      <c r="V119" s="446"/>
      <c r="W119" s="446"/>
      <c r="X119" s="446"/>
      <c r="Y119" s="446"/>
      <c r="Z119" s="446"/>
      <c r="AA119" s="446"/>
      <c r="AB119" s="446"/>
      <c r="AC119" s="446"/>
      <c r="AD119" s="446"/>
      <c r="AE119" s="446"/>
      <c r="AF119" s="446"/>
      <c r="AG119" s="446"/>
      <c r="AH119" s="446"/>
      <c r="AI119" s="446"/>
      <c r="AJ119" s="446"/>
    </row>
    <row r="120" spans="1:36" ht="72" customHeight="1" x14ac:dyDescent="0.25">
      <c r="A120" s="1285"/>
      <c r="B120" s="89"/>
      <c r="C120" s="1303" t="s">
        <v>1257</v>
      </c>
      <c r="D120" s="1303"/>
      <c r="E120" s="1303"/>
      <c r="F120" s="1303"/>
      <c r="G120" s="1303"/>
      <c r="H120" s="1303"/>
      <c r="I120" s="1303"/>
      <c r="J120" s="1303"/>
      <c r="K120" s="1303"/>
      <c r="L120" s="384" t="s">
        <v>1007</v>
      </c>
      <c r="M120" s="90"/>
      <c r="N120" s="1304"/>
      <c r="O120" s="1304"/>
      <c r="P120" s="1304"/>
      <c r="Q120" s="1304"/>
      <c r="R120" s="1304"/>
      <c r="S120" s="1304"/>
      <c r="T120" s="1290"/>
      <c r="V120" s="446"/>
      <c r="W120" s="446"/>
      <c r="X120" s="446"/>
      <c r="Y120" s="446"/>
      <c r="Z120" s="446"/>
      <c r="AA120" s="446"/>
      <c r="AB120" s="446"/>
      <c r="AC120" s="446"/>
      <c r="AD120" s="446"/>
      <c r="AE120" s="446"/>
      <c r="AF120" s="446"/>
      <c r="AG120" s="446"/>
      <c r="AH120" s="446"/>
      <c r="AI120" s="446"/>
      <c r="AJ120" s="446"/>
    </row>
    <row r="121" spans="1:36" ht="36.4" customHeight="1" x14ac:dyDescent="0.25">
      <c r="A121" s="1299" t="s">
        <v>226</v>
      </c>
      <c r="B121" s="91"/>
      <c r="C121" s="1286" t="s">
        <v>227</v>
      </c>
      <c r="D121" s="1286"/>
      <c r="E121" s="1286"/>
      <c r="F121" s="1286"/>
      <c r="G121" s="1286"/>
      <c r="H121" s="1286"/>
      <c r="I121" s="1286"/>
      <c r="J121" s="1286"/>
      <c r="K121" s="1286"/>
      <c r="L121" s="92"/>
      <c r="M121" s="69"/>
      <c r="N121" s="1295" t="s">
        <v>1147</v>
      </c>
      <c r="O121" s="1295"/>
      <c r="P121" s="1295"/>
      <c r="Q121" s="1295"/>
      <c r="R121" s="1295"/>
      <c r="S121" s="1295"/>
      <c r="T121" s="79"/>
      <c r="V121" s="446"/>
      <c r="W121" s="446"/>
      <c r="X121" s="446"/>
      <c r="Y121" s="446"/>
      <c r="Z121" s="446"/>
      <c r="AA121" s="446"/>
      <c r="AB121" s="446"/>
      <c r="AC121" s="446"/>
      <c r="AD121" s="446"/>
      <c r="AE121" s="446"/>
      <c r="AF121" s="446"/>
      <c r="AG121" s="446"/>
      <c r="AH121" s="446"/>
      <c r="AI121" s="446"/>
      <c r="AJ121" s="446"/>
    </row>
    <row r="122" spans="1:36" ht="48" customHeight="1" x14ac:dyDescent="0.25">
      <c r="A122" s="1300"/>
      <c r="B122" s="88"/>
      <c r="C122" s="1277" t="s">
        <v>1087</v>
      </c>
      <c r="D122" s="1278"/>
      <c r="E122" s="1278"/>
      <c r="F122" s="1278"/>
      <c r="G122" s="1278"/>
      <c r="H122" s="1278"/>
      <c r="I122" s="1278"/>
      <c r="J122" s="1278"/>
      <c r="K122" s="1279"/>
      <c r="L122" s="93">
        <v>0.5</v>
      </c>
      <c r="M122" s="61"/>
      <c r="N122" s="1296"/>
      <c r="O122" s="1297"/>
      <c r="P122" s="1297"/>
      <c r="Q122" s="1297"/>
      <c r="R122" s="1297"/>
      <c r="S122" s="1298"/>
      <c r="T122" s="1274"/>
      <c r="V122" s="446"/>
      <c r="W122" s="446"/>
      <c r="X122" s="446"/>
      <c r="Y122" s="446"/>
      <c r="Z122" s="446"/>
      <c r="AA122" s="446"/>
      <c r="AB122" s="446"/>
      <c r="AC122" s="446"/>
      <c r="AD122" s="446"/>
      <c r="AE122" s="446"/>
      <c r="AF122" s="446"/>
      <c r="AG122" s="446"/>
      <c r="AH122" s="446"/>
      <c r="AI122" s="446"/>
      <c r="AJ122" s="446"/>
    </row>
    <row r="123" spans="1:36" ht="48" customHeight="1" x14ac:dyDescent="0.25">
      <c r="A123" s="1300"/>
      <c r="B123" s="88"/>
      <c r="C123" s="1277" t="s">
        <v>1088</v>
      </c>
      <c r="D123" s="1278"/>
      <c r="E123" s="1278"/>
      <c r="F123" s="1278"/>
      <c r="G123" s="1278"/>
      <c r="H123" s="1278"/>
      <c r="I123" s="1278"/>
      <c r="J123" s="1278"/>
      <c r="K123" s="1279"/>
      <c r="L123" s="93">
        <v>0.5</v>
      </c>
      <c r="M123" s="61"/>
      <c r="N123" s="1280"/>
      <c r="O123" s="1281"/>
      <c r="P123" s="1281"/>
      <c r="Q123" s="1281"/>
      <c r="R123" s="1281"/>
      <c r="S123" s="1282"/>
      <c r="T123" s="1275"/>
      <c r="V123" s="446"/>
      <c r="W123" s="446"/>
      <c r="X123" s="446"/>
      <c r="Y123" s="446"/>
      <c r="Z123" s="446"/>
      <c r="AA123" s="446"/>
      <c r="AB123" s="446"/>
      <c r="AC123" s="446"/>
      <c r="AD123" s="446"/>
      <c r="AE123" s="446"/>
      <c r="AF123" s="446"/>
      <c r="AG123" s="446"/>
      <c r="AH123" s="446"/>
      <c r="AI123" s="446"/>
      <c r="AJ123" s="446"/>
    </row>
    <row r="124" spans="1:36" ht="30" customHeight="1" x14ac:dyDescent="0.25">
      <c r="A124" s="1301"/>
      <c r="B124" s="94"/>
      <c r="C124" s="1277" t="s">
        <v>228</v>
      </c>
      <c r="D124" s="1278"/>
      <c r="E124" s="1278"/>
      <c r="F124" s="1278"/>
      <c r="G124" s="1278"/>
      <c r="H124" s="1278"/>
      <c r="I124" s="1278"/>
      <c r="J124" s="1278"/>
      <c r="K124" s="1279"/>
      <c r="L124" s="95" t="s">
        <v>229</v>
      </c>
      <c r="M124" s="96"/>
      <c r="N124" s="934"/>
      <c r="O124" s="934"/>
      <c r="P124" s="934"/>
      <c r="Q124" s="934"/>
      <c r="R124" s="934"/>
      <c r="S124" s="934"/>
      <c r="T124" s="1275"/>
      <c r="U124" s="84"/>
      <c r="V124" s="446"/>
      <c r="W124" s="446"/>
      <c r="X124" s="446"/>
      <c r="Y124" s="446"/>
      <c r="Z124" s="446"/>
      <c r="AA124" s="446"/>
      <c r="AB124" s="446"/>
      <c r="AC124" s="446"/>
      <c r="AD124" s="446"/>
      <c r="AE124" s="446"/>
      <c r="AF124" s="446"/>
      <c r="AG124" s="446"/>
      <c r="AH124" s="446"/>
      <c r="AI124" s="446"/>
      <c r="AJ124" s="446"/>
    </row>
    <row r="125" spans="1:36" ht="18.399999999999999" customHeight="1" x14ac:dyDescent="0.25">
      <c r="A125" s="1302"/>
      <c r="B125" s="97"/>
      <c r="C125" s="945" t="s">
        <v>230</v>
      </c>
      <c r="D125" s="945"/>
      <c r="E125" s="945"/>
      <c r="F125" s="945"/>
      <c r="G125" s="945"/>
      <c r="H125" s="945"/>
      <c r="I125" s="945"/>
      <c r="J125" s="945"/>
      <c r="K125" s="945"/>
      <c r="L125" s="98">
        <v>1</v>
      </c>
      <c r="M125" s="99"/>
      <c r="N125" s="934"/>
      <c r="O125" s="934"/>
      <c r="P125" s="934"/>
      <c r="Q125" s="934"/>
      <c r="R125" s="934"/>
      <c r="S125" s="934"/>
      <c r="T125" s="1276"/>
      <c r="V125" s="446"/>
      <c r="W125" s="446"/>
      <c r="X125" s="446"/>
      <c r="Y125" s="446"/>
      <c r="Z125" s="446"/>
      <c r="AA125" s="446"/>
      <c r="AB125" s="446"/>
      <c r="AC125" s="446"/>
      <c r="AD125" s="446"/>
      <c r="AE125" s="446"/>
      <c r="AF125" s="446"/>
      <c r="AG125" s="446"/>
      <c r="AH125" s="446"/>
      <c r="AI125" s="446"/>
      <c r="AJ125" s="446"/>
    </row>
    <row r="126" spans="1:36" x14ac:dyDescent="0.25">
      <c r="A126" s="1273" t="s">
        <v>231</v>
      </c>
      <c r="B126" s="1273"/>
      <c r="C126" s="1273"/>
      <c r="D126" s="1273"/>
      <c r="E126" s="1273"/>
      <c r="F126" s="1273"/>
      <c r="G126" s="1273"/>
      <c r="H126" s="1273"/>
      <c r="I126" s="1273"/>
      <c r="J126" s="1273"/>
      <c r="K126" s="1273"/>
      <c r="L126" s="1273"/>
      <c r="M126" s="1273"/>
      <c r="N126" s="1273"/>
      <c r="O126" s="1273"/>
      <c r="P126" s="1273"/>
      <c r="Q126" s="1273"/>
      <c r="R126" s="1273"/>
      <c r="S126" s="1273"/>
      <c r="T126" s="79"/>
      <c r="V126" s="446"/>
      <c r="W126" s="446"/>
      <c r="X126" s="446"/>
      <c r="Y126" s="446"/>
      <c r="Z126" s="446"/>
      <c r="AA126" s="446"/>
      <c r="AB126" s="446"/>
      <c r="AC126" s="446"/>
      <c r="AD126" s="446"/>
      <c r="AE126" s="446"/>
      <c r="AF126" s="446"/>
      <c r="AG126" s="446"/>
      <c r="AH126" s="446"/>
      <c r="AI126" s="446"/>
      <c r="AJ126" s="446"/>
    </row>
    <row r="127" spans="1:36" ht="25.5" customHeight="1" x14ac:dyDescent="0.25">
      <c r="A127" s="1299" t="s">
        <v>232</v>
      </c>
      <c r="B127" s="91"/>
      <c r="C127" s="946" t="s">
        <v>233</v>
      </c>
      <c r="D127" s="947"/>
      <c r="E127" s="947"/>
      <c r="F127" s="947"/>
      <c r="G127" s="947"/>
      <c r="H127" s="947"/>
      <c r="I127" s="947"/>
      <c r="J127" s="947"/>
      <c r="K127" s="947"/>
      <c r="L127" s="100"/>
      <c r="M127" s="101"/>
      <c r="N127" s="952" t="s">
        <v>234</v>
      </c>
      <c r="O127" s="953"/>
      <c r="P127" s="953"/>
      <c r="Q127" s="953"/>
      <c r="R127" s="953"/>
      <c r="S127" s="953"/>
      <c r="T127" s="1274"/>
      <c r="V127" s="446"/>
      <c r="W127" s="446"/>
      <c r="X127" s="446"/>
      <c r="Y127" s="446"/>
      <c r="Z127" s="446"/>
      <c r="AA127" s="446"/>
      <c r="AB127" s="446"/>
      <c r="AC127" s="446"/>
      <c r="AD127" s="446"/>
      <c r="AE127" s="446"/>
      <c r="AF127" s="446"/>
      <c r="AG127" s="446"/>
      <c r="AH127" s="446"/>
      <c r="AI127" s="446"/>
      <c r="AJ127" s="446"/>
    </row>
    <row r="128" spans="1:36" ht="30" customHeight="1" x14ac:dyDescent="0.25">
      <c r="A128" s="1301"/>
      <c r="B128" s="88"/>
      <c r="C128" s="1466" t="s">
        <v>235</v>
      </c>
      <c r="D128" s="1466"/>
      <c r="E128" s="1466"/>
      <c r="F128" s="1466"/>
      <c r="G128" s="1466"/>
      <c r="H128" s="1466"/>
      <c r="I128" s="1466"/>
      <c r="J128" s="1466"/>
      <c r="K128" s="1466"/>
      <c r="L128" s="102" t="s">
        <v>236</v>
      </c>
      <c r="M128" s="103"/>
      <c r="N128" s="1357"/>
      <c r="O128" s="1357"/>
      <c r="P128" s="1357"/>
      <c r="Q128" s="1357"/>
      <c r="R128" s="1357"/>
      <c r="S128" s="1357"/>
      <c r="T128" s="1275"/>
      <c r="V128" s="446"/>
      <c r="W128" s="446"/>
      <c r="X128" s="446"/>
      <c r="Y128" s="446"/>
      <c r="Z128" s="446"/>
      <c r="AA128" s="446"/>
      <c r="AB128" s="446"/>
      <c r="AC128" s="446"/>
      <c r="AD128" s="446"/>
      <c r="AE128" s="446"/>
      <c r="AF128" s="446"/>
      <c r="AG128" s="446"/>
      <c r="AH128" s="446"/>
      <c r="AI128" s="446"/>
      <c r="AJ128" s="446"/>
    </row>
    <row r="129" spans="1:36" ht="31.5" customHeight="1" x14ac:dyDescent="0.25">
      <c r="A129" s="1302"/>
      <c r="B129" s="89"/>
      <c r="C129" s="1467" t="s">
        <v>237</v>
      </c>
      <c r="D129" s="1467"/>
      <c r="E129" s="1467"/>
      <c r="F129" s="1467"/>
      <c r="G129" s="1467"/>
      <c r="H129" s="1467"/>
      <c r="I129" s="1467"/>
      <c r="J129" s="1467"/>
      <c r="K129" s="1467"/>
      <c r="L129" s="104" t="s">
        <v>238</v>
      </c>
      <c r="M129" s="105"/>
      <c r="N129" s="1361"/>
      <c r="O129" s="1468"/>
      <c r="P129" s="1468"/>
      <c r="Q129" s="1468"/>
      <c r="R129" s="1468"/>
      <c r="S129" s="1468"/>
      <c r="T129" s="1276"/>
      <c r="V129" s="446"/>
      <c r="W129" s="446"/>
      <c r="X129" s="446"/>
      <c r="Y129" s="446"/>
      <c r="Z129" s="446"/>
      <c r="AA129" s="446"/>
      <c r="AB129" s="446"/>
      <c r="AC129" s="446"/>
      <c r="AD129" s="446"/>
      <c r="AE129" s="446"/>
      <c r="AF129" s="446"/>
      <c r="AG129" s="446"/>
      <c r="AH129" s="446"/>
      <c r="AI129" s="446"/>
      <c r="AJ129" s="446"/>
    </row>
    <row r="130" spans="1:36" ht="52.15" customHeight="1" x14ac:dyDescent="0.25">
      <c r="A130" s="480" t="s">
        <v>239</v>
      </c>
      <c r="B130" s="91"/>
      <c r="C130" s="947" t="s">
        <v>240</v>
      </c>
      <c r="D130" s="947"/>
      <c r="E130" s="947"/>
      <c r="F130" s="947"/>
      <c r="G130" s="947"/>
      <c r="H130" s="947"/>
      <c r="I130" s="947"/>
      <c r="J130" s="947"/>
      <c r="K130" s="947"/>
      <c r="L130" s="106">
        <v>5</v>
      </c>
      <c r="M130" s="107">
        <f>MIN(TRUNC(SUM((IF('4a WEiR Index'!$H$13=0,0.0001,'4a WEiR Index'!$I$13/'4a WEiR Index'!$H$13)*'Indoor_Values_(HIDE)'!$C$36),(IF('4a WEiR Index'!$H$14=0,0.0001,'4a WEiR Index'!$I$14/'4a WEiR Index'!$H$14*'Indoor_Values_(HIDE)'!$C$37)),(IF('4a WEiR Index'!$H$15=0,0.0001,'4a WEiR Index'!$I$15/'4a WEiR Index'!$H$15*'Indoor_Values_(HIDE)'!$C$38)),(IF('4a WEiR Index'!$H$18=0,0.0001,'4a WEiR Index'!$I$18/'4a WEiR Index'!$H$18*'Indoor_Values_(HIDE)'!$C$41)))/SUM('Indoor_Values_(HIDE)'!$C$36,'Indoor_Values_(HIDE)'!$C$37,'Indoor_Values_(HIDE)'!$C$38,'Indoor_Values_(HIDE)'!$C$41)/0.1*0.5),5)</f>
        <v>0</v>
      </c>
      <c r="N130" s="1469" t="s">
        <v>241</v>
      </c>
      <c r="O130" s="1469"/>
      <c r="P130" s="1469"/>
      <c r="Q130" s="1469"/>
      <c r="R130" s="1469"/>
      <c r="S130" s="1469"/>
      <c r="T130" s="456"/>
      <c r="V130" s="446"/>
      <c r="W130" s="446"/>
      <c r="X130" s="446"/>
      <c r="Y130" s="446"/>
      <c r="Z130" s="446"/>
      <c r="AA130" s="446"/>
      <c r="AB130" s="446"/>
      <c r="AC130" s="446"/>
      <c r="AD130" s="446"/>
      <c r="AE130" s="446"/>
      <c r="AF130" s="446"/>
      <c r="AG130" s="446"/>
      <c r="AH130" s="446"/>
      <c r="AI130" s="446"/>
      <c r="AJ130" s="446"/>
    </row>
    <row r="131" spans="1:36" x14ac:dyDescent="0.25">
      <c r="A131" s="963" t="s">
        <v>242</v>
      </c>
      <c r="B131" s="963"/>
      <c r="C131" s="963"/>
      <c r="D131" s="963"/>
      <c r="E131" s="963"/>
      <c r="F131" s="963"/>
      <c r="G131" s="963"/>
      <c r="H131" s="963"/>
      <c r="I131" s="963"/>
      <c r="J131" s="963"/>
      <c r="K131" s="963"/>
      <c r="L131" s="963"/>
      <c r="M131" s="963"/>
      <c r="N131" s="963"/>
      <c r="O131" s="963"/>
      <c r="P131" s="963"/>
      <c r="Q131" s="963"/>
      <c r="R131" s="963"/>
      <c r="S131" s="963"/>
      <c r="T131" s="79"/>
      <c r="V131" s="446"/>
      <c r="W131" s="446"/>
      <c r="X131" s="446"/>
      <c r="Y131" s="446"/>
      <c r="Z131" s="446"/>
      <c r="AA131" s="446"/>
      <c r="AB131" s="446"/>
      <c r="AC131" s="446"/>
      <c r="AD131" s="446"/>
      <c r="AE131" s="446"/>
      <c r="AF131" s="446"/>
      <c r="AG131" s="446"/>
      <c r="AH131" s="446"/>
      <c r="AI131" s="446"/>
      <c r="AJ131" s="446"/>
    </row>
    <row r="132" spans="1:36" ht="48" customHeight="1" x14ac:dyDescent="0.25">
      <c r="A132" s="476" t="s">
        <v>243</v>
      </c>
      <c r="B132" s="91"/>
      <c r="C132" s="810" t="s">
        <v>1160</v>
      </c>
      <c r="D132" s="810"/>
      <c r="E132" s="810"/>
      <c r="F132" s="810"/>
      <c r="G132" s="810"/>
      <c r="H132" s="810"/>
      <c r="I132" s="810"/>
      <c r="J132" s="810"/>
      <c r="K132" s="810"/>
      <c r="L132" s="916">
        <v>1</v>
      </c>
      <c r="M132" s="919"/>
      <c r="N132" s="922"/>
      <c r="O132" s="923"/>
      <c r="P132" s="923"/>
      <c r="Q132" s="923"/>
      <c r="R132" s="923"/>
      <c r="S132" s="924"/>
      <c r="T132" s="1274"/>
      <c r="V132" s="446"/>
      <c r="W132" s="446"/>
      <c r="X132" s="446"/>
      <c r="Y132" s="446"/>
      <c r="Z132" s="446"/>
      <c r="AA132" s="446"/>
      <c r="AB132" s="446"/>
      <c r="AC132" s="446"/>
      <c r="AD132" s="446"/>
      <c r="AE132" s="446"/>
      <c r="AF132" s="446"/>
      <c r="AG132" s="446"/>
      <c r="AH132" s="446"/>
      <c r="AI132" s="446"/>
      <c r="AJ132" s="446"/>
    </row>
    <row r="133" spans="1:36" ht="15" customHeight="1" x14ac:dyDescent="0.25">
      <c r="A133" s="108"/>
      <c r="B133" s="88"/>
      <c r="C133" s="1470" t="s">
        <v>244</v>
      </c>
      <c r="D133" s="1471"/>
      <c r="E133" s="1471"/>
      <c r="F133" s="1471"/>
      <c r="G133" s="1471"/>
      <c r="H133" s="1471"/>
      <c r="I133" s="1471"/>
      <c r="J133" s="1471"/>
      <c r="K133" s="1472"/>
      <c r="L133" s="917"/>
      <c r="M133" s="920"/>
      <c r="N133" s="925"/>
      <c r="O133" s="926"/>
      <c r="P133" s="926"/>
      <c r="Q133" s="926"/>
      <c r="R133" s="926"/>
      <c r="S133" s="927"/>
      <c r="T133" s="1275"/>
      <c r="V133" s="446"/>
      <c r="W133" s="446"/>
      <c r="X133" s="446"/>
      <c r="Y133" s="446"/>
      <c r="Z133" s="446"/>
      <c r="AA133" s="446"/>
      <c r="AB133" s="446"/>
      <c r="AC133" s="446"/>
      <c r="AD133" s="446"/>
      <c r="AE133" s="446"/>
      <c r="AF133" s="446"/>
      <c r="AG133" s="446"/>
      <c r="AH133" s="446"/>
      <c r="AI133" s="446"/>
      <c r="AJ133" s="446"/>
    </row>
    <row r="134" spans="1:36" ht="15" customHeight="1" x14ac:dyDescent="0.25">
      <c r="A134" s="109"/>
      <c r="B134" s="89"/>
      <c r="C134" s="1473" t="s">
        <v>245</v>
      </c>
      <c r="D134" s="1474"/>
      <c r="E134" s="1474"/>
      <c r="F134" s="1474"/>
      <c r="G134" s="1474"/>
      <c r="H134" s="1474"/>
      <c r="I134" s="1474"/>
      <c r="J134" s="1474"/>
      <c r="K134" s="1475"/>
      <c r="L134" s="918"/>
      <c r="M134" s="921"/>
      <c r="N134" s="928"/>
      <c r="O134" s="929"/>
      <c r="P134" s="929"/>
      <c r="Q134" s="929"/>
      <c r="R134" s="929"/>
      <c r="S134" s="930"/>
      <c r="T134" s="1276"/>
      <c r="V134" s="446"/>
      <c r="W134" s="446"/>
      <c r="X134" s="446"/>
      <c r="Y134" s="446"/>
      <c r="Z134" s="446"/>
      <c r="AA134" s="446"/>
      <c r="AB134" s="446"/>
      <c r="AC134" s="446"/>
      <c r="AD134" s="446"/>
      <c r="AE134" s="446"/>
      <c r="AF134" s="446"/>
      <c r="AG134" s="446"/>
      <c r="AH134" s="446"/>
      <c r="AI134" s="446"/>
      <c r="AJ134" s="446"/>
    </row>
    <row r="135" spans="1:36" ht="44.1" customHeight="1" x14ac:dyDescent="0.25">
      <c r="A135" s="110" t="s">
        <v>246</v>
      </c>
      <c r="B135" s="111"/>
      <c r="C135" s="810" t="s">
        <v>1161</v>
      </c>
      <c r="D135" s="810"/>
      <c r="E135" s="810"/>
      <c r="F135" s="810"/>
      <c r="G135" s="810"/>
      <c r="H135" s="810"/>
      <c r="I135" s="810"/>
      <c r="J135" s="810"/>
      <c r="K135" s="810"/>
      <c r="L135" s="112">
        <v>1</v>
      </c>
      <c r="M135" s="113"/>
      <c r="N135" s="811"/>
      <c r="O135" s="812"/>
      <c r="P135" s="812"/>
      <c r="Q135" s="812"/>
      <c r="R135" s="812"/>
      <c r="S135" s="813"/>
      <c r="T135" s="456"/>
      <c r="V135" s="446"/>
      <c r="W135" s="446"/>
      <c r="X135" s="446"/>
      <c r="Y135" s="446"/>
      <c r="Z135" s="446"/>
      <c r="AA135" s="446"/>
      <c r="AB135" s="446"/>
      <c r="AC135" s="446"/>
      <c r="AD135" s="446"/>
      <c r="AE135" s="446"/>
      <c r="AF135" s="446"/>
      <c r="AG135" s="446"/>
      <c r="AH135" s="446"/>
      <c r="AI135" s="446"/>
      <c r="AJ135" s="446"/>
    </row>
    <row r="136" spans="1:36" ht="44.1" customHeight="1" x14ac:dyDescent="0.25">
      <c r="A136" s="110" t="s">
        <v>247</v>
      </c>
      <c r="B136" s="111"/>
      <c r="C136" s="810" t="s">
        <v>1240</v>
      </c>
      <c r="D136" s="810"/>
      <c r="E136" s="810"/>
      <c r="F136" s="810"/>
      <c r="G136" s="810"/>
      <c r="H136" s="810"/>
      <c r="I136" s="810"/>
      <c r="J136" s="810"/>
      <c r="K136" s="810"/>
      <c r="L136" s="112">
        <v>1</v>
      </c>
      <c r="M136" s="113"/>
      <c r="N136" s="811"/>
      <c r="O136" s="812"/>
      <c r="P136" s="812"/>
      <c r="Q136" s="812"/>
      <c r="R136" s="812"/>
      <c r="S136" s="813"/>
      <c r="T136" s="456"/>
      <c r="V136" s="446"/>
      <c r="W136" s="446"/>
      <c r="X136" s="446"/>
      <c r="Y136" s="446"/>
      <c r="Z136" s="446"/>
      <c r="AA136" s="446"/>
      <c r="AB136" s="446"/>
      <c r="AC136" s="446"/>
      <c r="AD136" s="446"/>
      <c r="AE136" s="446"/>
      <c r="AF136" s="446"/>
      <c r="AG136" s="446"/>
      <c r="AH136" s="446"/>
      <c r="AI136" s="446"/>
      <c r="AJ136" s="446"/>
    </row>
    <row r="137" spans="1:36" ht="15" customHeight="1" x14ac:dyDescent="0.25">
      <c r="A137" s="110" t="s">
        <v>248</v>
      </c>
      <c r="B137" s="111"/>
      <c r="C137" s="809" t="s">
        <v>1162</v>
      </c>
      <c r="D137" s="810"/>
      <c r="E137" s="810"/>
      <c r="F137" s="810"/>
      <c r="G137" s="810"/>
      <c r="H137" s="810"/>
      <c r="I137" s="810"/>
      <c r="J137" s="810"/>
      <c r="K137" s="810"/>
      <c r="L137" s="112">
        <v>1</v>
      </c>
      <c r="M137" s="113"/>
      <c r="N137" s="811"/>
      <c r="O137" s="812"/>
      <c r="P137" s="812"/>
      <c r="Q137" s="812"/>
      <c r="R137" s="812"/>
      <c r="S137" s="813"/>
      <c r="T137" s="456"/>
      <c r="V137" s="446"/>
      <c r="W137" s="446"/>
      <c r="X137" s="446"/>
      <c r="Y137" s="446"/>
      <c r="Z137" s="446"/>
      <c r="AA137" s="446"/>
      <c r="AB137" s="446"/>
      <c r="AC137" s="446"/>
      <c r="AD137" s="446"/>
      <c r="AE137" s="446"/>
      <c r="AF137" s="446"/>
      <c r="AG137" s="446"/>
      <c r="AH137" s="446"/>
      <c r="AI137" s="446"/>
      <c r="AJ137" s="446"/>
    </row>
    <row r="138" spans="1:36" ht="57.75" customHeight="1" x14ac:dyDescent="0.25">
      <c r="A138" s="110" t="s">
        <v>249</v>
      </c>
      <c r="B138" s="111"/>
      <c r="C138" s="809" t="s">
        <v>1163</v>
      </c>
      <c r="D138" s="810"/>
      <c r="E138" s="810"/>
      <c r="F138" s="810"/>
      <c r="G138" s="810"/>
      <c r="H138" s="810"/>
      <c r="I138" s="810"/>
      <c r="J138" s="810"/>
      <c r="K138" s="810"/>
      <c r="L138" s="114" t="s">
        <v>253</v>
      </c>
      <c r="M138" s="475"/>
      <c r="N138" s="811"/>
      <c r="O138" s="812"/>
      <c r="P138" s="812"/>
      <c r="Q138" s="812"/>
      <c r="R138" s="812"/>
      <c r="S138" s="813"/>
      <c r="T138" s="456"/>
      <c r="V138" s="446"/>
      <c r="W138" s="446"/>
      <c r="X138" s="446"/>
      <c r="Y138" s="446"/>
      <c r="Z138" s="446"/>
      <c r="AA138" s="446"/>
      <c r="AB138" s="446"/>
      <c r="AC138" s="446"/>
      <c r="AD138" s="446"/>
      <c r="AE138" s="446"/>
      <c r="AF138" s="446"/>
      <c r="AG138" s="446"/>
      <c r="AH138" s="446"/>
      <c r="AI138" s="446"/>
      <c r="AJ138" s="446"/>
    </row>
    <row r="139" spans="1:36" ht="15" customHeight="1" x14ac:dyDescent="0.25">
      <c r="A139" s="110" t="s">
        <v>250</v>
      </c>
      <c r="B139" s="111"/>
      <c r="C139" s="809" t="s">
        <v>1164</v>
      </c>
      <c r="D139" s="810"/>
      <c r="E139" s="810"/>
      <c r="F139" s="810"/>
      <c r="G139" s="810"/>
      <c r="H139" s="810"/>
      <c r="I139" s="810"/>
      <c r="J139" s="810"/>
      <c r="K139" s="810"/>
      <c r="L139" s="474">
        <v>0.5</v>
      </c>
      <c r="M139" s="475"/>
      <c r="N139" s="811"/>
      <c r="O139" s="812"/>
      <c r="P139" s="812"/>
      <c r="Q139" s="812"/>
      <c r="R139" s="812"/>
      <c r="S139" s="813"/>
      <c r="T139" s="456"/>
      <c r="V139" s="446"/>
      <c r="W139" s="446"/>
      <c r="X139" s="446"/>
      <c r="Y139" s="446"/>
      <c r="Z139" s="446"/>
      <c r="AA139" s="446"/>
      <c r="AB139" s="446"/>
      <c r="AC139" s="446"/>
      <c r="AD139" s="446"/>
      <c r="AE139" s="446"/>
      <c r="AF139" s="446"/>
      <c r="AG139" s="446"/>
      <c r="AH139" s="446"/>
      <c r="AI139" s="446"/>
      <c r="AJ139" s="446"/>
    </row>
    <row r="140" spans="1:36" ht="15" customHeight="1" x14ac:dyDescent="0.25">
      <c r="A140" s="110" t="s">
        <v>251</v>
      </c>
      <c r="B140" s="111"/>
      <c r="C140" s="809" t="s">
        <v>1165</v>
      </c>
      <c r="D140" s="810"/>
      <c r="E140" s="810"/>
      <c r="F140" s="810"/>
      <c r="G140" s="810"/>
      <c r="H140" s="810"/>
      <c r="I140" s="810"/>
      <c r="J140" s="810"/>
      <c r="K140" s="810"/>
      <c r="L140" s="112">
        <v>1</v>
      </c>
      <c r="M140" s="113"/>
      <c r="N140" s="811"/>
      <c r="O140" s="812"/>
      <c r="P140" s="812"/>
      <c r="Q140" s="812"/>
      <c r="R140" s="812"/>
      <c r="S140" s="813"/>
      <c r="T140" s="456"/>
      <c r="V140" s="446"/>
      <c r="W140" s="446"/>
      <c r="X140" s="446"/>
      <c r="Y140" s="446"/>
      <c r="Z140" s="446"/>
      <c r="AA140" s="446"/>
      <c r="AB140" s="446"/>
      <c r="AC140" s="446"/>
      <c r="AD140" s="446"/>
      <c r="AE140" s="446"/>
      <c r="AF140" s="446"/>
      <c r="AG140" s="446"/>
      <c r="AH140" s="446"/>
      <c r="AI140" s="446"/>
      <c r="AJ140" s="446"/>
    </row>
    <row r="141" spans="1:36" ht="16.149999999999999" customHeight="1" x14ac:dyDescent="0.25">
      <c r="A141" s="110" t="s">
        <v>252</v>
      </c>
      <c r="B141" s="111"/>
      <c r="C141" s="809" t="s">
        <v>1166</v>
      </c>
      <c r="D141" s="810"/>
      <c r="E141" s="810"/>
      <c r="F141" s="810"/>
      <c r="G141" s="810"/>
      <c r="H141" s="810"/>
      <c r="I141" s="810"/>
      <c r="J141" s="810"/>
      <c r="K141" s="810"/>
      <c r="L141" s="114">
        <v>2</v>
      </c>
      <c r="M141" s="58"/>
      <c r="N141" s="811"/>
      <c r="O141" s="812"/>
      <c r="P141" s="812"/>
      <c r="Q141" s="812"/>
      <c r="R141" s="812"/>
      <c r="S141" s="813"/>
      <c r="T141" s="456"/>
      <c r="V141" s="446"/>
      <c r="W141" s="446"/>
      <c r="X141" s="446"/>
      <c r="Y141" s="446"/>
      <c r="Z141" s="446"/>
      <c r="AA141" s="446"/>
      <c r="AB141" s="446"/>
      <c r="AC141" s="446"/>
      <c r="AD141" s="446"/>
      <c r="AE141" s="446"/>
      <c r="AF141" s="446"/>
      <c r="AG141" s="446"/>
      <c r="AH141" s="446"/>
      <c r="AI141" s="446"/>
      <c r="AJ141" s="446"/>
    </row>
    <row r="142" spans="1:36" ht="15" customHeight="1" x14ac:dyDescent="0.25">
      <c r="A142" s="110" t="s">
        <v>254</v>
      </c>
      <c r="B142" s="111"/>
      <c r="C142" s="809" t="s">
        <v>1167</v>
      </c>
      <c r="D142" s="810"/>
      <c r="E142" s="810"/>
      <c r="F142" s="810"/>
      <c r="G142" s="810"/>
      <c r="H142" s="810"/>
      <c r="I142" s="810"/>
      <c r="J142" s="810"/>
      <c r="K142" s="810"/>
      <c r="L142" s="114">
        <v>2</v>
      </c>
      <c r="M142" s="58"/>
      <c r="N142" s="811"/>
      <c r="O142" s="812"/>
      <c r="P142" s="812"/>
      <c r="Q142" s="812"/>
      <c r="R142" s="812"/>
      <c r="S142" s="813"/>
      <c r="T142" s="456"/>
      <c r="V142" s="446"/>
      <c r="W142" s="446"/>
      <c r="X142" s="446"/>
      <c r="Y142" s="446"/>
      <c r="Z142" s="446"/>
      <c r="AA142" s="446"/>
      <c r="AB142" s="446"/>
      <c r="AC142" s="446"/>
      <c r="AD142" s="446"/>
      <c r="AE142" s="446"/>
      <c r="AF142" s="446"/>
      <c r="AG142" s="446"/>
      <c r="AH142" s="446"/>
      <c r="AI142" s="446"/>
      <c r="AJ142" s="446"/>
    </row>
    <row r="143" spans="1:36" ht="30.6" customHeight="1" x14ac:dyDescent="0.25">
      <c r="A143" s="110" t="s">
        <v>255</v>
      </c>
      <c r="B143" s="111"/>
      <c r="C143" s="809" t="s">
        <v>1168</v>
      </c>
      <c r="D143" s="810"/>
      <c r="E143" s="810"/>
      <c r="F143" s="810"/>
      <c r="G143" s="810"/>
      <c r="H143" s="810"/>
      <c r="I143" s="810"/>
      <c r="J143" s="810"/>
      <c r="K143" s="810"/>
      <c r="L143" s="114">
        <v>1</v>
      </c>
      <c r="M143" s="58"/>
      <c r="N143" s="811"/>
      <c r="O143" s="812"/>
      <c r="P143" s="812"/>
      <c r="Q143" s="812"/>
      <c r="R143" s="812"/>
      <c r="S143" s="813"/>
      <c r="T143" s="456"/>
      <c r="V143" s="446"/>
      <c r="W143" s="446"/>
      <c r="X143" s="446"/>
      <c r="Y143" s="446"/>
      <c r="Z143" s="446"/>
      <c r="AA143" s="446"/>
      <c r="AB143" s="446"/>
      <c r="AC143" s="446"/>
      <c r="AD143" s="446"/>
      <c r="AE143" s="446"/>
      <c r="AF143" s="446"/>
      <c r="AG143" s="446"/>
      <c r="AH143" s="446"/>
      <c r="AI143" s="446"/>
      <c r="AJ143" s="446"/>
    </row>
    <row r="144" spans="1:36" ht="21" customHeight="1" x14ac:dyDescent="0.25">
      <c r="A144" s="1456" t="s">
        <v>1024</v>
      </c>
      <c r="B144" s="1457"/>
      <c r="C144" s="1457"/>
      <c r="D144" s="1457"/>
      <c r="E144" s="1457"/>
      <c r="F144" s="1457"/>
      <c r="G144" s="1457"/>
      <c r="H144" s="1457"/>
      <c r="I144" s="1457"/>
      <c r="J144" s="1457"/>
      <c r="K144" s="1457"/>
      <c r="L144" s="1458"/>
      <c r="M144" s="1458"/>
      <c r="N144" s="1458"/>
      <c r="O144" s="1458"/>
      <c r="P144" s="1458"/>
      <c r="Q144" s="1458"/>
      <c r="R144" s="1458"/>
      <c r="S144" s="1459"/>
      <c r="T144" s="79"/>
      <c r="V144" s="446"/>
      <c r="W144" s="446"/>
      <c r="X144" s="446"/>
      <c r="Y144" s="446"/>
      <c r="Z144" s="446"/>
      <c r="AA144" s="446"/>
      <c r="AB144" s="446"/>
      <c r="AC144" s="446"/>
      <c r="AD144" s="446"/>
      <c r="AE144" s="446"/>
      <c r="AF144" s="446"/>
      <c r="AG144" s="446"/>
      <c r="AH144" s="446"/>
      <c r="AI144" s="446"/>
      <c r="AJ144" s="446"/>
    </row>
    <row r="145" spans="1:36" ht="30" customHeight="1" x14ac:dyDescent="0.25">
      <c r="A145" s="386"/>
      <c r="B145" s="482"/>
      <c r="C145" s="1460" t="s">
        <v>1008</v>
      </c>
      <c r="D145" s="1461"/>
      <c r="E145" s="1461"/>
      <c r="F145" s="1461"/>
      <c r="G145" s="1461"/>
      <c r="H145" s="1461"/>
      <c r="I145" s="1461"/>
      <c r="J145" s="1461"/>
      <c r="K145" s="1461"/>
      <c r="L145" s="1462" t="str">
        <f>IF(AND(O148="Any Level",O149="Emerald"),"Emerald",IF(AND(O148="Any Level",O149="Gold"),"Gold",IF(AND(O148="Any Level",O149="Silver"),"Silver",IF(AND(O148="Any Level",O149="Code Plus"),"Code Plus","CANNOT CERTIFY"))))</f>
        <v>CANNOT CERTIFY</v>
      </c>
      <c r="M145" s="1049"/>
      <c r="N145" s="1463"/>
      <c r="O145" s="1464"/>
      <c r="P145" s="1464"/>
      <c r="Q145" s="1464"/>
      <c r="R145" s="1464"/>
      <c r="S145" s="1465"/>
      <c r="T145" s="79"/>
      <c r="V145" s="446"/>
      <c r="W145" s="446"/>
      <c r="X145" s="446"/>
      <c r="Y145" s="446"/>
      <c r="Z145" s="446"/>
      <c r="AA145" s="446"/>
      <c r="AB145" s="446"/>
      <c r="AC145" s="446"/>
      <c r="AD145" s="446"/>
      <c r="AE145" s="446"/>
      <c r="AF145" s="446"/>
      <c r="AG145" s="446"/>
      <c r="AH145" s="446"/>
      <c r="AI145" s="446"/>
      <c r="AJ145" s="446"/>
    </row>
    <row r="146" spans="1:36" s="7" customFormat="1" ht="10.15" customHeight="1" x14ac:dyDescent="0.25">
      <c r="A146" s="1014"/>
      <c r="B146" s="1015"/>
      <c r="C146" s="1015"/>
      <c r="D146" s="1015"/>
      <c r="E146" s="1015"/>
      <c r="F146" s="1015"/>
      <c r="G146" s="1015"/>
      <c r="H146" s="1015"/>
      <c r="I146" s="1015"/>
      <c r="J146" s="1015"/>
      <c r="K146" s="1015"/>
      <c r="L146" s="1016"/>
      <c r="M146" s="1016"/>
      <c r="N146" s="1016"/>
      <c r="O146" s="1016"/>
      <c r="P146" s="1016"/>
      <c r="Q146" s="1016"/>
      <c r="R146" s="1016"/>
      <c r="S146" s="1017"/>
      <c r="T146" s="79"/>
      <c r="U146" s="385"/>
      <c r="V146" s="459"/>
      <c r="W146" s="459"/>
      <c r="X146" s="459"/>
      <c r="Y146" s="459"/>
      <c r="Z146" s="459"/>
      <c r="AA146" s="459"/>
      <c r="AB146" s="459"/>
      <c r="AC146" s="459"/>
      <c r="AD146" s="459"/>
      <c r="AE146" s="459"/>
      <c r="AF146" s="459"/>
      <c r="AG146" s="459"/>
      <c r="AH146" s="459"/>
      <c r="AI146" s="459"/>
      <c r="AJ146" s="459"/>
    </row>
    <row r="147" spans="1:36" ht="18" customHeight="1" x14ac:dyDescent="0.25">
      <c r="A147" s="108"/>
      <c r="B147" s="387"/>
      <c r="C147" s="1018" t="s">
        <v>1009</v>
      </c>
      <c r="D147" s="1019"/>
      <c r="E147" s="1019"/>
      <c r="F147" s="1019"/>
      <c r="G147" s="1019"/>
      <c r="H147" s="1019"/>
      <c r="I147" s="1019"/>
      <c r="J147" s="1020" t="s">
        <v>983</v>
      </c>
      <c r="K147" s="1021"/>
      <c r="L147" s="500">
        <v>135.5</v>
      </c>
      <c r="M147" s="500">
        <f>SUM(M110,M111,M117,M118,M119,M120,M122,M123,M124,M125,M128,M129,M130,M132,M135,M136,M137,M138,M139,M140,M141,M142,M143)</f>
        <v>0</v>
      </c>
      <c r="N147" s="1511" t="s">
        <v>984</v>
      </c>
      <c r="O147" s="1565"/>
      <c r="P147" s="1565"/>
      <c r="Q147" s="1565"/>
      <c r="R147" s="1452"/>
      <c r="S147" s="1453"/>
      <c r="T147" s="79"/>
      <c r="V147" s="446"/>
      <c r="W147" s="446"/>
      <c r="X147" s="446"/>
      <c r="Y147" s="446"/>
      <c r="Z147" s="446"/>
      <c r="AA147" s="446"/>
      <c r="AB147" s="446"/>
      <c r="AC147" s="446"/>
      <c r="AD147" s="446"/>
      <c r="AE147" s="446"/>
      <c r="AF147" s="446"/>
      <c r="AG147" s="446"/>
      <c r="AH147" s="446"/>
      <c r="AI147" s="446"/>
      <c r="AJ147" s="446"/>
    </row>
    <row r="148" spans="1:36" ht="36" customHeight="1" x14ac:dyDescent="0.25">
      <c r="A148" s="108"/>
      <c r="B148" s="387"/>
      <c r="C148" s="911" t="s">
        <v>1219</v>
      </c>
      <c r="D148" s="912"/>
      <c r="E148" s="912"/>
      <c r="F148" s="912"/>
      <c r="G148" s="912"/>
      <c r="H148" s="912"/>
      <c r="I148" s="912"/>
      <c r="J148" s="912"/>
      <c r="K148" s="912"/>
      <c r="L148" s="912"/>
      <c r="M148" s="912"/>
      <c r="N148" s="913"/>
      <c r="O148" s="908" t="str">
        <f>IF(K110&lt;=75,"Any Level","Cannot Certify")</f>
        <v>Cannot Certify</v>
      </c>
      <c r="P148" s="909"/>
      <c r="Q148" s="910"/>
      <c r="R148" s="1454"/>
      <c r="S148" s="1455"/>
      <c r="T148" s="79"/>
      <c r="V148" s="498"/>
      <c r="W148" s="498"/>
      <c r="X148" s="446"/>
      <c r="Y148" s="446"/>
      <c r="Z148" s="446"/>
      <c r="AA148" s="446"/>
      <c r="AB148" s="446"/>
      <c r="AC148" s="446"/>
      <c r="AD148" s="446"/>
      <c r="AE148" s="446"/>
      <c r="AF148" s="446"/>
      <c r="AG148" s="446"/>
      <c r="AH148" s="446"/>
      <c r="AI148" s="446"/>
      <c r="AJ148" s="446"/>
    </row>
    <row r="149" spans="1:36" ht="54" customHeight="1" x14ac:dyDescent="0.25">
      <c r="A149" s="108"/>
      <c r="B149" s="387"/>
      <c r="C149" s="911" t="s">
        <v>1220</v>
      </c>
      <c r="D149" s="912"/>
      <c r="E149" s="912"/>
      <c r="F149" s="912"/>
      <c r="G149" s="912"/>
      <c r="H149" s="912"/>
      <c r="I149" s="912"/>
      <c r="J149" s="912"/>
      <c r="K149" s="912"/>
      <c r="L149" s="912"/>
      <c r="M149" s="912"/>
      <c r="N149" s="913"/>
      <c r="O149" s="908" t="str">
        <f>IF(AND(ISNUMBER(M110),M147&gt;=48),"Emerald",IF(AND(ISNUMBER(M110),M147&gt;=40),"Gold",IF(AND(ISNUMBER(M110),M147&gt;=31),"Silver",IF(AND(ISNUMBER(M110),M147&gt;=25),"Code Plus","Cannot Certify"))))</f>
        <v>Cannot Certify</v>
      </c>
      <c r="P149" s="909"/>
      <c r="Q149" s="910"/>
      <c r="R149" s="1454"/>
      <c r="S149" s="1455"/>
      <c r="T149" s="79"/>
      <c r="V149" s="498"/>
      <c r="W149" s="498"/>
      <c r="X149" s="446"/>
      <c r="Y149" s="446"/>
      <c r="Z149" s="446"/>
      <c r="AA149" s="446"/>
      <c r="AB149" s="446"/>
      <c r="AC149" s="446"/>
      <c r="AD149" s="446"/>
      <c r="AE149" s="446"/>
      <c r="AF149" s="446"/>
      <c r="AG149" s="446"/>
      <c r="AH149" s="446"/>
      <c r="AI149" s="446"/>
      <c r="AJ149" s="446"/>
    </row>
    <row r="150" spans="1:36" ht="18" customHeight="1" x14ac:dyDescent="0.25">
      <c r="A150" s="108"/>
      <c r="B150" s="387"/>
      <c r="C150" s="911" t="s">
        <v>1221</v>
      </c>
      <c r="D150" s="912"/>
      <c r="E150" s="912"/>
      <c r="F150" s="912"/>
      <c r="G150" s="912"/>
      <c r="H150" s="912"/>
      <c r="I150" s="912"/>
      <c r="J150" s="912"/>
      <c r="K150" s="912"/>
      <c r="L150" s="912"/>
      <c r="M150" s="912"/>
      <c r="N150" s="913"/>
      <c r="O150" s="1443" t="s">
        <v>83</v>
      </c>
      <c r="P150" s="1444"/>
      <c r="Q150" s="1445"/>
      <c r="R150" s="1454"/>
      <c r="S150" s="1455"/>
      <c r="T150" s="79"/>
      <c r="V150" s="498"/>
      <c r="W150" s="498"/>
      <c r="X150" s="446"/>
      <c r="Y150" s="446"/>
      <c r="Z150" s="446"/>
      <c r="AA150" s="446"/>
      <c r="AB150" s="446"/>
      <c r="AC150" s="446"/>
      <c r="AD150" s="446"/>
      <c r="AE150" s="446"/>
      <c r="AF150" s="446"/>
      <c r="AG150" s="446"/>
      <c r="AH150" s="446"/>
      <c r="AI150" s="446"/>
      <c r="AJ150" s="446"/>
    </row>
    <row r="151" spans="1:36" s="7" customFormat="1" ht="10.15" customHeight="1" x14ac:dyDescent="0.25">
      <c r="A151" s="1014"/>
      <c r="B151" s="1015"/>
      <c r="C151" s="1015"/>
      <c r="D151" s="1015"/>
      <c r="E151" s="1015"/>
      <c r="F151" s="1015"/>
      <c r="G151" s="1015"/>
      <c r="H151" s="1015"/>
      <c r="I151" s="1015"/>
      <c r="J151" s="1015"/>
      <c r="K151" s="1015"/>
      <c r="L151" s="1016"/>
      <c r="M151" s="1016"/>
      <c r="N151" s="1016"/>
      <c r="O151" s="1016"/>
      <c r="P151" s="1016"/>
      <c r="Q151" s="1016"/>
      <c r="R151" s="1016"/>
      <c r="S151" s="1017"/>
      <c r="T151" s="79"/>
      <c r="U151" s="385"/>
      <c r="V151" s="459"/>
      <c r="W151" s="459"/>
      <c r="X151" s="459"/>
      <c r="Y151" s="459"/>
      <c r="Z151" s="459"/>
      <c r="AA151" s="459"/>
      <c r="AB151" s="459"/>
      <c r="AC151" s="459"/>
      <c r="AD151" s="459"/>
      <c r="AE151" s="459"/>
      <c r="AF151" s="459"/>
      <c r="AG151" s="459"/>
      <c r="AH151" s="459"/>
      <c r="AI151" s="459"/>
      <c r="AJ151" s="459"/>
    </row>
    <row r="152" spans="1:36" ht="18" customHeight="1" x14ac:dyDescent="0.25">
      <c r="A152" s="1567" t="s">
        <v>257</v>
      </c>
      <c r="B152" s="1568"/>
      <c r="C152" s="1568"/>
      <c r="D152" s="1568"/>
      <c r="E152" s="1568"/>
      <c r="F152" s="1568"/>
      <c r="G152" s="1568"/>
      <c r="H152" s="1568"/>
      <c r="I152" s="1568"/>
      <c r="J152" s="1568"/>
      <c r="K152" s="1568"/>
      <c r="L152" s="1568"/>
      <c r="M152" s="1568"/>
      <c r="N152" s="1568"/>
      <c r="O152" s="1568"/>
      <c r="P152" s="1568"/>
      <c r="Q152" s="1568"/>
      <c r="R152" s="1568"/>
      <c r="S152" s="1569"/>
      <c r="T152" s="79"/>
      <c r="V152" s="446"/>
      <c r="W152" s="446"/>
      <c r="X152" s="446"/>
      <c r="Y152" s="446"/>
      <c r="Z152" s="446"/>
      <c r="AA152" s="446"/>
      <c r="AB152" s="446"/>
      <c r="AC152" s="446"/>
      <c r="AD152" s="446"/>
      <c r="AE152" s="446"/>
      <c r="AF152" s="446"/>
      <c r="AG152" s="446"/>
      <c r="AH152" s="446"/>
      <c r="AI152" s="446"/>
      <c r="AJ152" s="446"/>
    </row>
    <row r="153" spans="1:36" ht="16.5" customHeight="1" x14ac:dyDescent="0.25">
      <c r="A153" s="1570" t="s">
        <v>258</v>
      </c>
      <c r="B153" s="1570"/>
      <c r="C153" s="1570"/>
      <c r="D153" s="1570"/>
      <c r="E153" s="1570"/>
      <c r="F153" s="1570"/>
      <c r="G153" s="1570"/>
      <c r="H153" s="1570"/>
      <c r="I153" s="1570"/>
      <c r="J153" s="1570"/>
      <c r="K153" s="1570"/>
      <c r="L153" s="1570"/>
      <c r="M153" s="1570"/>
      <c r="N153" s="1570"/>
      <c r="O153" s="1570"/>
      <c r="P153" s="1570"/>
      <c r="Q153" s="1570"/>
      <c r="R153" s="1570"/>
      <c r="S153" s="1570"/>
      <c r="T153" s="79"/>
      <c r="V153" s="446"/>
      <c r="W153" s="446"/>
      <c r="X153" s="446"/>
      <c r="Y153" s="446"/>
      <c r="Z153" s="446"/>
      <c r="AA153" s="446"/>
      <c r="AB153" s="446"/>
      <c r="AC153" s="446"/>
      <c r="AD153" s="446"/>
      <c r="AE153" s="446"/>
      <c r="AF153" s="446"/>
      <c r="AG153" s="446"/>
      <c r="AH153" s="446"/>
      <c r="AI153" s="446"/>
      <c r="AJ153" s="446"/>
    </row>
    <row r="154" spans="1:36" ht="17.649999999999999" customHeight="1" x14ac:dyDescent="0.25">
      <c r="A154" s="1571" t="s">
        <v>259</v>
      </c>
      <c r="B154" s="115"/>
      <c r="C154" s="1333" t="s">
        <v>260</v>
      </c>
      <c r="D154" s="1334"/>
      <c r="E154" s="1334"/>
      <c r="F154" s="1334"/>
      <c r="G154" s="1334"/>
      <c r="H154" s="1334"/>
      <c r="I154" s="1334"/>
      <c r="J154" s="1334"/>
      <c r="K154" s="1335"/>
      <c r="L154" s="391"/>
      <c r="M154" s="392"/>
      <c r="N154" s="1336" t="s">
        <v>1085</v>
      </c>
      <c r="O154" s="1337"/>
      <c r="P154" s="1337"/>
      <c r="Q154" s="1337"/>
      <c r="R154" s="1337"/>
      <c r="S154" s="1338"/>
      <c r="T154" s="1288"/>
      <c r="V154" s="446"/>
      <c r="W154" s="446"/>
      <c r="X154" s="446"/>
      <c r="Y154" s="446"/>
      <c r="Z154" s="446"/>
      <c r="AA154" s="446"/>
      <c r="AB154" s="446"/>
      <c r="AC154" s="446"/>
      <c r="AD154" s="446"/>
      <c r="AE154" s="446"/>
      <c r="AF154" s="446"/>
      <c r="AG154" s="446"/>
      <c r="AH154" s="446"/>
      <c r="AI154" s="446"/>
      <c r="AJ154" s="446"/>
    </row>
    <row r="155" spans="1:36" ht="47.25" customHeight="1" x14ac:dyDescent="0.25">
      <c r="A155" s="1572"/>
      <c r="B155" s="116"/>
      <c r="C155" s="1317" t="s">
        <v>1169</v>
      </c>
      <c r="D155" s="1317"/>
      <c r="E155" s="1317"/>
      <c r="F155" s="1317"/>
      <c r="G155" s="1317"/>
      <c r="H155" s="1317"/>
      <c r="I155" s="1317"/>
      <c r="J155" s="1317"/>
      <c r="K155" s="1317"/>
      <c r="L155" s="117" t="s">
        <v>165</v>
      </c>
      <c r="M155" s="118"/>
      <c r="N155" s="1327"/>
      <c r="O155" s="1327"/>
      <c r="P155" s="1327"/>
      <c r="Q155" s="1327"/>
      <c r="R155" s="1327"/>
      <c r="S155" s="1327"/>
      <c r="T155" s="1289"/>
      <c r="V155" s="446"/>
      <c r="W155" s="446"/>
      <c r="X155" s="446"/>
      <c r="Y155" s="446"/>
      <c r="Z155" s="446"/>
      <c r="AA155" s="446"/>
      <c r="AB155" s="446"/>
      <c r="AC155" s="446"/>
      <c r="AD155" s="446"/>
      <c r="AE155" s="446"/>
      <c r="AF155" s="446"/>
      <c r="AG155" s="446"/>
      <c r="AH155" s="446"/>
      <c r="AI155" s="446"/>
      <c r="AJ155" s="446"/>
    </row>
    <row r="156" spans="1:36" ht="44.25" customHeight="1" x14ac:dyDescent="0.25">
      <c r="A156" s="1573"/>
      <c r="B156" s="116"/>
      <c r="C156" s="1318" t="s">
        <v>1170</v>
      </c>
      <c r="D156" s="1318"/>
      <c r="E156" s="1318"/>
      <c r="F156" s="1318"/>
      <c r="G156" s="1318"/>
      <c r="H156" s="1318"/>
      <c r="I156" s="1318"/>
      <c r="J156" s="1318"/>
      <c r="K156" s="1318"/>
      <c r="L156" s="119" t="s">
        <v>165</v>
      </c>
      <c r="M156" s="120"/>
      <c r="N156" s="1328"/>
      <c r="O156" s="1329"/>
      <c r="P156" s="1329"/>
      <c r="Q156" s="1329"/>
      <c r="R156" s="1329"/>
      <c r="S156" s="1330"/>
      <c r="T156" s="1289"/>
      <c r="V156" s="446"/>
      <c r="W156" s="446"/>
      <c r="X156" s="446"/>
      <c r="Y156" s="446"/>
      <c r="Z156" s="446"/>
      <c r="AA156" s="446"/>
      <c r="AB156" s="446"/>
      <c r="AC156" s="446"/>
      <c r="AD156" s="446"/>
      <c r="AE156" s="446"/>
      <c r="AF156" s="446"/>
      <c r="AG156" s="446"/>
      <c r="AH156" s="446"/>
      <c r="AI156" s="446"/>
      <c r="AJ156" s="446"/>
    </row>
    <row r="157" spans="1:36" ht="44.65" customHeight="1" x14ac:dyDescent="0.25">
      <c r="A157" s="1573"/>
      <c r="B157" s="116"/>
      <c r="C157" s="1318" t="s">
        <v>1258</v>
      </c>
      <c r="D157" s="1318"/>
      <c r="E157" s="1318"/>
      <c r="F157" s="1318"/>
      <c r="G157" s="1318"/>
      <c r="H157" s="1318"/>
      <c r="I157" s="1318"/>
      <c r="J157" s="1318"/>
      <c r="K157" s="1318"/>
      <c r="L157" s="121" t="s">
        <v>261</v>
      </c>
      <c r="M157" s="122"/>
      <c r="N157" s="1331"/>
      <c r="O157" s="1331"/>
      <c r="P157" s="1331"/>
      <c r="Q157" s="1331"/>
      <c r="R157" s="1331"/>
      <c r="S157" s="1331"/>
      <c r="T157" s="1289"/>
      <c r="V157" s="446"/>
      <c r="W157" s="446"/>
      <c r="X157" s="446"/>
      <c r="Y157" s="446"/>
      <c r="Z157" s="446"/>
      <c r="AA157" s="446"/>
      <c r="AB157" s="446"/>
      <c r="AC157" s="446"/>
      <c r="AD157" s="446"/>
      <c r="AE157" s="446"/>
      <c r="AF157" s="446"/>
      <c r="AG157" s="446"/>
      <c r="AH157" s="446"/>
      <c r="AI157" s="446"/>
      <c r="AJ157" s="446"/>
    </row>
    <row r="158" spans="1:36" ht="31.5" customHeight="1" x14ac:dyDescent="0.25">
      <c r="A158" s="1573"/>
      <c r="B158" s="116"/>
      <c r="C158" s="1318" t="s">
        <v>262</v>
      </c>
      <c r="D158" s="1318"/>
      <c r="E158" s="1318"/>
      <c r="F158" s="1318"/>
      <c r="G158" s="1318"/>
      <c r="H158" s="1318"/>
      <c r="I158" s="1318"/>
      <c r="J158" s="1318"/>
      <c r="K158" s="1318"/>
      <c r="L158" s="119">
        <v>1</v>
      </c>
      <c r="M158" s="123"/>
      <c r="N158" s="1332"/>
      <c r="O158" s="1332"/>
      <c r="P158" s="1332"/>
      <c r="Q158" s="1332"/>
      <c r="R158" s="1332"/>
      <c r="S158" s="1332"/>
      <c r="T158" s="1289"/>
      <c r="V158" s="446"/>
      <c r="W158" s="446"/>
      <c r="X158" s="446"/>
      <c r="Y158" s="446"/>
      <c r="Z158" s="446"/>
      <c r="AA158" s="446"/>
      <c r="AB158" s="446"/>
      <c r="AC158" s="446"/>
      <c r="AD158" s="446"/>
      <c r="AE158" s="446"/>
      <c r="AF158" s="446"/>
      <c r="AG158" s="446"/>
      <c r="AH158" s="446"/>
      <c r="AI158" s="446"/>
      <c r="AJ158" s="446"/>
    </row>
    <row r="159" spans="1:36" ht="18" customHeight="1" x14ac:dyDescent="0.25">
      <c r="A159" s="1573"/>
      <c r="B159" s="116"/>
      <c r="C159" s="1318" t="s">
        <v>263</v>
      </c>
      <c r="D159" s="1318"/>
      <c r="E159" s="1318"/>
      <c r="F159" s="1318"/>
      <c r="G159" s="1318"/>
      <c r="H159" s="1318"/>
      <c r="I159" s="1318"/>
      <c r="J159" s="1318"/>
      <c r="K159" s="1318"/>
      <c r="L159" s="119">
        <v>2</v>
      </c>
      <c r="M159" s="123"/>
      <c r="N159" s="1332"/>
      <c r="O159" s="1332"/>
      <c r="P159" s="1332"/>
      <c r="Q159" s="1332"/>
      <c r="R159" s="1332"/>
      <c r="S159" s="1332"/>
      <c r="T159" s="1289"/>
      <c r="V159" s="446"/>
      <c r="W159" s="446"/>
      <c r="X159" s="446"/>
      <c r="Y159" s="446"/>
      <c r="Z159" s="446"/>
      <c r="AA159" s="446"/>
      <c r="AB159" s="446"/>
      <c r="AC159" s="446"/>
      <c r="AD159" s="446"/>
      <c r="AE159" s="446"/>
      <c r="AF159" s="446"/>
      <c r="AG159" s="446"/>
      <c r="AH159" s="446"/>
      <c r="AI159" s="446"/>
      <c r="AJ159" s="446"/>
    </row>
    <row r="160" spans="1:36" ht="31.5" customHeight="1" x14ac:dyDescent="0.25">
      <c r="A160" s="1574"/>
      <c r="B160" s="124"/>
      <c r="C160" s="1322" t="s">
        <v>264</v>
      </c>
      <c r="D160" s="1322"/>
      <c r="E160" s="1322"/>
      <c r="F160" s="1322"/>
      <c r="G160" s="1322"/>
      <c r="H160" s="1322"/>
      <c r="I160" s="1322"/>
      <c r="J160" s="1322"/>
      <c r="K160" s="1322"/>
      <c r="L160" s="125">
        <v>2</v>
      </c>
      <c r="M160" s="126"/>
      <c r="N160" s="1332"/>
      <c r="O160" s="1332"/>
      <c r="P160" s="1332"/>
      <c r="Q160" s="1332"/>
      <c r="R160" s="1332"/>
      <c r="S160" s="1332"/>
      <c r="T160" s="1290"/>
      <c r="V160" s="446"/>
      <c r="W160" s="446"/>
      <c r="X160" s="446"/>
      <c r="Y160" s="446"/>
      <c r="Z160" s="446"/>
      <c r="AA160" s="446"/>
      <c r="AB160" s="446"/>
      <c r="AC160" s="446"/>
      <c r="AD160" s="446"/>
      <c r="AE160" s="446"/>
      <c r="AF160" s="446"/>
      <c r="AG160" s="446"/>
      <c r="AH160" s="446"/>
      <c r="AI160" s="446"/>
      <c r="AJ160" s="446"/>
    </row>
    <row r="161" spans="1:36" ht="18" customHeight="1" x14ac:dyDescent="0.25">
      <c r="A161" s="967" t="s">
        <v>265</v>
      </c>
      <c r="B161" s="967"/>
      <c r="C161" s="967"/>
      <c r="D161" s="967"/>
      <c r="E161" s="967"/>
      <c r="F161" s="967"/>
      <c r="G161" s="967"/>
      <c r="H161" s="967"/>
      <c r="I161" s="967"/>
      <c r="J161" s="967"/>
      <c r="K161" s="967"/>
      <c r="L161" s="967"/>
      <c r="M161" s="967"/>
      <c r="N161" s="967"/>
      <c r="O161" s="967"/>
      <c r="P161" s="967"/>
      <c r="Q161" s="967"/>
      <c r="R161" s="967"/>
      <c r="S161" s="967"/>
      <c r="T161" s="79"/>
      <c r="V161" s="446"/>
      <c r="W161" s="446"/>
      <c r="X161" s="446"/>
      <c r="Y161" s="446"/>
      <c r="Z161" s="446"/>
      <c r="AA161" s="446"/>
      <c r="AB161" s="446"/>
      <c r="AC161" s="446"/>
      <c r="AD161" s="446"/>
      <c r="AE161" s="446"/>
      <c r="AF161" s="446"/>
      <c r="AG161" s="446"/>
      <c r="AH161" s="446"/>
      <c r="AI161" s="446"/>
      <c r="AJ161" s="446"/>
    </row>
    <row r="162" spans="1:36" ht="51" customHeight="1" x14ac:dyDescent="0.25">
      <c r="A162" s="1305" t="s">
        <v>266</v>
      </c>
      <c r="B162" s="1306"/>
      <c r="C162" s="1311" t="s">
        <v>1171</v>
      </c>
      <c r="D162" s="1312"/>
      <c r="E162" s="1312"/>
      <c r="F162" s="1312"/>
      <c r="G162" s="1312"/>
      <c r="H162" s="1312"/>
      <c r="I162" s="1312"/>
      <c r="J162" s="1312"/>
      <c r="K162" s="1313"/>
      <c r="L162" s="477" t="s">
        <v>165</v>
      </c>
      <c r="M162" s="407" t="s">
        <v>267</v>
      </c>
      <c r="N162" s="707" t="s">
        <v>1089</v>
      </c>
      <c r="O162" s="814"/>
      <c r="P162" s="814"/>
      <c r="Q162" s="814"/>
      <c r="R162" s="814"/>
      <c r="S162" s="815"/>
      <c r="T162" s="512"/>
      <c r="V162" s="446"/>
      <c r="W162" s="446"/>
      <c r="X162" s="446"/>
      <c r="Y162" s="446"/>
      <c r="Z162" s="446"/>
      <c r="AA162" s="446"/>
      <c r="AB162" s="446"/>
      <c r="AC162" s="446"/>
      <c r="AD162" s="446"/>
      <c r="AE162" s="446"/>
      <c r="AF162" s="446"/>
      <c r="AG162" s="446"/>
      <c r="AH162" s="446"/>
      <c r="AI162" s="446"/>
      <c r="AJ162" s="446"/>
    </row>
    <row r="163" spans="1:36" ht="16.149999999999999" customHeight="1" x14ac:dyDescent="0.25">
      <c r="A163" s="1307"/>
      <c r="B163" s="1308"/>
      <c r="C163" s="1314" t="s">
        <v>1029</v>
      </c>
      <c r="D163" s="1315"/>
      <c r="E163" s="1315"/>
      <c r="F163" s="1315"/>
      <c r="G163" s="1315"/>
      <c r="H163" s="1315"/>
      <c r="I163" s="1315"/>
      <c r="J163" s="1315"/>
      <c r="K163" s="1315"/>
      <c r="L163" s="1316"/>
      <c r="M163" s="553"/>
      <c r="N163" s="954"/>
      <c r="O163" s="955"/>
      <c r="P163" s="955"/>
      <c r="Q163" s="955"/>
      <c r="R163" s="955"/>
      <c r="S163" s="956"/>
      <c r="T163" s="513"/>
      <c r="V163" s="446"/>
      <c r="W163" s="446"/>
      <c r="X163" s="446"/>
      <c r="Y163" s="446"/>
      <c r="Z163" s="446"/>
      <c r="AA163" s="446"/>
      <c r="AB163" s="446"/>
      <c r="AC163" s="446"/>
      <c r="AD163" s="446"/>
      <c r="AE163" s="446"/>
      <c r="AF163" s="446"/>
      <c r="AG163" s="446"/>
      <c r="AH163" s="446"/>
      <c r="AI163" s="446"/>
      <c r="AJ163" s="446"/>
    </row>
    <row r="164" spans="1:36" ht="14.1" customHeight="1" x14ac:dyDescent="0.25">
      <c r="A164" s="1307"/>
      <c r="B164" s="1308"/>
      <c r="C164" s="1314" t="s">
        <v>1030</v>
      </c>
      <c r="D164" s="1315"/>
      <c r="E164" s="1315"/>
      <c r="F164" s="1315"/>
      <c r="G164" s="1315"/>
      <c r="H164" s="1315"/>
      <c r="I164" s="1315"/>
      <c r="J164" s="1315"/>
      <c r="K164" s="1315"/>
      <c r="L164" s="1316"/>
      <c r="M164" s="553"/>
      <c r="N164" s="957"/>
      <c r="O164" s="958"/>
      <c r="P164" s="958"/>
      <c r="Q164" s="958"/>
      <c r="R164" s="958"/>
      <c r="S164" s="959"/>
      <c r="T164" s="513"/>
      <c r="V164" s="446"/>
      <c r="W164" s="446"/>
      <c r="X164" s="446"/>
      <c r="Y164" s="446"/>
      <c r="Z164" s="446"/>
      <c r="AA164" s="446"/>
      <c r="AB164" s="446"/>
      <c r="AC164" s="446"/>
      <c r="AD164" s="446"/>
      <c r="AE164" s="446"/>
      <c r="AF164" s="446"/>
      <c r="AG164" s="446"/>
      <c r="AH164" s="446"/>
      <c r="AI164" s="446"/>
      <c r="AJ164" s="446"/>
    </row>
    <row r="165" spans="1:36" ht="16.149999999999999" customHeight="1" x14ac:dyDescent="0.25">
      <c r="A165" s="1307"/>
      <c r="B165" s="1308"/>
      <c r="C165" s="1314" t="s">
        <v>1031</v>
      </c>
      <c r="D165" s="1315"/>
      <c r="E165" s="1315"/>
      <c r="F165" s="1315"/>
      <c r="G165" s="1315"/>
      <c r="H165" s="1315"/>
      <c r="I165" s="1315"/>
      <c r="J165" s="1315"/>
      <c r="K165" s="1315"/>
      <c r="L165" s="1316"/>
      <c r="M165" s="408" t="str">
        <f>IF(OR(M163="",M164=""),"Not Met",IF(M163&gt;=M164,"Okay","Not Met"))</f>
        <v>Not Met</v>
      </c>
      <c r="N165" s="960"/>
      <c r="O165" s="961"/>
      <c r="P165" s="961"/>
      <c r="Q165" s="961"/>
      <c r="R165" s="961"/>
      <c r="S165" s="962"/>
      <c r="T165" s="513"/>
      <c r="V165" s="446"/>
      <c r="W165" s="446"/>
      <c r="X165" s="446"/>
      <c r="Y165" s="446"/>
      <c r="Z165" s="446"/>
      <c r="AA165" s="446"/>
      <c r="AB165" s="446"/>
      <c r="AC165" s="446"/>
      <c r="AD165" s="446"/>
      <c r="AE165" s="446"/>
      <c r="AF165" s="446"/>
      <c r="AG165" s="446"/>
      <c r="AH165" s="446"/>
      <c r="AI165" s="446"/>
      <c r="AJ165" s="446"/>
    </row>
    <row r="166" spans="1:36" ht="30" customHeight="1" x14ac:dyDescent="0.25">
      <c r="A166" s="1307"/>
      <c r="B166" s="1308"/>
      <c r="C166" s="1317" t="s">
        <v>268</v>
      </c>
      <c r="D166" s="1317"/>
      <c r="E166" s="1317"/>
      <c r="F166" s="1317"/>
      <c r="G166" s="1317"/>
      <c r="H166" s="1317"/>
      <c r="I166" s="1317"/>
      <c r="J166" s="1317"/>
      <c r="K166" s="1317"/>
      <c r="L166" s="117">
        <v>1</v>
      </c>
      <c r="M166" s="132"/>
      <c r="N166" s="977"/>
      <c r="O166" s="978"/>
      <c r="P166" s="978"/>
      <c r="Q166" s="978"/>
      <c r="R166" s="978"/>
      <c r="S166" s="979"/>
      <c r="T166" s="513"/>
      <c r="V166" s="446"/>
      <c r="W166" s="446"/>
      <c r="X166" s="446"/>
      <c r="Y166" s="446"/>
      <c r="Z166" s="446"/>
      <c r="AA166" s="446"/>
      <c r="AB166" s="446"/>
      <c r="AC166" s="446"/>
      <c r="AD166" s="446"/>
      <c r="AE166" s="446"/>
      <c r="AF166" s="446"/>
      <c r="AG166" s="446"/>
      <c r="AH166" s="446"/>
      <c r="AI166" s="446"/>
      <c r="AJ166" s="446"/>
    </row>
    <row r="167" spans="1:36" ht="29.25" customHeight="1" x14ac:dyDescent="0.25">
      <c r="A167" s="1307"/>
      <c r="B167" s="1308"/>
      <c r="C167" s="1318" t="s">
        <v>269</v>
      </c>
      <c r="D167" s="1318"/>
      <c r="E167" s="1318"/>
      <c r="F167" s="1318"/>
      <c r="G167" s="1318"/>
      <c r="H167" s="1318"/>
      <c r="I167" s="1318"/>
      <c r="J167" s="1318"/>
      <c r="K167" s="1318"/>
      <c r="L167" s="119">
        <v>2</v>
      </c>
      <c r="M167" s="131"/>
      <c r="N167" s="977"/>
      <c r="O167" s="978"/>
      <c r="P167" s="978"/>
      <c r="Q167" s="978"/>
      <c r="R167" s="978"/>
      <c r="S167" s="979"/>
      <c r="T167" s="513"/>
      <c r="V167" s="446"/>
      <c r="W167" s="446"/>
      <c r="X167" s="446"/>
      <c r="Y167" s="446"/>
      <c r="Z167" s="446"/>
      <c r="AA167" s="446"/>
      <c r="AB167" s="446"/>
      <c r="AC167" s="446"/>
      <c r="AD167" s="446"/>
      <c r="AE167" s="446"/>
      <c r="AF167" s="446"/>
      <c r="AG167" s="446"/>
      <c r="AH167" s="446"/>
      <c r="AI167" s="446"/>
      <c r="AJ167" s="446"/>
    </row>
    <row r="168" spans="1:36" ht="33" customHeight="1" x14ac:dyDescent="0.25">
      <c r="A168" s="1309"/>
      <c r="B168" s="1310"/>
      <c r="C168" s="1322" t="s">
        <v>270</v>
      </c>
      <c r="D168" s="1322"/>
      <c r="E168" s="1322"/>
      <c r="F168" s="1322"/>
      <c r="G168" s="1322"/>
      <c r="H168" s="1322"/>
      <c r="I168" s="1322"/>
      <c r="J168" s="1322"/>
      <c r="K168" s="1322"/>
      <c r="L168" s="125">
        <v>6</v>
      </c>
      <c r="M168" s="131"/>
      <c r="N168" s="1319"/>
      <c r="O168" s="1320"/>
      <c r="P168" s="1320"/>
      <c r="Q168" s="1320"/>
      <c r="R168" s="1320"/>
      <c r="S168" s="1321"/>
      <c r="T168" s="514"/>
      <c r="V168" s="446"/>
      <c r="W168" s="446"/>
      <c r="X168" s="446"/>
      <c r="Y168" s="446"/>
      <c r="Z168" s="446"/>
      <c r="AA168" s="446"/>
      <c r="AB168" s="446"/>
      <c r="AC168" s="446"/>
      <c r="AD168" s="446"/>
      <c r="AE168" s="446"/>
      <c r="AF168" s="446"/>
      <c r="AG168" s="446"/>
      <c r="AH168" s="446"/>
      <c r="AI168" s="446"/>
      <c r="AJ168" s="446"/>
    </row>
    <row r="169" spans="1:36" ht="18" customHeight="1" x14ac:dyDescent="0.25">
      <c r="A169" s="967" t="s">
        <v>271</v>
      </c>
      <c r="B169" s="967"/>
      <c r="C169" s="967"/>
      <c r="D169" s="967"/>
      <c r="E169" s="967"/>
      <c r="F169" s="967"/>
      <c r="G169" s="967"/>
      <c r="H169" s="967"/>
      <c r="I169" s="967"/>
      <c r="J169" s="967"/>
      <c r="K169" s="967"/>
      <c r="L169" s="967"/>
      <c r="M169" s="967"/>
      <c r="N169" s="967"/>
      <c r="O169" s="967"/>
      <c r="P169" s="967"/>
      <c r="Q169" s="967"/>
      <c r="R169" s="967"/>
      <c r="S169" s="967"/>
      <c r="T169" s="79"/>
      <c r="V169" s="446"/>
      <c r="W169" s="446"/>
      <c r="X169" s="446"/>
      <c r="Y169" s="446"/>
      <c r="Z169" s="446"/>
      <c r="AA169" s="446"/>
      <c r="AB169" s="446"/>
      <c r="AC169" s="446"/>
      <c r="AD169" s="446"/>
      <c r="AE169" s="446"/>
      <c r="AF169" s="446"/>
      <c r="AG169" s="446"/>
      <c r="AH169" s="446"/>
      <c r="AI169" s="446"/>
      <c r="AJ169" s="446"/>
    </row>
    <row r="170" spans="1:36" ht="59.65" customHeight="1" x14ac:dyDescent="0.25">
      <c r="A170" s="128" t="s">
        <v>272</v>
      </c>
      <c r="B170" s="129"/>
      <c r="C170" s="1323" t="s">
        <v>1208</v>
      </c>
      <c r="D170" s="1323"/>
      <c r="E170" s="1323"/>
      <c r="F170" s="1323"/>
      <c r="G170" s="1323"/>
      <c r="H170" s="1323"/>
      <c r="I170" s="1323"/>
      <c r="J170" s="1323"/>
      <c r="K170" s="1323"/>
      <c r="L170" s="130" t="s">
        <v>165</v>
      </c>
      <c r="M170" s="479"/>
      <c r="N170" s="1324"/>
      <c r="O170" s="1325"/>
      <c r="P170" s="1325"/>
      <c r="Q170" s="1325"/>
      <c r="R170" s="1325"/>
      <c r="S170" s="1326"/>
      <c r="T170" s="449"/>
      <c r="V170" s="446"/>
      <c r="W170" s="446"/>
      <c r="X170" s="446"/>
      <c r="Y170" s="446"/>
      <c r="Z170" s="446"/>
      <c r="AA170" s="446"/>
      <c r="AB170" s="446"/>
      <c r="AC170" s="446"/>
      <c r="AD170" s="446"/>
      <c r="AE170" s="446"/>
      <c r="AF170" s="446"/>
      <c r="AG170" s="446"/>
      <c r="AH170" s="446"/>
      <c r="AI170" s="446"/>
      <c r="AJ170" s="446"/>
    </row>
    <row r="171" spans="1:36" ht="60.4" customHeight="1" x14ac:dyDescent="0.25">
      <c r="A171" s="128" t="s">
        <v>273</v>
      </c>
      <c r="B171" s="129"/>
      <c r="C171" s="968" t="s">
        <v>1012</v>
      </c>
      <c r="D171" s="968"/>
      <c r="E171" s="968"/>
      <c r="F171" s="968"/>
      <c r="G171" s="968"/>
      <c r="H171" s="968"/>
      <c r="I171" s="968"/>
      <c r="J171" s="968"/>
      <c r="K171" s="968"/>
      <c r="L171" s="494" t="s">
        <v>165</v>
      </c>
      <c r="M171" s="131"/>
      <c r="N171" s="970"/>
      <c r="O171" s="971"/>
      <c r="P171" s="971"/>
      <c r="Q171" s="971"/>
      <c r="R171" s="971"/>
      <c r="S171" s="972"/>
      <c r="T171" s="450"/>
      <c r="V171" s="446"/>
      <c r="W171" s="446"/>
      <c r="X171" s="446"/>
      <c r="Y171" s="446"/>
      <c r="Z171" s="446"/>
      <c r="AA171" s="446"/>
      <c r="AB171" s="446"/>
      <c r="AC171" s="446"/>
      <c r="AD171" s="446"/>
      <c r="AE171" s="446"/>
      <c r="AF171" s="446"/>
      <c r="AG171" s="446"/>
      <c r="AH171" s="446"/>
      <c r="AI171" s="446"/>
      <c r="AJ171" s="446"/>
    </row>
    <row r="172" spans="1:36" ht="17.25" customHeight="1" x14ac:dyDescent="0.25">
      <c r="A172" s="128" t="s">
        <v>274</v>
      </c>
      <c r="B172" s="129"/>
      <c r="C172" s="973" t="s">
        <v>275</v>
      </c>
      <c r="D172" s="968"/>
      <c r="E172" s="968"/>
      <c r="F172" s="968"/>
      <c r="G172" s="968"/>
      <c r="H172" s="968"/>
      <c r="I172" s="968"/>
      <c r="J172" s="968"/>
      <c r="K172" s="968"/>
      <c r="L172" s="494">
        <v>2</v>
      </c>
      <c r="M172" s="132"/>
      <c r="N172" s="970"/>
      <c r="O172" s="971"/>
      <c r="P172" s="971"/>
      <c r="Q172" s="971"/>
      <c r="R172" s="971"/>
      <c r="S172" s="972"/>
      <c r="T172" s="79"/>
      <c r="V172" s="446"/>
      <c r="W172" s="446"/>
      <c r="X172" s="446"/>
      <c r="Y172" s="446"/>
      <c r="Z172" s="446"/>
      <c r="AA172" s="446"/>
      <c r="AB172" s="446"/>
      <c r="AC172" s="446"/>
      <c r="AD172" s="446"/>
      <c r="AE172" s="446"/>
      <c r="AF172" s="446"/>
      <c r="AG172" s="446"/>
      <c r="AH172" s="446"/>
      <c r="AI172" s="446"/>
      <c r="AJ172" s="446"/>
    </row>
    <row r="173" spans="1:36" ht="18.75" customHeight="1" x14ac:dyDescent="0.25">
      <c r="A173" s="128" t="s">
        <v>276</v>
      </c>
      <c r="B173" s="129"/>
      <c r="C173" s="973" t="s">
        <v>278</v>
      </c>
      <c r="D173" s="968"/>
      <c r="E173" s="968"/>
      <c r="F173" s="968"/>
      <c r="G173" s="968"/>
      <c r="H173" s="968"/>
      <c r="I173" s="968"/>
      <c r="J173" s="968"/>
      <c r="K173" s="968"/>
      <c r="L173" s="494">
        <v>1</v>
      </c>
      <c r="M173" s="132"/>
      <c r="N173" s="970"/>
      <c r="O173" s="971"/>
      <c r="P173" s="971"/>
      <c r="Q173" s="971"/>
      <c r="R173" s="971"/>
      <c r="S173" s="972"/>
      <c r="T173" s="79"/>
      <c r="V173" s="446"/>
      <c r="W173" s="446"/>
      <c r="X173" s="446"/>
      <c r="Y173" s="446"/>
      <c r="Z173" s="446"/>
      <c r="AA173" s="446"/>
      <c r="AB173" s="446"/>
      <c r="AC173" s="446"/>
      <c r="AD173" s="446"/>
      <c r="AE173" s="446"/>
      <c r="AF173" s="446"/>
      <c r="AG173" s="446"/>
      <c r="AH173" s="446"/>
      <c r="AI173" s="446"/>
      <c r="AJ173" s="446"/>
    </row>
    <row r="174" spans="1:36" ht="73.150000000000006" customHeight="1" x14ac:dyDescent="0.25">
      <c r="A174" s="483" t="s">
        <v>277</v>
      </c>
      <c r="B174" s="115"/>
      <c r="C174" s="1342" t="s">
        <v>1319</v>
      </c>
      <c r="D174" s="1342"/>
      <c r="E174" s="1342"/>
      <c r="F174" s="1342"/>
      <c r="G174" s="1342"/>
      <c r="H174" s="1342"/>
      <c r="I174" s="1342"/>
      <c r="J174" s="1201"/>
      <c r="K174" s="1201"/>
      <c r="L174" s="463"/>
      <c r="M174" s="507"/>
      <c r="N174" s="1351"/>
      <c r="O174" s="923"/>
      <c r="P174" s="923"/>
      <c r="Q174" s="923"/>
      <c r="R174" s="923"/>
      <c r="S174" s="924"/>
      <c r="T174" s="552"/>
      <c r="V174" s="446"/>
      <c r="W174" s="446"/>
      <c r="X174" s="446"/>
      <c r="Y174" s="446"/>
      <c r="Z174" s="446"/>
      <c r="AA174" s="446"/>
      <c r="AB174" s="446"/>
      <c r="AC174" s="446"/>
      <c r="AD174" s="446"/>
      <c r="AE174" s="446"/>
      <c r="AF174" s="446"/>
      <c r="AG174" s="446"/>
      <c r="AH174" s="446"/>
      <c r="AI174" s="446"/>
      <c r="AJ174" s="446"/>
    </row>
    <row r="175" spans="1:36" ht="45" customHeight="1" x14ac:dyDescent="0.25">
      <c r="A175" s="554"/>
      <c r="B175" s="116"/>
      <c r="C175" s="982" t="s">
        <v>1321</v>
      </c>
      <c r="D175" s="983"/>
      <c r="E175" s="983"/>
      <c r="F175" s="983"/>
      <c r="G175" s="983"/>
      <c r="H175" s="983"/>
      <c r="I175" s="984"/>
      <c r="J175" s="1563"/>
      <c r="K175" s="1564"/>
      <c r="L175" s="916" t="s">
        <v>1323</v>
      </c>
      <c r="M175" s="1347">
        <f>IF(AND(J175="Yes",J176="Yes"),2,0)</f>
        <v>0</v>
      </c>
      <c r="N175" s="1352"/>
      <c r="O175" s="1353"/>
      <c r="P175" s="1353"/>
      <c r="Q175" s="1353"/>
      <c r="R175" s="1353"/>
      <c r="S175" s="927"/>
      <c r="T175" s="552"/>
      <c r="V175" s="446"/>
      <c r="W175" s="446"/>
      <c r="X175" s="446"/>
      <c r="Y175" s="446"/>
      <c r="Z175" s="446"/>
      <c r="AA175" s="446"/>
      <c r="AB175" s="446"/>
      <c r="AC175" s="446"/>
      <c r="AD175" s="446"/>
      <c r="AE175" s="446"/>
      <c r="AF175" s="446"/>
      <c r="AG175" s="446"/>
      <c r="AH175" s="446"/>
      <c r="AI175" s="446"/>
      <c r="AJ175" s="446"/>
    </row>
    <row r="176" spans="1:36" ht="43.9" customHeight="1" x14ac:dyDescent="0.25">
      <c r="A176" s="554"/>
      <c r="B176" s="116"/>
      <c r="C176" s="1349" t="s">
        <v>1322</v>
      </c>
      <c r="D176" s="1350"/>
      <c r="E176" s="1350"/>
      <c r="F176" s="1350"/>
      <c r="G176" s="1350"/>
      <c r="H176" s="1350"/>
      <c r="I176" s="1350"/>
      <c r="J176" s="1563"/>
      <c r="K176" s="1564"/>
      <c r="L176" s="1346"/>
      <c r="M176" s="1348"/>
      <c r="N176" s="1352"/>
      <c r="O176" s="1353"/>
      <c r="P176" s="1353"/>
      <c r="Q176" s="1353"/>
      <c r="R176" s="1353"/>
      <c r="S176" s="927"/>
      <c r="T176" s="555"/>
      <c r="V176" s="446"/>
      <c r="W176" s="446"/>
      <c r="X176" s="446"/>
      <c r="Y176" s="446"/>
      <c r="Z176" s="446"/>
      <c r="AA176" s="446"/>
      <c r="AB176" s="446"/>
      <c r="AC176" s="446"/>
      <c r="AD176" s="446"/>
      <c r="AE176" s="446"/>
      <c r="AF176" s="446"/>
      <c r="AG176" s="446"/>
      <c r="AH176" s="446"/>
      <c r="AI176" s="446"/>
      <c r="AJ176" s="446"/>
    </row>
    <row r="177" spans="1:36" ht="44.65" customHeight="1" x14ac:dyDescent="0.25">
      <c r="A177" s="554"/>
      <c r="B177" s="116"/>
      <c r="C177" s="1349" t="s">
        <v>1324</v>
      </c>
      <c r="D177" s="1350"/>
      <c r="E177" s="1350"/>
      <c r="F177" s="1350"/>
      <c r="G177" s="1350"/>
      <c r="H177" s="1350"/>
      <c r="I177" s="1350"/>
      <c r="J177" s="980"/>
      <c r="K177" s="981"/>
      <c r="L177" s="556"/>
      <c r="M177" s="557"/>
      <c r="N177" s="1352"/>
      <c r="O177" s="1353"/>
      <c r="P177" s="1353"/>
      <c r="Q177" s="1353"/>
      <c r="R177" s="1353"/>
      <c r="S177" s="927"/>
      <c r="T177" s="552"/>
      <c r="V177" s="446"/>
      <c r="W177" s="446"/>
      <c r="X177" s="446"/>
      <c r="Y177" s="446"/>
      <c r="Z177" s="446"/>
      <c r="AA177" s="446"/>
      <c r="AB177" s="446"/>
      <c r="AC177" s="446"/>
      <c r="AD177" s="446"/>
      <c r="AE177" s="446"/>
      <c r="AF177" s="446"/>
      <c r="AG177" s="446"/>
      <c r="AH177" s="446"/>
      <c r="AI177" s="446"/>
      <c r="AJ177" s="446"/>
    </row>
    <row r="178" spans="1:36" ht="74.25" customHeight="1" x14ac:dyDescent="0.25">
      <c r="A178" s="554"/>
      <c r="B178" s="116"/>
      <c r="C178" s="1349" t="s">
        <v>1325</v>
      </c>
      <c r="D178" s="1350"/>
      <c r="E178" s="1350"/>
      <c r="F178" s="1350"/>
      <c r="G178" s="1350"/>
      <c r="H178" s="1350"/>
      <c r="I178" s="1350"/>
      <c r="J178" s="980"/>
      <c r="K178" s="981"/>
      <c r="L178" s="551">
        <v>1</v>
      </c>
      <c r="M178" s="560" t="str">
        <f>IF(AND(J177-J178&gt;=0,J178&gt;=8,M175=2,J177&gt;=1,J178&gt;=1),1,"")</f>
        <v/>
      </c>
      <c r="N178" s="1352"/>
      <c r="O178" s="1353"/>
      <c r="P178" s="1353"/>
      <c r="Q178" s="1353"/>
      <c r="R178" s="1353"/>
      <c r="S178" s="927"/>
      <c r="T178" s="552"/>
      <c r="V178" s="446"/>
      <c r="W178" s="446"/>
      <c r="X178" s="446"/>
      <c r="Y178" s="446"/>
      <c r="Z178" s="446"/>
      <c r="AA178" s="446"/>
      <c r="AB178" s="446"/>
      <c r="AC178" s="446"/>
      <c r="AD178" s="446"/>
      <c r="AE178" s="446"/>
      <c r="AF178" s="446"/>
      <c r="AG178" s="446"/>
      <c r="AH178" s="446"/>
      <c r="AI178" s="446"/>
      <c r="AJ178" s="446"/>
    </row>
    <row r="179" spans="1:36" ht="73.900000000000006" customHeight="1" x14ac:dyDescent="0.25">
      <c r="A179" s="128" t="s">
        <v>279</v>
      </c>
      <c r="B179" s="129"/>
      <c r="C179" s="1343" t="s">
        <v>1294</v>
      </c>
      <c r="D179" s="1344"/>
      <c r="E179" s="1344"/>
      <c r="F179" s="1344"/>
      <c r="G179" s="1344"/>
      <c r="H179" s="1344"/>
      <c r="I179" s="1344"/>
      <c r="J179" s="1344"/>
      <c r="K179" s="1345"/>
      <c r="L179" s="130">
        <v>2</v>
      </c>
      <c r="M179" s="58"/>
      <c r="N179" s="977"/>
      <c r="O179" s="978"/>
      <c r="P179" s="978"/>
      <c r="Q179" s="978"/>
      <c r="R179" s="978"/>
      <c r="S179" s="979"/>
      <c r="V179" s="446"/>
      <c r="W179" s="446"/>
      <c r="X179" s="446"/>
      <c r="Y179" s="446"/>
      <c r="Z179" s="446"/>
      <c r="AA179" s="446"/>
      <c r="AB179" s="446"/>
      <c r="AC179" s="446"/>
      <c r="AD179" s="446"/>
      <c r="AE179" s="446"/>
      <c r="AF179" s="446"/>
      <c r="AG179" s="446"/>
      <c r="AH179" s="446"/>
      <c r="AI179" s="446"/>
      <c r="AJ179" s="446"/>
    </row>
    <row r="180" spans="1:36" ht="46.9" customHeight="1" x14ac:dyDescent="0.25">
      <c r="A180" s="128" t="s">
        <v>1211</v>
      </c>
      <c r="B180" s="129"/>
      <c r="C180" s="968" t="s">
        <v>1173</v>
      </c>
      <c r="D180" s="968"/>
      <c r="E180" s="968"/>
      <c r="F180" s="968"/>
      <c r="G180" s="968"/>
      <c r="H180" s="968"/>
      <c r="I180" s="968"/>
      <c r="J180" s="968"/>
      <c r="K180" s="968"/>
      <c r="L180" s="494" t="s">
        <v>165</v>
      </c>
      <c r="M180" s="131"/>
      <c r="N180" s="969"/>
      <c r="O180" s="969"/>
      <c r="P180" s="969"/>
      <c r="Q180" s="969"/>
      <c r="R180" s="969"/>
      <c r="S180" s="969"/>
      <c r="T180" s="368"/>
      <c r="V180" s="446"/>
      <c r="W180" s="446"/>
      <c r="X180" s="446"/>
      <c r="Y180" s="446"/>
      <c r="Z180" s="446"/>
      <c r="AA180" s="446"/>
      <c r="AB180" s="446"/>
      <c r="AC180" s="446"/>
      <c r="AD180" s="446"/>
      <c r="AE180" s="446"/>
      <c r="AF180" s="446"/>
      <c r="AG180" s="446"/>
      <c r="AH180" s="446"/>
      <c r="AI180" s="446"/>
      <c r="AJ180" s="446"/>
    </row>
    <row r="181" spans="1:36" ht="18" customHeight="1" x14ac:dyDescent="0.25">
      <c r="A181" s="967" t="s">
        <v>280</v>
      </c>
      <c r="B181" s="967"/>
      <c r="C181" s="967"/>
      <c r="D181" s="967"/>
      <c r="E181" s="967"/>
      <c r="F181" s="967"/>
      <c r="G181" s="967"/>
      <c r="H181" s="967"/>
      <c r="I181" s="967"/>
      <c r="J181" s="967"/>
      <c r="K181" s="967"/>
      <c r="L181" s="967"/>
      <c r="M181" s="967"/>
      <c r="N181" s="967"/>
      <c r="O181" s="967"/>
      <c r="P181" s="967"/>
      <c r="Q181" s="967"/>
      <c r="R181" s="967"/>
      <c r="S181" s="967"/>
      <c r="T181" s="79"/>
      <c r="V181" s="446"/>
      <c r="W181" s="446"/>
      <c r="X181" s="446"/>
      <c r="Y181" s="446"/>
      <c r="Z181" s="446"/>
      <c r="AA181" s="446"/>
      <c r="AB181" s="446"/>
      <c r="AC181" s="446"/>
      <c r="AD181" s="446"/>
      <c r="AE181" s="446"/>
      <c r="AF181" s="446"/>
      <c r="AG181" s="446"/>
      <c r="AH181" s="446"/>
      <c r="AI181" s="446"/>
      <c r="AJ181" s="446"/>
    </row>
    <row r="182" spans="1:36" ht="60" customHeight="1" x14ac:dyDescent="0.25">
      <c r="A182" s="128" t="s">
        <v>281</v>
      </c>
      <c r="B182" s="133"/>
      <c r="C182" s="968" t="s">
        <v>1174</v>
      </c>
      <c r="D182" s="968"/>
      <c r="E182" s="968"/>
      <c r="F182" s="968"/>
      <c r="G182" s="968"/>
      <c r="H182" s="968"/>
      <c r="I182" s="968"/>
      <c r="J182" s="968"/>
      <c r="K182" s="968"/>
      <c r="L182" s="494" t="s">
        <v>165</v>
      </c>
      <c r="M182" s="479"/>
      <c r="N182" s="969"/>
      <c r="O182" s="969"/>
      <c r="P182" s="969"/>
      <c r="Q182" s="969"/>
      <c r="R182" s="969"/>
      <c r="S182" s="969"/>
      <c r="T182" s="450"/>
      <c r="V182" s="446"/>
      <c r="W182" s="446"/>
      <c r="X182" s="446"/>
      <c r="Y182" s="446"/>
      <c r="Z182" s="446"/>
      <c r="AA182" s="446"/>
      <c r="AB182" s="446"/>
      <c r="AC182" s="446"/>
      <c r="AD182" s="446"/>
      <c r="AE182" s="446"/>
      <c r="AF182" s="446"/>
      <c r="AG182" s="446"/>
      <c r="AH182" s="446"/>
      <c r="AI182" s="446"/>
      <c r="AJ182" s="446"/>
    </row>
    <row r="183" spans="1:36" ht="30" customHeight="1" x14ac:dyDescent="0.25">
      <c r="A183" s="128" t="s">
        <v>282</v>
      </c>
      <c r="B183" s="133"/>
      <c r="C183" s="968" t="s">
        <v>1175</v>
      </c>
      <c r="D183" s="968"/>
      <c r="E183" s="968"/>
      <c r="F183" s="968"/>
      <c r="G183" s="968"/>
      <c r="H183" s="968"/>
      <c r="I183" s="968"/>
      <c r="J183" s="968"/>
      <c r="K183" s="968"/>
      <c r="L183" s="494" t="s">
        <v>165</v>
      </c>
      <c r="M183" s="479"/>
      <c r="N183" s="969"/>
      <c r="O183" s="969"/>
      <c r="P183" s="969"/>
      <c r="Q183" s="969"/>
      <c r="R183" s="969"/>
      <c r="S183" s="969"/>
      <c r="T183" s="450"/>
      <c r="V183" s="446"/>
      <c r="W183" s="446"/>
      <c r="X183" s="446"/>
      <c r="Y183" s="446"/>
      <c r="Z183" s="446"/>
      <c r="AA183" s="446"/>
      <c r="AB183" s="446"/>
      <c r="AC183" s="446"/>
      <c r="AD183" s="446"/>
      <c r="AE183" s="446"/>
      <c r="AF183" s="446"/>
      <c r="AG183" s="446"/>
      <c r="AH183" s="446"/>
      <c r="AI183" s="446"/>
      <c r="AJ183" s="446"/>
    </row>
    <row r="184" spans="1:36" ht="44.85" customHeight="1" x14ac:dyDescent="0.25">
      <c r="A184" s="128" t="s">
        <v>283</v>
      </c>
      <c r="B184" s="133"/>
      <c r="C184" s="968" t="s">
        <v>284</v>
      </c>
      <c r="D184" s="968"/>
      <c r="E184" s="968"/>
      <c r="F184" s="968"/>
      <c r="G184" s="968"/>
      <c r="H184" s="968"/>
      <c r="I184" s="968"/>
      <c r="J184" s="968"/>
      <c r="K184" s="968"/>
      <c r="L184" s="494" t="s">
        <v>165</v>
      </c>
      <c r="M184" s="479"/>
      <c r="N184" s="970"/>
      <c r="O184" s="971"/>
      <c r="P184" s="971"/>
      <c r="Q184" s="971"/>
      <c r="R184" s="971"/>
      <c r="S184" s="972"/>
      <c r="T184" s="63"/>
      <c r="V184" s="446"/>
      <c r="W184" s="446"/>
      <c r="X184" s="446"/>
      <c r="Y184" s="446"/>
      <c r="Z184" s="446"/>
      <c r="AA184" s="446"/>
      <c r="AB184" s="446"/>
      <c r="AC184" s="446"/>
      <c r="AD184" s="446"/>
      <c r="AE184" s="446"/>
      <c r="AF184" s="446"/>
      <c r="AG184" s="446"/>
      <c r="AH184" s="446"/>
      <c r="AI184" s="446"/>
      <c r="AJ184" s="446"/>
    </row>
    <row r="185" spans="1:36" ht="45" customHeight="1" x14ac:dyDescent="0.25">
      <c r="A185" s="128" t="s">
        <v>285</v>
      </c>
      <c r="B185" s="133"/>
      <c r="C185" s="968" t="s">
        <v>1176</v>
      </c>
      <c r="D185" s="968"/>
      <c r="E185" s="968"/>
      <c r="F185" s="968"/>
      <c r="G185" s="968"/>
      <c r="H185" s="968"/>
      <c r="I185" s="968"/>
      <c r="J185" s="968"/>
      <c r="K185" s="968"/>
      <c r="L185" s="494" t="s">
        <v>165</v>
      </c>
      <c r="M185" s="479"/>
      <c r="N185" s="970"/>
      <c r="O185" s="971"/>
      <c r="P185" s="971"/>
      <c r="Q185" s="971"/>
      <c r="R185" s="971"/>
      <c r="S185" s="972"/>
      <c r="T185" s="450"/>
      <c r="V185" s="446"/>
      <c r="W185" s="446"/>
      <c r="X185" s="446"/>
      <c r="Y185" s="446"/>
      <c r="Z185" s="446"/>
      <c r="AA185" s="446"/>
      <c r="AB185" s="446"/>
      <c r="AC185" s="446"/>
      <c r="AD185" s="446"/>
      <c r="AE185" s="446"/>
      <c r="AF185" s="446"/>
      <c r="AG185" s="446"/>
      <c r="AH185" s="446"/>
      <c r="AI185" s="446"/>
      <c r="AJ185" s="446"/>
    </row>
    <row r="186" spans="1:36" ht="18" customHeight="1" x14ac:dyDescent="0.25">
      <c r="A186" s="128" t="s">
        <v>286</v>
      </c>
      <c r="B186" s="133"/>
      <c r="C186" s="973" t="s">
        <v>287</v>
      </c>
      <c r="D186" s="973"/>
      <c r="E186" s="973"/>
      <c r="F186" s="973"/>
      <c r="G186" s="973"/>
      <c r="H186" s="973"/>
      <c r="I186" s="973"/>
      <c r="J186" s="973"/>
      <c r="K186" s="973"/>
      <c r="L186" s="494">
        <v>2</v>
      </c>
      <c r="M186" s="103"/>
      <c r="N186" s="974"/>
      <c r="O186" s="975"/>
      <c r="P186" s="975"/>
      <c r="Q186" s="975"/>
      <c r="R186" s="975"/>
      <c r="S186" s="976"/>
      <c r="T186" s="79"/>
      <c r="V186" s="446"/>
      <c r="W186" s="446"/>
      <c r="X186" s="446"/>
      <c r="Y186" s="446"/>
      <c r="Z186" s="446"/>
      <c r="AA186" s="446"/>
      <c r="AB186" s="446"/>
      <c r="AC186" s="446"/>
      <c r="AD186" s="446"/>
      <c r="AE186" s="446"/>
      <c r="AF186" s="446"/>
      <c r="AG186" s="446"/>
      <c r="AH186" s="446"/>
      <c r="AI186" s="446"/>
      <c r="AJ186" s="446"/>
    </row>
    <row r="187" spans="1:36" ht="18" customHeight="1" x14ac:dyDescent="0.25">
      <c r="A187" s="967" t="s">
        <v>288</v>
      </c>
      <c r="B187" s="967"/>
      <c r="C187" s="967"/>
      <c r="D187" s="967"/>
      <c r="E187" s="967"/>
      <c r="F187" s="967"/>
      <c r="G187" s="967"/>
      <c r="H187" s="967"/>
      <c r="I187" s="967"/>
      <c r="J187" s="967"/>
      <c r="K187" s="967"/>
      <c r="L187" s="967"/>
      <c r="M187" s="967"/>
      <c r="N187" s="967"/>
      <c r="O187" s="967"/>
      <c r="P187" s="967"/>
      <c r="Q187" s="967"/>
      <c r="R187" s="967"/>
      <c r="S187" s="967"/>
      <c r="T187" s="79"/>
      <c r="V187" s="446"/>
      <c r="W187" s="446"/>
      <c r="X187" s="446"/>
      <c r="Y187" s="446"/>
      <c r="Z187" s="446"/>
      <c r="AA187" s="446"/>
      <c r="AB187" s="446"/>
      <c r="AC187" s="446"/>
      <c r="AD187" s="446"/>
      <c r="AE187" s="446"/>
      <c r="AF187" s="446"/>
      <c r="AG187" s="446"/>
      <c r="AH187" s="446"/>
      <c r="AI187" s="446"/>
      <c r="AJ187" s="446"/>
    </row>
    <row r="188" spans="1:36" ht="47.25" customHeight="1" x14ac:dyDescent="0.25">
      <c r="A188" s="128" t="s">
        <v>289</v>
      </c>
      <c r="B188" s="133"/>
      <c r="C188" s="968" t="s">
        <v>1177</v>
      </c>
      <c r="D188" s="968"/>
      <c r="E188" s="968"/>
      <c r="F188" s="968"/>
      <c r="G188" s="968"/>
      <c r="H188" s="968"/>
      <c r="I188" s="968"/>
      <c r="J188" s="968"/>
      <c r="K188" s="968"/>
      <c r="L188" s="494">
        <v>1</v>
      </c>
      <c r="M188" s="132"/>
      <c r="N188" s="1022"/>
      <c r="O188" s="1023"/>
      <c r="P188" s="1023"/>
      <c r="Q188" s="1023"/>
      <c r="R188" s="1023"/>
      <c r="S188" s="1024"/>
      <c r="T188" s="456"/>
      <c r="V188" s="446"/>
      <c r="W188" s="446"/>
      <c r="X188" s="446"/>
      <c r="Y188" s="446"/>
      <c r="Z188" s="446"/>
      <c r="AA188" s="446"/>
      <c r="AB188" s="446"/>
      <c r="AC188" s="446"/>
      <c r="AD188" s="446"/>
      <c r="AE188" s="446"/>
      <c r="AF188" s="446"/>
      <c r="AG188" s="446"/>
      <c r="AH188" s="446"/>
      <c r="AI188" s="446"/>
      <c r="AJ188" s="446"/>
    </row>
    <row r="189" spans="1:36" ht="19.5" customHeight="1" x14ac:dyDescent="0.25">
      <c r="A189" s="128" t="s">
        <v>290</v>
      </c>
      <c r="B189" s="133"/>
      <c r="C189" s="973" t="s">
        <v>291</v>
      </c>
      <c r="D189" s="973"/>
      <c r="E189" s="973"/>
      <c r="F189" s="973"/>
      <c r="G189" s="973"/>
      <c r="H189" s="973"/>
      <c r="I189" s="973"/>
      <c r="J189" s="973"/>
      <c r="K189" s="973"/>
      <c r="L189" s="494">
        <v>2</v>
      </c>
      <c r="M189" s="103"/>
      <c r="N189" s="1339"/>
      <c r="O189" s="1339"/>
      <c r="P189" s="1339"/>
      <c r="Q189" s="1339"/>
      <c r="R189" s="1339"/>
      <c r="S189" s="1339"/>
      <c r="T189" s="63"/>
      <c r="V189" s="446"/>
      <c r="W189" s="446"/>
      <c r="X189" s="446"/>
      <c r="Y189" s="446"/>
      <c r="Z189" s="446"/>
      <c r="AA189" s="446"/>
      <c r="AB189" s="446"/>
      <c r="AC189" s="446"/>
      <c r="AD189" s="446"/>
      <c r="AE189" s="446"/>
      <c r="AF189" s="446"/>
      <c r="AG189" s="446"/>
      <c r="AH189" s="446"/>
      <c r="AI189" s="446"/>
      <c r="AJ189" s="446"/>
    </row>
    <row r="190" spans="1:36" ht="18" customHeight="1" x14ac:dyDescent="0.25">
      <c r="A190" s="967" t="s">
        <v>292</v>
      </c>
      <c r="B190" s="967"/>
      <c r="C190" s="967"/>
      <c r="D190" s="967"/>
      <c r="E190" s="967"/>
      <c r="F190" s="967"/>
      <c r="G190" s="967"/>
      <c r="H190" s="967"/>
      <c r="I190" s="967"/>
      <c r="J190" s="967"/>
      <c r="K190" s="967"/>
      <c r="L190" s="967"/>
      <c r="M190" s="967"/>
      <c r="N190" s="967"/>
      <c r="O190" s="967"/>
      <c r="P190" s="967"/>
      <c r="Q190" s="967"/>
      <c r="R190" s="967"/>
      <c r="S190" s="967"/>
      <c r="T190" s="79"/>
      <c r="V190" s="446"/>
      <c r="W190" s="446"/>
      <c r="X190" s="446"/>
      <c r="Y190" s="446"/>
      <c r="Z190" s="446"/>
      <c r="AA190" s="446"/>
      <c r="AB190" s="446"/>
      <c r="AC190" s="446"/>
      <c r="AD190" s="446"/>
      <c r="AE190" s="446"/>
      <c r="AF190" s="446"/>
      <c r="AG190" s="446"/>
      <c r="AH190" s="446"/>
      <c r="AI190" s="446"/>
      <c r="AJ190" s="446"/>
    </row>
    <row r="191" spans="1:36" ht="16.5" customHeight="1" x14ac:dyDescent="0.25">
      <c r="A191" s="128" t="s">
        <v>293</v>
      </c>
      <c r="B191" s="133"/>
      <c r="C191" s="968" t="s">
        <v>294</v>
      </c>
      <c r="D191" s="968"/>
      <c r="E191" s="968"/>
      <c r="F191" s="968"/>
      <c r="G191" s="968"/>
      <c r="H191" s="968"/>
      <c r="I191" s="968"/>
      <c r="J191" s="968"/>
      <c r="K191" s="968"/>
      <c r="L191" s="494" t="s">
        <v>165</v>
      </c>
      <c r="M191" s="58"/>
      <c r="N191" s="969"/>
      <c r="O191" s="969"/>
      <c r="P191" s="969"/>
      <c r="Q191" s="969"/>
      <c r="R191" s="969"/>
      <c r="S191" s="969"/>
      <c r="T191" s="79"/>
      <c r="V191" s="446"/>
      <c r="W191" s="446"/>
      <c r="X191" s="446"/>
      <c r="Y191" s="446"/>
      <c r="Z191" s="446"/>
      <c r="AA191" s="446"/>
      <c r="AB191" s="446"/>
      <c r="AC191" s="446"/>
      <c r="AD191" s="446"/>
      <c r="AE191" s="446"/>
      <c r="AF191" s="446"/>
      <c r="AG191" s="446"/>
      <c r="AH191" s="446"/>
      <c r="AI191" s="446"/>
      <c r="AJ191" s="446"/>
    </row>
    <row r="192" spans="1:36" ht="30" customHeight="1" x14ac:dyDescent="0.25">
      <c r="A192" s="128" t="s">
        <v>295</v>
      </c>
      <c r="B192" s="133"/>
      <c r="C192" s="968" t="s">
        <v>1178</v>
      </c>
      <c r="D192" s="968"/>
      <c r="E192" s="968"/>
      <c r="F192" s="968"/>
      <c r="G192" s="968"/>
      <c r="H192" s="968"/>
      <c r="I192" s="968"/>
      <c r="J192" s="968"/>
      <c r="K192" s="968"/>
      <c r="L192" s="494">
        <v>1</v>
      </c>
      <c r="M192" s="132"/>
      <c r="N192" s="1022"/>
      <c r="O192" s="1023"/>
      <c r="P192" s="1023"/>
      <c r="Q192" s="1023"/>
      <c r="R192" s="1023"/>
      <c r="S192" s="1024"/>
      <c r="T192" s="456"/>
      <c r="V192" s="446"/>
      <c r="W192" s="446"/>
      <c r="X192" s="446"/>
      <c r="Y192" s="446"/>
      <c r="Z192" s="446"/>
      <c r="AA192" s="446"/>
      <c r="AB192" s="446"/>
      <c r="AC192" s="446"/>
      <c r="AD192" s="446"/>
      <c r="AE192" s="446"/>
      <c r="AF192" s="446"/>
      <c r="AG192" s="446"/>
      <c r="AH192" s="446"/>
      <c r="AI192" s="446"/>
      <c r="AJ192" s="446"/>
    </row>
    <row r="193" spans="1:36" ht="33" customHeight="1" x14ac:dyDescent="0.25">
      <c r="A193" s="128" t="s">
        <v>296</v>
      </c>
      <c r="B193" s="133"/>
      <c r="C193" s="1096" t="s">
        <v>1179</v>
      </c>
      <c r="D193" s="1097"/>
      <c r="E193" s="1097"/>
      <c r="F193" s="1097"/>
      <c r="G193" s="1097"/>
      <c r="H193" s="1097"/>
      <c r="I193" s="1097"/>
      <c r="J193" s="1097"/>
      <c r="K193" s="1098"/>
      <c r="L193" s="494" t="s">
        <v>165</v>
      </c>
      <c r="M193" s="479"/>
      <c r="N193" s="970"/>
      <c r="O193" s="971"/>
      <c r="P193" s="971"/>
      <c r="Q193" s="971"/>
      <c r="R193" s="971"/>
      <c r="S193" s="972"/>
      <c r="T193" s="456"/>
      <c r="V193" s="446"/>
      <c r="W193" s="446"/>
      <c r="X193" s="446"/>
      <c r="Y193" s="446"/>
      <c r="Z193" s="446"/>
      <c r="AA193" s="446"/>
      <c r="AB193" s="446"/>
      <c r="AC193" s="446"/>
      <c r="AD193" s="446"/>
      <c r="AE193" s="446"/>
      <c r="AF193" s="446"/>
      <c r="AG193" s="446"/>
      <c r="AH193" s="446"/>
      <c r="AI193" s="446"/>
      <c r="AJ193" s="446"/>
    </row>
    <row r="194" spans="1:36" ht="30" customHeight="1" x14ac:dyDescent="0.25">
      <c r="A194" s="128" t="s">
        <v>297</v>
      </c>
      <c r="B194" s="133"/>
      <c r="C194" s="1096" t="s">
        <v>1180</v>
      </c>
      <c r="D194" s="1097"/>
      <c r="E194" s="1097"/>
      <c r="F194" s="1097"/>
      <c r="G194" s="1097"/>
      <c r="H194" s="1097"/>
      <c r="I194" s="1097"/>
      <c r="J194" s="1097"/>
      <c r="K194" s="1098"/>
      <c r="L194" s="494">
        <v>1</v>
      </c>
      <c r="M194" s="479"/>
      <c r="N194" s="970"/>
      <c r="O194" s="971"/>
      <c r="P194" s="971"/>
      <c r="Q194" s="971"/>
      <c r="R194" s="971"/>
      <c r="S194" s="972"/>
      <c r="T194" s="456"/>
      <c r="V194" s="446"/>
      <c r="W194" s="446"/>
      <c r="X194" s="446"/>
      <c r="Y194" s="446"/>
      <c r="Z194" s="446"/>
      <c r="AA194" s="446"/>
      <c r="AB194" s="446"/>
      <c r="AC194" s="446"/>
      <c r="AD194" s="446"/>
      <c r="AE194" s="446"/>
      <c r="AF194" s="446"/>
      <c r="AG194" s="446"/>
      <c r="AH194" s="446"/>
      <c r="AI194" s="446"/>
      <c r="AJ194" s="446"/>
    </row>
    <row r="195" spans="1:36" ht="18" customHeight="1" x14ac:dyDescent="0.25">
      <c r="A195" s="964" t="s">
        <v>298</v>
      </c>
      <c r="B195" s="965"/>
      <c r="C195" s="965"/>
      <c r="D195" s="965"/>
      <c r="E195" s="965"/>
      <c r="F195" s="965"/>
      <c r="G195" s="965"/>
      <c r="H195" s="965"/>
      <c r="I195" s="965"/>
      <c r="J195" s="965"/>
      <c r="K195" s="965"/>
      <c r="L195" s="965"/>
      <c r="M195" s="965"/>
      <c r="N195" s="965"/>
      <c r="O195" s="965"/>
      <c r="P195" s="965"/>
      <c r="Q195" s="965"/>
      <c r="R195" s="965"/>
      <c r="S195" s="966"/>
      <c r="T195" s="79"/>
      <c r="V195" s="446"/>
      <c r="W195" s="446"/>
      <c r="X195" s="446"/>
      <c r="Y195" s="446"/>
      <c r="Z195" s="446"/>
      <c r="AA195" s="446"/>
      <c r="AB195" s="446"/>
      <c r="AC195" s="446"/>
      <c r="AD195" s="446"/>
      <c r="AE195" s="446"/>
      <c r="AF195" s="446"/>
      <c r="AG195" s="446"/>
      <c r="AH195" s="446"/>
      <c r="AI195" s="446"/>
      <c r="AJ195" s="446"/>
    </row>
    <row r="196" spans="1:36" ht="73.900000000000006" customHeight="1" x14ac:dyDescent="0.25">
      <c r="A196" s="128" t="s">
        <v>299</v>
      </c>
      <c r="B196" s="133"/>
      <c r="C196" s="968" t="s">
        <v>1181</v>
      </c>
      <c r="D196" s="968"/>
      <c r="E196" s="968"/>
      <c r="F196" s="968"/>
      <c r="G196" s="968"/>
      <c r="H196" s="968"/>
      <c r="I196" s="968"/>
      <c r="J196" s="968"/>
      <c r="K196" s="968"/>
      <c r="L196" s="494" t="s">
        <v>165</v>
      </c>
      <c r="M196" s="479"/>
      <c r="N196" s="1022"/>
      <c r="O196" s="1023"/>
      <c r="P196" s="1023"/>
      <c r="Q196" s="1023"/>
      <c r="R196" s="1023"/>
      <c r="S196" s="1024"/>
      <c r="T196" s="456"/>
      <c r="V196" s="446"/>
      <c r="W196" s="446"/>
      <c r="X196" s="446"/>
      <c r="Y196" s="446"/>
      <c r="Z196" s="446"/>
      <c r="AA196" s="446"/>
      <c r="AB196" s="446"/>
      <c r="AC196" s="446"/>
      <c r="AD196" s="446"/>
      <c r="AE196" s="446"/>
      <c r="AF196" s="446"/>
      <c r="AG196" s="446"/>
      <c r="AH196" s="446"/>
      <c r="AI196" s="446"/>
      <c r="AJ196" s="446"/>
    </row>
    <row r="197" spans="1:36" ht="73.5" customHeight="1" x14ac:dyDescent="0.25">
      <c r="A197" s="483" t="s">
        <v>300</v>
      </c>
      <c r="B197" s="115"/>
      <c r="C197" s="1340" t="s">
        <v>301</v>
      </c>
      <c r="D197" s="1340"/>
      <c r="E197" s="1340"/>
      <c r="F197" s="1340"/>
      <c r="G197" s="1340"/>
      <c r="H197" s="1340"/>
      <c r="I197" s="1340"/>
      <c r="J197" s="1340"/>
      <c r="K197" s="1340"/>
      <c r="L197" s="134"/>
      <c r="M197" s="389" t="s">
        <v>302</v>
      </c>
      <c r="N197" s="1341" t="s">
        <v>1183</v>
      </c>
      <c r="O197" s="1341"/>
      <c r="P197" s="1341"/>
      <c r="Q197" s="1341"/>
      <c r="R197" s="1341"/>
      <c r="S197" s="1341"/>
      <c r="T197" s="1274"/>
      <c r="V197" s="446"/>
      <c r="W197" s="446"/>
      <c r="X197" s="446"/>
      <c r="Y197" s="446"/>
      <c r="Z197" s="446"/>
      <c r="AA197" s="446"/>
      <c r="AB197" s="446"/>
      <c r="AC197" s="446"/>
      <c r="AD197" s="446"/>
      <c r="AE197" s="446"/>
      <c r="AF197" s="446"/>
      <c r="AG197" s="446"/>
      <c r="AH197" s="446"/>
      <c r="AI197" s="446"/>
      <c r="AJ197" s="446"/>
    </row>
    <row r="198" spans="1:36" ht="16.5" customHeight="1" x14ac:dyDescent="0.25">
      <c r="A198" s="135"/>
      <c r="B198" s="136"/>
      <c r="C198" s="1318" t="s">
        <v>303</v>
      </c>
      <c r="D198" s="1318"/>
      <c r="E198" s="1318"/>
      <c r="F198" s="1318"/>
      <c r="G198" s="1318"/>
      <c r="H198" s="1318"/>
      <c r="I198" s="1318"/>
      <c r="J198" s="1318"/>
      <c r="K198" s="1318"/>
      <c r="L198" s="393">
        <v>0.25</v>
      </c>
      <c r="M198" s="103"/>
      <c r="N198" s="1354"/>
      <c r="O198" s="1355"/>
      <c r="P198" s="1355"/>
      <c r="Q198" s="1355"/>
      <c r="R198" s="1355"/>
      <c r="S198" s="1356"/>
      <c r="T198" s="1275"/>
      <c r="V198" s="446"/>
      <c r="W198" s="446"/>
      <c r="X198" s="446"/>
      <c r="Y198" s="446"/>
      <c r="Z198" s="446"/>
      <c r="AA198" s="446"/>
      <c r="AB198" s="446"/>
      <c r="AC198" s="446"/>
      <c r="AD198" s="446"/>
      <c r="AE198" s="446"/>
      <c r="AF198" s="446"/>
      <c r="AG198" s="446"/>
      <c r="AH198" s="446"/>
      <c r="AI198" s="446"/>
      <c r="AJ198" s="446"/>
    </row>
    <row r="199" spans="1:36" ht="18" customHeight="1" x14ac:dyDescent="0.25">
      <c r="A199" s="135"/>
      <c r="B199" s="136"/>
      <c r="C199" s="1318" t="s">
        <v>304</v>
      </c>
      <c r="D199" s="1318"/>
      <c r="E199" s="1318"/>
      <c r="F199" s="1318"/>
      <c r="G199" s="1318"/>
      <c r="H199" s="1318"/>
      <c r="I199" s="1318"/>
      <c r="J199" s="1318"/>
      <c r="K199" s="1318"/>
      <c r="L199" s="393">
        <v>0.25</v>
      </c>
      <c r="M199" s="103"/>
      <c r="N199" s="1357"/>
      <c r="O199" s="1357"/>
      <c r="P199" s="1357"/>
      <c r="Q199" s="1357"/>
      <c r="R199" s="1357"/>
      <c r="S199" s="1357"/>
      <c r="T199" s="1275"/>
      <c r="V199" s="446"/>
      <c r="W199" s="446"/>
      <c r="X199" s="446"/>
      <c r="Y199" s="446"/>
      <c r="Z199" s="446"/>
      <c r="AA199" s="446"/>
      <c r="AB199" s="446"/>
      <c r="AC199" s="446"/>
      <c r="AD199" s="446"/>
      <c r="AE199" s="446"/>
      <c r="AF199" s="446"/>
      <c r="AG199" s="446"/>
      <c r="AH199" s="446"/>
      <c r="AI199" s="446"/>
      <c r="AJ199" s="446"/>
    </row>
    <row r="200" spans="1:36" ht="17.25" customHeight="1" x14ac:dyDescent="0.25">
      <c r="A200" s="135"/>
      <c r="B200" s="136"/>
      <c r="C200" s="1318" t="s">
        <v>305</v>
      </c>
      <c r="D200" s="1318"/>
      <c r="E200" s="1318"/>
      <c r="F200" s="1318"/>
      <c r="G200" s="1318"/>
      <c r="H200" s="1318"/>
      <c r="I200" s="1318"/>
      <c r="J200" s="1318"/>
      <c r="K200" s="1318"/>
      <c r="L200" s="393">
        <v>0.25</v>
      </c>
      <c r="M200" s="103"/>
      <c r="N200" s="1358"/>
      <c r="O200" s="1359"/>
      <c r="P200" s="1359"/>
      <c r="Q200" s="1359"/>
      <c r="R200" s="1359"/>
      <c r="S200" s="1360"/>
      <c r="T200" s="1275"/>
      <c r="V200" s="446"/>
      <c r="W200" s="446"/>
      <c r="X200" s="446"/>
      <c r="Y200" s="446"/>
      <c r="Z200" s="446"/>
      <c r="AA200" s="446"/>
      <c r="AB200" s="446"/>
      <c r="AC200" s="446"/>
      <c r="AD200" s="446"/>
      <c r="AE200" s="446"/>
      <c r="AF200" s="446"/>
      <c r="AG200" s="446"/>
      <c r="AH200" s="446"/>
      <c r="AI200" s="446"/>
      <c r="AJ200" s="446"/>
    </row>
    <row r="201" spans="1:36" ht="17.25" customHeight="1" x14ac:dyDescent="0.25">
      <c r="A201" s="138"/>
      <c r="B201" s="139"/>
      <c r="C201" s="1362" t="s">
        <v>306</v>
      </c>
      <c r="D201" s="1362"/>
      <c r="E201" s="1362"/>
      <c r="F201" s="1362"/>
      <c r="G201" s="1362"/>
      <c r="H201" s="1362"/>
      <c r="I201" s="1362"/>
      <c r="J201" s="1362"/>
      <c r="K201" s="1362"/>
      <c r="L201" s="394">
        <v>0.25</v>
      </c>
      <c r="M201" s="485"/>
      <c r="N201" s="1358"/>
      <c r="O201" s="1359"/>
      <c r="P201" s="1359"/>
      <c r="Q201" s="1359"/>
      <c r="R201" s="1359"/>
      <c r="S201" s="1360"/>
      <c r="T201" s="1276"/>
      <c r="V201" s="446"/>
      <c r="W201" s="446"/>
      <c r="X201" s="446"/>
      <c r="Y201" s="446"/>
      <c r="Z201" s="446"/>
      <c r="AA201" s="446"/>
      <c r="AB201" s="446"/>
      <c r="AC201" s="446"/>
      <c r="AD201" s="446"/>
      <c r="AE201" s="446"/>
      <c r="AF201" s="446"/>
      <c r="AG201" s="446"/>
      <c r="AH201" s="446"/>
      <c r="AI201" s="446"/>
      <c r="AJ201" s="446"/>
    </row>
    <row r="202" spans="1:36" ht="73.5" customHeight="1" x14ac:dyDescent="0.25">
      <c r="A202" s="484" t="s">
        <v>307</v>
      </c>
      <c r="B202" s="140"/>
      <c r="C202" s="1246" t="s">
        <v>1182</v>
      </c>
      <c r="D202" s="1247"/>
      <c r="E202" s="1247"/>
      <c r="F202" s="1247"/>
      <c r="G202" s="1247"/>
      <c r="H202" s="1247"/>
      <c r="I202" s="1247"/>
      <c r="J202" s="1247"/>
      <c r="K202" s="1248"/>
      <c r="L202" s="127"/>
      <c r="M202" s="389" t="s">
        <v>302</v>
      </c>
      <c r="N202" s="1363"/>
      <c r="O202" s="1364"/>
      <c r="P202" s="1364"/>
      <c r="Q202" s="1364"/>
      <c r="R202" s="1364"/>
      <c r="S202" s="1365"/>
      <c r="T202" s="1288"/>
      <c r="V202" s="446"/>
      <c r="W202" s="446"/>
      <c r="X202" s="446"/>
      <c r="Y202" s="446"/>
      <c r="Z202" s="446"/>
      <c r="AA202" s="446"/>
      <c r="AB202" s="446"/>
      <c r="AC202" s="446"/>
      <c r="AD202" s="446"/>
      <c r="AE202" s="446"/>
      <c r="AF202" s="446"/>
      <c r="AG202" s="446"/>
      <c r="AH202" s="446"/>
      <c r="AI202" s="446"/>
      <c r="AJ202" s="446"/>
    </row>
    <row r="203" spans="1:36" ht="32.25" customHeight="1" x14ac:dyDescent="0.25">
      <c r="A203" s="135"/>
      <c r="B203" s="136"/>
      <c r="C203" s="1318" t="s">
        <v>308</v>
      </c>
      <c r="D203" s="1318"/>
      <c r="E203" s="1318"/>
      <c r="F203" s="1318"/>
      <c r="G203" s="1318"/>
      <c r="H203" s="1318"/>
      <c r="I203" s="1318"/>
      <c r="J203" s="1318"/>
      <c r="K203" s="1318"/>
      <c r="L203" s="393">
        <v>0.5</v>
      </c>
      <c r="M203" s="103"/>
      <c r="N203" s="1358"/>
      <c r="O203" s="1359"/>
      <c r="P203" s="1359"/>
      <c r="Q203" s="1359"/>
      <c r="R203" s="1359"/>
      <c r="S203" s="1366"/>
      <c r="T203" s="1289"/>
      <c r="V203" s="446"/>
      <c r="W203" s="446"/>
      <c r="X203" s="446"/>
      <c r="Y203" s="446"/>
      <c r="Z203" s="446"/>
      <c r="AA203" s="446"/>
      <c r="AB203" s="446"/>
      <c r="AC203" s="446"/>
      <c r="AD203" s="446"/>
      <c r="AE203" s="446"/>
      <c r="AF203" s="446"/>
      <c r="AG203" s="446"/>
      <c r="AH203" s="446"/>
      <c r="AI203" s="446"/>
      <c r="AJ203" s="446"/>
    </row>
    <row r="204" spans="1:36" ht="31.5" customHeight="1" x14ac:dyDescent="0.25">
      <c r="A204" s="138"/>
      <c r="B204" s="139"/>
      <c r="C204" s="1322" t="s">
        <v>309</v>
      </c>
      <c r="D204" s="1322"/>
      <c r="E204" s="1322"/>
      <c r="F204" s="1322"/>
      <c r="G204" s="1322"/>
      <c r="H204" s="1322"/>
      <c r="I204" s="1322"/>
      <c r="J204" s="1322"/>
      <c r="K204" s="1322"/>
      <c r="L204" s="393">
        <v>0.5</v>
      </c>
      <c r="M204" s="105"/>
      <c r="N204" s="1367"/>
      <c r="O204" s="1368"/>
      <c r="P204" s="1368"/>
      <c r="Q204" s="1368"/>
      <c r="R204" s="1368"/>
      <c r="S204" s="1369"/>
      <c r="T204" s="1290"/>
      <c r="V204" s="446"/>
      <c r="W204" s="446"/>
      <c r="X204" s="446"/>
      <c r="Y204" s="446"/>
      <c r="Z204" s="446"/>
      <c r="AA204" s="446"/>
      <c r="AB204" s="446"/>
      <c r="AC204" s="446"/>
      <c r="AD204" s="446"/>
      <c r="AE204" s="446"/>
      <c r="AF204" s="446"/>
      <c r="AG204" s="446"/>
      <c r="AH204" s="446"/>
      <c r="AI204" s="446"/>
      <c r="AJ204" s="446"/>
    </row>
    <row r="205" spans="1:36" ht="17.649999999999999" customHeight="1" x14ac:dyDescent="0.25">
      <c r="A205" s="483" t="s">
        <v>310</v>
      </c>
      <c r="B205" s="115"/>
      <c r="C205" s="1379" t="s">
        <v>311</v>
      </c>
      <c r="D205" s="1379"/>
      <c r="E205" s="1379"/>
      <c r="F205" s="1379"/>
      <c r="G205" s="1379"/>
      <c r="H205" s="1379"/>
      <c r="I205" s="1379"/>
      <c r="J205" s="1379"/>
      <c r="K205" s="1379"/>
      <c r="L205" s="141"/>
      <c r="N205" s="1478" t="s">
        <v>1184</v>
      </c>
      <c r="O205" s="1478"/>
      <c r="P205" s="1478"/>
      <c r="Q205" s="1478"/>
      <c r="R205" s="1478"/>
      <c r="S205" s="1478"/>
      <c r="T205" s="1274"/>
      <c r="V205" s="446"/>
      <c r="W205" s="446"/>
      <c r="X205" s="446"/>
      <c r="Y205" s="446"/>
      <c r="Z205" s="446"/>
      <c r="AA205" s="446"/>
      <c r="AB205" s="446"/>
      <c r="AC205" s="446"/>
      <c r="AD205" s="446"/>
      <c r="AE205" s="446"/>
      <c r="AF205" s="446"/>
      <c r="AG205" s="446"/>
      <c r="AH205" s="446"/>
      <c r="AI205" s="446"/>
      <c r="AJ205" s="446"/>
    </row>
    <row r="206" spans="1:36" ht="18" customHeight="1" x14ac:dyDescent="0.25">
      <c r="A206" s="135"/>
      <c r="B206" s="136"/>
      <c r="C206" s="1318" t="s">
        <v>313</v>
      </c>
      <c r="D206" s="1318"/>
      <c r="E206" s="1318"/>
      <c r="F206" s="1318"/>
      <c r="G206" s="1318"/>
      <c r="H206" s="1318"/>
      <c r="I206" s="1318"/>
      <c r="J206" s="1318"/>
      <c r="K206" s="1318"/>
      <c r="L206" s="119" t="s">
        <v>165</v>
      </c>
      <c r="M206" s="103"/>
      <c r="N206" s="934"/>
      <c r="O206" s="934"/>
      <c r="P206" s="934"/>
      <c r="Q206" s="934"/>
      <c r="R206" s="934"/>
      <c r="S206" s="934"/>
      <c r="T206" s="1275"/>
      <c r="V206" s="446"/>
      <c r="W206" s="446"/>
      <c r="X206" s="446"/>
      <c r="Y206" s="446"/>
      <c r="Z206" s="446"/>
      <c r="AA206" s="446"/>
      <c r="AB206" s="446"/>
      <c r="AC206" s="446"/>
      <c r="AD206" s="446"/>
      <c r="AE206" s="446"/>
      <c r="AF206" s="446"/>
      <c r="AG206" s="446"/>
      <c r="AH206" s="446"/>
      <c r="AI206" s="446"/>
      <c r="AJ206" s="446"/>
    </row>
    <row r="207" spans="1:36" ht="30" customHeight="1" x14ac:dyDescent="0.25">
      <c r="A207" s="138"/>
      <c r="B207" s="139"/>
      <c r="C207" s="1322" t="s">
        <v>314</v>
      </c>
      <c r="D207" s="1322"/>
      <c r="E207" s="1322"/>
      <c r="F207" s="1322"/>
      <c r="G207" s="1322"/>
      <c r="H207" s="1322"/>
      <c r="I207" s="1322"/>
      <c r="J207" s="1322"/>
      <c r="K207" s="1322"/>
      <c r="L207" s="395">
        <v>0.5</v>
      </c>
      <c r="M207" s="105"/>
      <c r="N207" s="1361"/>
      <c r="O207" s="1361"/>
      <c r="P207" s="1361"/>
      <c r="Q207" s="1361"/>
      <c r="R207" s="1361"/>
      <c r="S207" s="1361"/>
      <c r="T207" s="1276"/>
      <c r="V207" s="446"/>
      <c r="W207" s="446"/>
      <c r="X207" s="446"/>
      <c r="Y207" s="446"/>
      <c r="Z207" s="446"/>
      <c r="AA207" s="446"/>
      <c r="AB207" s="446"/>
      <c r="AC207" s="446"/>
      <c r="AD207" s="446"/>
      <c r="AE207" s="446"/>
      <c r="AF207" s="446"/>
      <c r="AG207" s="446"/>
      <c r="AH207" s="446"/>
      <c r="AI207" s="446"/>
      <c r="AJ207" s="446"/>
    </row>
    <row r="208" spans="1:36" ht="76.150000000000006" customHeight="1" x14ac:dyDescent="0.25">
      <c r="A208" s="1476" t="s">
        <v>315</v>
      </c>
      <c r="B208" s="140"/>
      <c r="C208" s="1379" t="s">
        <v>1259</v>
      </c>
      <c r="D208" s="1379"/>
      <c r="E208" s="1379"/>
      <c r="F208" s="1379"/>
      <c r="G208" s="1379"/>
      <c r="H208" s="1379"/>
      <c r="I208" s="1379"/>
      <c r="J208" s="1379"/>
      <c r="K208" s="1379"/>
      <c r="L208" s="101"/>
      <c r="M208" s="389" t="s">
        <v>302</v>
      </c>
      <c r="N208" s="1477" t="s">
        <v>312</v>
      </c>
      <c r="O208" s="1477"/>
      <c r="P208" s="1477"/>
      <c r="Q208" s="1477"/>
      <c r="R208" s="1477"/>
      <c r="S208" s="1477"/>
      <c r="T208" s="1274"/>
      <c r="V208" s="446"/>
      <c r="W208" s="446"/>
      <c r="X208" s="446"/>
      <c r="Y208" s="446"/>
      <c r="Z208" s="446"/>
      <c r="AA208" s="446"/>
      <c r="AB208" s="446"/>
      <c r="AC208" s="446"/>
      <c r="AD208" s="446"/>
      <c r="AE208" s="446"/>
      <c r="AF208" s="446"/>
      <c r="AG208" s="446"/>
      <c r="AH208" s="446"/>
      <c r="AI208" s="446"/>
      <c r="AJ208" s="446"/>
    </row>
    <row r="209" spans="1:36" ht="30" customHeight="1" x14ac:dyDescent="0.25">
      <c r="A209" s="1301"/>
      <c r="B209" s="136"/>
      <c r="C209" s="1226" t="s">
        <v>316</v>
      </c>
      <c r="D209" s="1227"/>
      <c r="E209" s="1227"/>
      <c r="F209" s="1227"/>
      <c r="G209" s="1227"/>
      <c r="H209" s="1227"/>
      <c r="I209" s="1227"/>
      <c r="J209" s="1227"/>
      <c r="K209" s="1228"/>
      <c r="L209" s="137">
        <v>0.5</v>
      </c>
      <c r="M209" s="1370"/>
      <c r="N209" s="1371"/>
      <c r="O209" s="1372"/>
      <c r="P209" s="1372"/>
      <c r="Q209" s="1372"/>
      <c r="R209" s="1372"/>
      <c r="S209" s="1373"/>
      <c r="T209" s="1275"/>
      <c r="V209" s="446"/>
      <c r="W209" s="446"/>
      <c r="X209" s="446"/>
      <c r="Y209" s="446"/>
      <c r="Z209" s="446"/>
      <c r="AA209" s="446"/>
      <c r="AB209" s="446"/>
      <c r="AC209" s="446"/>
      <c r="AD209" s="446"/>
      <c r="AE209" s="446"/>
      <c r="AF209" s="446"/>
      <c r="AG209" s="446"/>
      <c r="AH209" s="446"/>
      <c r="AI209" s="446"/>
      <c r="AJ209" s="446"/>
    </row>
    <row r="210" spans="1:36" ht="33" customHeight="1" x14ac:dyDescent="0.25">
      <c r="A210" s="1302"/>
      <c r="B210" s="139"/>
      <c r="C210" s="1226" t="s">
        <v>317</v>
      </c>
      <c r="D210" s="1227"/>
      <c r="E210" s="1227"/>
      <c r="F210" s="1227"/>
      <c r="G210" s="1227"/>
      <c r="H210" s="1227"/>
      <c r="I210" s="1227"/>
      <c r="J210" s="1227"/>
      <c r="K210" s="1228"/>
      <c r="L210" s="142">
        <v>1</v>
      </c>
      <c r="M210" s="921"/>
      <c r="N210" s="1374"/>
      <c r="O210" s="1375"/>
      <c r="P210" s="1375"/>
      <c r="Q210" s="1375"/>
      <c r="R210" s="1375"/>
      <c r="S210" s="1376"/>
      <c r="T210" s="1276"/>
      <c r="V210" s="446"/>
      <c r="W210" s="446"/>
      <c r="X210" s="446"/>
      <c r="Y210" s="446"/>
      <c r="Z210" s="446"/>
      <c r="AA210" s="446"/>
      <c r="AB210" s="446"/>
      <c r="AC210" s="446"/>
      <c r="AD210" s="446"/>
      <c r="AE210" s="446"/>
      <c r="AF210" s="446"/>
      <c r="AG210" s="446"/>
      <c r="AH210" s="446"/>
      <c r="AI210" s="446"/>
      <c r="AJ210" s="446"/>
    </row>
    <row r="211" spans="1:36" ht="77.650000000000006" customHeight="1" x14ac:dyDescent="0.25">
      <c r="A211" s="484" t="s">
        <v>318</v>
      </c>
      <c r="B211" s="140"/>
      <c r="C211" s="1379" t="s">
        <v>1013</v>
      </c>
      <c r="D211" s="1379"/>
      <c r="E211" s="1379"/>
      <c r="F211" s="1379"/>
      <c r="G211" s="1379"/>
      <c r="H211" s="1379"/>
      <c r="I211" s="1379"/>
      <c r="J211" s="1379"/>
      <c r="K211" s="1379"/>
      <c r="L211" s="916">
        <v>1.5</v>
      </c>
      <c r="M211" s="389" t="s">
        <v>302</v>
      </c>
      <c r="N211" s="1382" t="s">
        <v>1185</v>
      </c>
      <c r="O211" s="1383"/>
      <c r="P211" s="1383"/>
      <c r="Q211" s="1383"/>
      <c r="R211" s="1383"/>
      <c r="S211" s="1384"/>
      <c r="T211" s="1274"/>
      <c r="V211" s="446"/>
      <c r="W211" s="446"/>
      <c r="X211" s="446"/>
      <c r="Y211" s="446"/>
      <c r="Z211" s="446"/>
      <c r="AA211" s="446"/>
      <c r="AB211" s="446"/>
      <c r="AC211" s="446"/>
      <c r="AD211" s="446"/>
      <c r="AE211" s="446"/>
      <c r="AF211" s="446"/>
      <c r="AG211" s="446"/>
      <c r="AH211" s="446"/>
      <c r="AI211" s="446"/>
      <c r="AJ211" s="446"/>
    </row>
    <row r="212" spans="1:36" ht="15" customHeight="1" x14ac:dyDescent="0.25">
      <c r="A212" s="135"/>
      <c r="B212" s="136"/>
      <c r="C212" s="1318" t="s">
        <v>319</v>
      </c>
      <c r="D212" s="933"/>
      <c r="E212" s="933"/>
      <c r="F212" s="933"/>
      <c r="G212" s="933"/>
      <c r="H212" s="933"/>
      <c r="I212" s="933"/>
      <c r="J212" s="933"/>
      <c r="K212" s="933"/>
      <c r="L212" s="1380"/>
      <c r="M212" s="1370"/>
      <c r="N212" s="1377"/>
      <c r="O212" s="1372"/>
      <c r="P212" s="1372"/>
      <c r="Q212" s="1372"/>
      <c r="R212" s="1372"/>
      <c r="S212" s="1373"/>
      <c r="T212" s="1275"/>
      <c r="V212" s="446"/>
      <c r="W212" s="446"/>
      <c r="X212" s="446"/>
      <c r="Y212" s="446"/>
      <c r="Z212" s="446"/>
      <c r="AA212" s="446"/>
      <c r="AB212" s="446"/>
      <c r="AC212" s="446"/>
      <c r="AD212" s="446"/>
      <c r="AE212" s="446"/>
      <c r="AF212" s="446"/>
      <c r="AG212" s="446"/>
      <c r="AH212" s="446"/>
      <c r="AI212" s="446"/>
      <c r="AJ212" s="446"/>
    </row>
    <row r="213" spans="1:36" ht="15" customHeight="1" x14ac:dyDescent="0.25">
      <c r="A213" s="135"/>
      <c r="B213" s="136"/>
      <c r="C213" s="1318" t="s">
        <v>320</v>
      </c>
      <c r="D213" s="933"/>
      <c r="E213" s="933"/>
      <c r="F213" s="933"/>
      <c r="G213" s="933"/>
      <c r="H213" s="933"/>
      <c r="I213" s="933"/>
      <c r="J213" s="933"/>
      <c r="K213" s="933"/>
      <c r="L213" s="1380"/>
      <c r="M213" s="920"/>
      <c r="N213" s="1371"/>
      <c r="O213" s="1378"/>
      <c r="P213" s="1378"/>
      <c r="Q213" s="1378"/>
      <c r="R213" s="1378"/>
      <c r="S213" s="1373"/>
      <c r="T213" s="1275"/>
      <c r="V213" s="446"/>
      <c r="W213" s="446"/>
      <c r="X213" s="446"/>
      <c r="Y213" s="446"/>
      <c r="Z213" s="446"/>
      <c r="AA213" s="446"/>
      <c r="AB213" s="446"/>
      <c r="AC213" s="446"/>
      <c r="AD213" s="446"/>
      <c r="AE213" s="446"/>
      <c r="AF213" s="446"/>
      <c r="AG213" s="446"/>
      <c r="AH213" s="446"/>
      <c r="AI213" s="446"/>
      <c r="AJ213" s="446"/>
    </row>
    <row r="214" spans="1:36" ht="15" customHeight="1" x14ac:dyDescent="0.25">
      <c r="A214" s="135"/>
      <c r="B214" s="136"/>
      <c r="C214" s="1318" t="s">
        <v>321</v>
      </c>
      <c r="D214" s="933"/>
      <c r="E214" s="933"/>
      <c r="F214" s="933"/>
      <c r="G214" s="933"/>
      <c r="H214" s="933"/>
      <c r="I214" s="933"/>
      <c r="J214" s="933"/>
      <c r="K214" s="933"/>
      <c r="L214" s="1380"/>
      <c r="M214" s="920"/>
      <c r="N214" s="1371"/>
      <c r="O214" s="1378"/>
      <c r="P214" s="1378"/>
      <c r="Q214" s="1378"/>
      <c r="R214" s="1378"/>
      <c r="S214" s="1373"/>
      <c r="T214" s="1275"/>
      <c r="V214" s="446"/>
      <c r="W214" s="446"/>
      <c r="X214" s="446"/>
      <c r="Y214" s="446"/>
      <c r="Z214" s="446"/>
      <c r="AA214" s="446"/>
      <c r="AB214" s="446"/>
      <c r="AC214" s="446"/>
      <c r="AD214" s="446"/>
      <c r="AE214" s="446"/>
      <c r="AF214" s="446"/>
      <c r="AG214" s="446"/>
      <c r="AH214" s="446"/>
      <c r="AI214" s="446"/>
      <c r="AJ214" s="446"/>
    </row>
    <row r="215" spans="1:36" ht="15" customHeight="1" x14ac:dyDescent="0.25">
      <c r="A215" s="135"/>
      <c r="B215" s="136"/>
      <c r="C215" s="1318" t="s">
        <v>322</v>
      </c>
      <c r="D215" s="933"/>
      <c r="E215" s="933"/>
      <c r="F215" s="933"/>
      <c r="G215" s="933"/>
      <c r="H215" s="933"/>
      <c r="I215" s="933"/>
      <c r="J215" s="933"/>
      <c r="K215" s="933"/>
      <c r="L215" s="1380"/>
      <c r="M215" s="920"/>
      <c r="N215" s="1371"/>
      <c r="O215" s="1378"/>
      <c r="P215" s="1378"/>
      <c r="Q215" s="1378"/>
      <c r="R215" s="1378"/>
      <c r="S215" s="1373"/>
      <c r="T215" s="1275"/>
      <c r="V215" s="446"/>
      <c r="W215" s="446"/>
      <c r="X215" s="446"/>
      <c r="Y215" s="446"/>
      <c r="Z215" s="446"/>
      <c r="AA215" s="446"/>
      <c r="AB215" s="446"/>
      <c r="AC215" s="446"/>
      <c r="AD215" s="446"/>
      <c r="AE215" s="446"/>
      <c r="AF215" s="446"/>
      <c r="AG215" s="446"/>
      <c r="AH215" s="446"/>
      <c r="AI215" s="446"/>
      <c r="AJ215" s="446"/>
    </row>
    <row r="216" spans="1:36" ht="15" customHeight="1" x14ac:dyDescent="0.25">
      <c r="A216" s="135"/>
      <c r="B216" s="136"/>
      <c r="C216" s="1318" t="s">
        <v>323</v>
      </c>
      <c r="D216" s="933"/>
      <c r="E216" s="933"/>
      <c r="F216" s="933"/>
      <c r="G216" s="933"/>
      <c r="H216" s="933"/>
      <c r="I216" s="933"/>
      <c r="J216" s="933"/>
      <c r="K216" s="933"/>
      <c r="L216" s="1380"/>
      <c r="M216" s="920"/>
      <c r="N216" s="1371"/>
      <c r="O216" s="1378"/>
      <c r="P216" s="1378"/>
      <c r="Q216" s="1378"/>
      <c r="R216" s="1378"/>
      <c r="S216" s="1373"/>
      <c r="T216" s="1275"/>
      <c r="V216" s="446"/>
      <c r="W216" s="446"/>
      <c r="X216" s="446"/>
      <c r="Y216" s="446"/>
      <c r="Z216" s="446"/>
      <c r="AA216" s="446"/>
      <c r="AB216" s="446"/>
      <c r="AC216" s="446"/>
      <c r="AD216" s="446"/>
      <c r="AE216" s="446"/>
      <c r="AF216" s="446"/>
      <c r="AG216" s="446"/>
      <c r="AH216" s="446"/>
      <c r="AI216" s="446"/>
      <c r="AJ216" s="446"/>
    </row>
    <row r="217" spans="1:36" ht="15" customHeight="1" x14ac:dyDescent="0.25">
      <c r="A217" s="135"/>
      <c r="B217" s="136"/>
      <c r="C217" s="1318" t="s">
        <v>324</v>
      </c>
      <c r="D217" s="933"/>
      <c r="E217" s="933"/>
      <c r="F217" s="933"/>
      <c r="G217" s="933"/>
      <c r="H217" s="933"/>
      <c r="I217" s="933"/>
      <c r="J217" s="933"/>
      <c r="K217" s="933"/>
      <c r="L217" s="1380"/>
      <c r="M217" s="920"/>
      <c r="N217" s="1371"/>
      <c r="O217" s="1378"/>
      <c r="P217" s="1378"/>
      <c r="Q217" s="1378"/>
      <c r="R217" s="1378"/>
      <c r="S217" s="1373"/>
      <c r="T217" s="1275"/>
      <c r="V217" s="446"/>
      <c r="W217" s="446"/>
      <c r="X217" s="446"/>
      <c r="Y217" s="446"/>
      <c r="Z217" s="446"/>
      <c r="AA217" s="446"/>
      <c r="AB217" s="446"/>
      <c r="AC217" s="446"/>
      <c r="AD217" s="446"/>
      <c r="AE217" s="446"/>
      <c r="AF217" s="446"/>
      <c r="AG217" s="446"/>
      <c r="AH217" s="446"/>
      <c r="AI217" s="446"/>
      <c r="AJ217" s="446"/>
    </row>
    <row r="218" spans="1:36" ht="15" customHeight="1" x14ac:dyDescent="0.25">
      <c r="A218" s="135"/>
      <c r="B218" s="136"/>
      <c r="C218" s="1318" t="s">
        <v>325</v>
      </c>
      <c r="D218" s="933"/>
      <c r="E218" s="933"/>
      <c r="F218" s="933"/>
      <c r="G218" s="933"/>
      <c r="H218" s="933"/>
      <c r="I218" s="933"/>
      <c r="J218" s="933"/>
      <c r="K218" s="933"/>
      <c r="L218" s="1380"/>
      <c r="M218" s="920"/>
      <c r="N218" s="1371"/>
      <c r="O218" s="1378"/>
      <c r="P218" s="1378"/>
      <c r="Q218" s="1378"/>
      <c r="R218" s="1378"/>
      <c r="S218" s="1373"/>
      <c r="T218" s="1275"/>
      <c r="V218" s="446"/>
      <c r="W218" s="446"/>
      <c r="X218" s="446"/>
      <c r="Y218" s="446"/>
      <c r="Z218" s="446"/>
      <c r="AA218" s="446"/>
      <c r="AB218" s="446"/>
      <c r="AC218" s="446"/>
      <c r="AD218" s="446"/>
      <c r="AE218" s="446"/>
      <c r="AF218" s="446"/>
      <c r="AG218" s="446"/>
      <c r="AH218" s="446"/>
      <c r="AI218" s="446"/>
      <c r="AJ218" s="446"/>
    </row>
    <row r="219" spans="1:36" ht="15" customHeight="1" x14ac:dyDescent="0.25">
      <c r="A219" s="135"/>
      <c r="B219" s="136"/>
      <c r="C219" s="1318" t="s">
        <v>326</v>
      </c>
      <c r="D219" s="933"/>
      <c r="E219" s="933"/>
      <c r="F219" s="933"/>
      <c r="G219" s="933"/>
      <c r="H219" s="933"/>
      <c r="I219" s="933"/>
      <c r="J219" s="933"/>
      <c r="K219" s="933"/>
      <c r="L219" s="1380"/>
      <c r="M219" s="920"/>
      <c r="N219" s="1371"/>
      <c r="O219" s="1378"/>
      <c r="P219" s="1378"/>
      <c r="Q219" s="1378"/>
      <c r="R219" s="1378"/>
      <c r="S219" s="1373"/>
      <c r="T219" s="1275"/>
      <c r="V219" s="446"/>
      <c r="W219" s="446"/>
      <c r="X219" s="446"/>
      <c r="Y219" s="446"/>
      <c r="Z219" s="446"/>
      <c r="AA219" s="446"/>
      <c r="AB219" s="446"/>
      <c r="AC219" s="446"/>
      <c r="AD219" s="446"/>
      <c r="AE219" s="446"/>
      <c r="AF219" s="446"/>
      <c r="AG219" s="446"/>
      <c r="AH219" s="446"/>
      <c r="AI219" s="446"/>
      <c r="AJ219" s="446"/>
    </row>
    <row r="220" spans="1:36" ht="15" customHeight="1" x14ac:dyDescent="0.25">
      <c r="A220" s="135"/>
      <c r="B220" s="136"/>
      <c r="C220" s="1318" t="s">
        <v>327</v>
      </c>
      <c r="D220" s="933"/>
      <c r="E220" s="933"/>
      <c r="F220" s="933"/>
      <c r="G220" s="933"/>
      <c r="H220" s="933"/>
      <c r="I220" s="933"/>
      <c r="J220" s="933"/>
      <c r="K220" s="933"/>
      <c r="L220" s="1380"/>
      <c r="M220" s="920"/>
      <c r="N220" s="1371"/>
      <c r="O220" s="1378"/>
      <c r="P220" s="1378"/>
      <c r="Q220" s="1378"/>
      <c r="R220" s="1378"/>
      <c r="S220" s="1373"/>
      <c r="T220" s="1275"/>
      <c r="V220" s="446"/>
      <c r="W220" s="446"/>
      <c r="X220" s="446"/>
      <c r="Y220" s="446"/>
      <c r="Z220" s="446"/>
      <c r="AA220" s="446"/>
      <c r="AB220" s="446"/>
      <c r="AC220" s="446"/>
      <c r="AD220" s="446"/>
      <c r="AE220" s="446"/>
      <c r="AF220" s="446"/>
      <c r="AG220" s="446"/>
      <c r="AH220" s="446"/>
      <c r="AI220" s="446"/>
      <c r="AJ220" s="446"/>
    </row>
    <row r="221" spans="1:36" ht="15" customHeight="1" x14ac:dyDescent="0.25">
      <c r="A221" s="135"/>
      <c r="B221" s="136"/>
      <c r="C221" s="1318" t="s">
        <v>328</v>
      </c>
      <c r="D221" s="933"/>
      <c r="E221" s="933"/>
      <c r="F221" s="933"/>
      <c r="G221" s="933"/>
      <c r="H221" s="933"/>
      <c r="I221" s="933"/>
      <c r="J221" s="933"/>
      <c r="K221" s="933"/>
      <c r="L221" s="1380"/>
      <c r="M221" s="920"/>
      <c r="N221" s="1371"/>
      <c r="O221" s="1378"/>
      <c r="P221" s="1378"/>
      <c r="Q221" s="1378"/>
      <c r="R221" s="1378"/>
      <c r="S221" s="1373"/>
      <c r="T221" s="1275"/>
      <c r="V221" s="446"/>
      <c r="W221" s="446"/>
      <c r="X221" s="446"/>
      <c r="Y221" s="446"/>
      <c r="Z221" s="446"/>
      <c r="AA221" s="446"/>
      <c r="AB221" s="446"/>
      <c r="AC221" s="446"/>
      <c r="AD221" s="446"/>
      <c r="AE221" s="446"/>
      <c r="AF221" s="446"/>
      <c r="AG221" s="446"/>
      <c r="AH221" s="446"/>
      <c r="AI221" s="446"/>
      <c r="AJ221" s="446"/>
    </row>
    <row r="222" spans="1:36" ht="15" customHeight="1" x14ac:dyDescent="0.25">
      <c r="A222" s="135"/>
      <c r="B222" s="136"/>
      <c r="C222" s="1318" t="s">
        <v>329</v>
      </c>
      <c r="D222" s="933"/>
      <c r="E222" s="933"/>
      <c r="F222" s="933"/>
      <c r="G222" s="933"/>
      <c r="H222" s="933"/>
      <c r="I222" s="933"/>
      <c r="J222" s="933"/>
      <c r="K222" s="933"/>
      <c r="L222" s="1380"/>
      <c r="M222" s="920"/>
      <c r="N222" s="1371"/>
      <c r="O222" s="1378"/>
      <c r="P222" s="1378"/>
      <c r="Q222" s="1378"/>
      <c r="R222" s="1378"/>
      <c r="S222" s="1373"/>
      <c r="T222" s="1275"/>
      <c r="V222" s="446"/>
      <c r="W222" s="446"/>
      <c r="X222" s="446"/>
      <c r="Y222" s="446"/>
      <c r="Z222" s="446"/>
      <c r="AA222" s="446"/>
      <c r="AB222" s="446"/>
      <c r="AC222" s="446"/>
      <c r="AD222" s="446"/>
      <c r="AE222" s="446"/>
      <c r="AF222" s="446"/>
      <c r="AG222" s="446"/>
      <c r="AH222" s="446"/>
      <c r="AI222" s="446"/>
      <c r="AJ222" s="446"/>
    </row>
    <row r="223" spans="1:36" ht="15" customHeight="1" x14ac:dyDescent="0.25">
      <c r="A223" s="135"/>
      <c r="B223" s="136"/>
      <c r="C223" s="1318" t="s">
        <v>330</v>
      </c>
      <c r="D223" s="933"/>
      <c r="E223" s="933"/>
      <c r="F223" s="933"/>
      <c r="G223" s="933"/>
      <c r="H223" s="933"/>
      <c r="I223" s="933"/>
      <c r="J223" s="933"/>
      <c r="K223" s="933"/>
      <c r="L223" s="1380"/>
      <c r="M223" s="920"/>
      <c r="N223" s="1371"/>
      <c r="O223" s="1378"/>
      <c r="P223" s="1378"/>
      <c r="Q223" s="1378"/>
      <c r="R223" s="1378"/>
      <c r="S223" s="1373"/>
      <c r="T223" s="1275"/>
      <c r="V223" s="446"/>
      <c r="W223" s="446"/>
      <c r="X223" s="446"/>
      <c r="Y223" s="446"/>
      <c r="Z223" s="446"/>
      <c r="AA223" s="446"/>
      <c r="AB223" s="446"/>
      <c r="AC223" s="446"/>
      <c r="AD223" s="446"/>
      <c r="AE223" s="446"/>
      <c r="AF223" s="446"/>
      <c r="AG223" s="446"/>
      <c r="AH223" s="446"/>
      <c r="AI223" s="446"/>
      <c r="AJ223" s="446"/>
    </row>
    <row r="224" spans="1:36" ht="15" customHeight="1" x14ac:dyDescent="0.25">
      <c r="A224" s="135"/>
      <c r="B224" s="136"/>
      <c r="C224" s="1318" t="s">
        <v>331</v>
      </c>
      <c r="D224" s="933"/>
      <c r="E224" s="933"/>
      <c r="F224" s="933"/>
      <c r="G224" s="933"/>
      <c r="H224" s="933"/>
      <c r="I224" s="933"/>
      <c r="J224" s="933"/>
      <c r="K224" s="933"/>
      <c r="L224" s="1380"/>
      <c r="M224" s="920"/>
      <c r="N224" s="1371"/>
      <c r="O224" s="1378"/>
      <c r="P224" s="1378"/>
      <c r="Q224" s="1378"/>
      <c r="R224" s="1378"/>
      <c r="S224" s="1373"/>
      <c r="T224" s="1275"/>
      <c r="V224" s="446"/>
      <c r="W224" s="446"/>
      <c r="X224" s="446"/>
      <c r="Y224" s="446"/>
      <c r="Z224" s="446"/>
      <c r="AA224" s="446"/>
      <c r="AB224" s="446"/>
      <c r="AC224" s="446"/>
      <c r="AD224" s="446"/>
      <c r="AE224" s="446"/>
      <c r="AF224" s="446"/>
      <c r="AG224" s="446"/>
      <c r="AH224" s="446"/>
      <c r="AI224" s="446"/>
      <c r="AJ224" s="446"/>
    </row>
    <row r="225" spans="1:36" ht="15" customHeight="1" x14ac:dyDescent="0.25">
      <c r="A225" s="135"/>
      <c r="B225" s="136"/>
      <c r="C225" s="1318" t="s">
        <v>332</v>
      </c>
      <c r="D225" s="933"/>
      <c r="E225" s="933"/>
      <c r="F225" s="933"/>
      <c r="G225" s="933"/>
      <c r="H225" s="933"/>
      <c r="I225" s="933"/>
      <c r="J225" s="933"/>
      <c r="K225" s="933"/>
      <c r="L225" s="1380"/>
      <c r="M225" s="920"/>
      <c r="N225" s="1371"/>
      <c r="O225" s="1378"/>
      <c r="P225" s="1378"/>
      <c r="Q225" s="1378"/>
      <c r="R225" s="1378"/>
      <c r="S225" s="1373"/>
      <c r="T225" s="1275"/>
      <c r="V225" s="446"/>
      <c r="W225" s="446"/>
      <c r="X225" s="446"/>
      <c r="Y225" s="446"/>
      <c r="Z225" s="446"/>
      <c r="AA225" s="446"/>
      <c r="AB225" s="446"/>
      <c r="AC225" s="446"/>
      <c r="AD225" s="446"/>
      <c r="AE225" s="446"/>
      <c r="AF225" s="446"/>
      <c r="AG225" s="446"/>
      <c r="AH225" s="446"/>
      <c r="AI225" s="446"/>
      <c r="AJ225" s="446"/>
    </row>
    <row r="226" spans="1:36" ht="15" customHeight="1" x14ac:dyDescent="0.25">
      <c r="A226" s="138"/>
      <c r="B226" s="139"/>
      <c r="C226" s="1318" t="s">
        <v>333</v>
      </c>
      <c r="D226" s="933"/>
      <c r="E226" s="933"/>
      <c r="F226" s="933"/>
      <c r="G226" s="933"/>
      <c r="H226" s="933"/>
      <c r="I226" s="933"/>
      <c r="J226" s="933"/>
      <c r="K226" s="933"/>
      <c r="L226" s="1381"/>
      <c r="M226" s="921"/>
      <c r="N226" s="1374"/>
      <c r="O226" s="1375"/>
      <c r="P226" s="1375"/>
      <c r="Q226" s="1375"/>
      <c r="R226" s="1375"/>
      <c r="S226" s="1376"/>
      <c r="T226" s="1276"/>
      <c r="V226" s="446"/>
      <c r="W226" s="446"/>
      <c r="X226" s="446"/>
      <c r="Y226" s="446"/>
      <c r="Z226" s="446"/>
      <c r="AA226" s="446"/>
      <c r="AB226" s="446"/>
      <c r="AC226" s="446"/>
      <c r="AD226" s="446"/>
      <c r="AE226" s="446"/>
      <c r="AF226" s="446"/>
      <c r="AG226" s="446"/>
      <c r="AH226" s="446"/>
      <c r="AI226" s="446"/>
      <c r="AJ226" s="446"/>
    </row>
    <row r="227" spans="1:36" ht="76.5" customHeight="1" x14ac:dyDescent="0.25">
      <c r="A227" s="484" t="s">
        <v>334</v>
      </c>
      <c r="B227" s="140"/>
      <c r="C227" s="1379" t="s">
        <v>1017</v>
      </c>
      <c r="D227" s="1379"/>
      <c r="E227" s="1379"/>
      <c r="F227" s="1379"/>
      <c r="G227" s="1379"/>
      <c r="H227" s="1379"/>
      <c r="I227" s="1379"/>
      <c r="J227" s="1379"/>
      <c r="K227" s="1379"/>
      <c r="L227" s="916">
        <v>2</v>
      </c>
      <c r="M227" s="390" t="s">
        <v>302</v>
      </c>
      <c r="N227" s="1382" t="s">
        <v>1186</v>
      </c>
      <c r="O227" s="1383"/>
      <c r="P227" s="1383"/>
      <c r="Q227" s="1383"/>
      <c r="R227" s="1383"/>
      <c r="S227" s="1384"/>
      <c r="T227" s="1274"/>
      <c r="V227" s="446"/>
      <c r="W227" s="446"/>
      <c r="X227" s="446"/>
      <c r="Y227" s="446"/>
      <c r="Z227" s="446"/>
      <c r="AA227" s="446"/>
      <c r="AB227" s="446"/>
      <c r="AC227" s="446"/>
      <c r="AD227" s="446"/>
      <c r="AE227" s="446"/>
      <c r="AF227" s="446"/>
      <c r="AG227" s="446"/>
      <c r="AH227" s="446"/>
      <c r="AI227" s="446"/>
      <c r="AJ227" s="446"/>
    </row>
    <row r="228" spans="1:36" ht="15" customHeight="1" x14ac:dyDescent="0.25">
      <c r="A228" s="135"/>
      <c r="B228" s="136"/>
      <c r="C228" s="1226" t="s">
        <v>335</v>
      </c>
      <c r="D228" s="1227"/>
      <c r="E228" s="1227"/>
      <c r="F228" s="1227"/>
      <c r="G228" s="1227"/>
      <c r="H228" s="1227"/>
      <c r="I228" s="1227"/>
      <c r="J228" s="1227"/>
      <c r="K228" s="1228"/>
      <c r="L228" s="1380"/>
      <c r="M228" s="1484" t="s">
        <v>336</v>
      </c>
      <c r="N228" s="1487"/>
      <c r="O228" s="1488"/>
      <c r="P228" s="1488"/>
      <c r="Q228" s="1488"/>
      <c r="R228" s="1488"/>
      <c r="S228" s="1489"/>
      <c r="T228" s="1275"/>
      <c r="V228" s="446"/>
      <c r="W228" s="446"/>
      <c r="X228" s="446"/>
      <c r="Y228" s="446"/>
      <c r="Z228" s="446"/>
      <c r="AA228" s="446"/>
      <c r="AB228" s="446"/>
      <c r="AC228" s="446"/>
      <c r="AD228" s="446"/>
      <c r="AE228" s="446"/>
      <c r="AF228" s="446"/>
      <c r="AG228" s="446"/>
      <c r="AH228" s="446"/>
      <c r="AI228" s="446"/>
      <c r="AJ228" s="446"/>
    </row>
    <row r="229" spans="1:36" ht="15" customHeight="1" x14ac:dyDescent="0.25">
      <c r="A229" s="135"/>
      <c r="B229" s="136"/>
      <c r="C229" s="1318" t="s">
        <v>337</v>
      </c>
      <c r="D229" s="933"/>
      <c r="E229" s="933"/>
      <c r="F229" s="933"/>
      <c r="G229" s="933"/>
      <c r="H229" s="933"/>
      <c r="I229" s="933"/>
      <c r="J229" s="933"/>
      <c r="K229" s="933"/>
      <c r="L229" s="1380"/>
      <c r="M229" s="1485"/>
      <c r="N229" s="1371"/>
      <c r="O229" s="1372"/>
      <c r="P229" s="1372"/>
      <c r="Q229" s="1372"/>
      <c r="R229" s="1372"/>
      <c r="S229" s="1373"/>
      <c r="T229" s="1275"/>
      <c r="V229" s="446"/>
      <c r="W229" s="446"/>
      <c r="X229" s="446"/>
      <c r="Y229" s="446"/>
      <c r="Z229" s="446"/>
      <c r="AA229" s="446"/>
      <c r="AB229" s="446"/>
      <c r="AC229" s="446"/>
      <c r="AD229" s="446"/>
      <c r="AE229" s="446"/>
      <c r="AF229" s="446"/>
      <c r="AG229" s="446"/>
      <c r="AH229" s="446"/>
      <c r="AI229" s="446"/>
      <c r="AJ229" s="446"/>
    </row>
    <row r="230" spans="1:36" ht="15" customHeight="1" x14ac:dyDescent="0.25">
      <c r="A230" s="135"/>
      <c r="B230" s="136"/>
      <c r="C230" s="1318" t="s">
        <v>338</v>
      </c>
      <c r="D230" s="933"/>
      <c r="E230" s="933"/>
      <c r="F230" s="933"/>
      <c r="G230" s="933"/>
      <c r="H230" s="933"/>
      <c r="I230" s="933"/>
      <c r="J230" s="933"/>
      <c r="K230" s="933"/>
      <c r="L230" s="1380"/>
      <c r="M230" s="1486"/>
      <c r="N230" s="1371"/>
      <c r="O230" s="1372"/>
      <c r="P230" s="1372"/>
      <c r="Q230" s="1372"/>
      <c r="R230" s="1372"/>
      <c r="S230" s="1373"/>
      <c r="T230" s="1275"/>
      <c r="V230" s="446"/>
      <c r="W230" s="446"/>
      <c r="X230" s="446"/>
      <c r="Y230" s="446"/>
      <c r="Z230" s="446"/>
      <c r="AA230" s="446"/>
      <c r="AB230" s="446"/>
      <c r="AC230" s="446"/>
      <c r="AD230" s="446"/>
      <c r="AE230" s="446"/>
      <c r="AF230" s="446"/>
      <c r="AG230" s="446"/>
      <c r="AH230" s="446"/>
      <c r="AI230" s="446"/>
      <c r="AJ230" s="446"/>
    </row>
    <row r="231" spans="1:36" ht="15" customHeight="1" x14ac:dyDescent="0.25">
      <c r="A231" s="135"/>
      <c r="B231" s="136"/>
      <c r="C231" s="1318" t="s">
        <v>339</v>
      </c>
      <c r="D231" s="933"/>
      <c r="E231" s="933"/>
      <c r="F231" s="933"/>
      <c r="G231" s="933"/>
      <c r="H231" s="933"/>
      <c r="I231" s="933"/>
      <c r="J231" s="933"/>
      <c r="K231" s="933"/>
      <c r="L231" s="1380"/>
      <c r="M231" s="123"/>
      <c r="N231" s="1371"/>
      <c r="O231" s="1372"/>
      <c r="P231" s="1372"/>
      <c r="Q231" s="1372"/>
      <c r="R231" s="1372"/>
      <c r="S231" s="1373"/>
      <c r="T231" s="1275"/>
      <c r="V231" s="446"/>
      <c r="W231" s="446"/>
      <c r="X231" s="446"/>
      <c r="Y231" s="446"/>
      <c r="Z231" s="446"/>
      <c r="AA231" s="446"/>
      <c r="AB231" s="446"/>
      <c r="AC231" s="446"/>
      <c r="AD231" s="446"/>
      <c r="AE231" s="446"/>
      <c r="AF231" s="446"/>
      <c r="AG231" s="446"/>
      <c r="AH231" s="446"/>
      <c r="AI231" s="446"/>
      <c r="AJ231" s="446"/>
    </row>
    <row r="232" spans="1:36" ht="15" customHeight="1" x14ac:dyDescent="0.25">
      <c r="A232" s="135"/>
      <c r="B232" s="136"/>
      <c r="C232" s="1318" t="s">
        <v>340</v>
      </c>
      <c r="D232" s="933"/>
      <c r="E232" s="933"/>
      <c r="F232" s="933"/>
      <c r="G232" s="933"/>
      <c r="H232" s="933"/>
      <c r="I232" s="933"/>
      <c r="J232" s="933"/>
      <c r="K232" s="933"/>
      <c r="L232" s="1380"/>
      <c r="M232" s="54">
        <f>MIN(M231*0.25,1.25)</f>
        <v>0</v>
      </c>
      <c r="N232" s="1371"/>
      <c r="O232" s="1372"/>
      <c r="P232" s="1372"/>
      <c r="Q232" s="1372"/>
      <c r="R232" s="1372"/>
      <c r="S232" s="1373"/>
      <c r="T232" s="1275"/>
      <c r="V232" s="446"/>
      <c r="W232" s="446"/>
      <c r="X232" s="446"/>
      <c r="Y232" s="446"/>
      <c r="Z232" s="446"/>
      <c r="AA232" s="446"/>
      <c r="AB232" s="446"/>
      <c r="AC232" s="446"/>
      <c r="AD232" s="446"/>
      <c r="AE232" s="446"/>
      <c r="AF232" s="446"/>
      <c r="AG232" s="446"/>
      <c r="AH232" s="446"/>
      <c r="AI232" s="446"/>
      <c r="AJ232" s="446"/>
    </row>
    <row r="233" spans="1:36" ht="69" customHeight="1" x14ac:dyDescent="0.25">
      <c r="A233" s="1476" t="s">
        <v>341</v>
      </c>
      <c r="B233" s="1071"/>
      <c r="C233" s="1340" t="s">
        <v>342</v>
      </c>
      <c r="D233" s="1340"/>
      <c r="E233" s="1340"/>
      <c r="F233" s="1340"/>
      <c r="G233" s="1340"/>
      <c r="H233" s="1340"/>
      <c r="I233" s="1340"/>
      <c r="J233" s="1340"/>
      <c r="K233" s="1340"/>
      <c r="L233" s="1495">
        <v>1</v>
      </c>
      <c r="M233" s="389" t="s">
        <v>302</v>
      </c>
      <c r="N233" s="1382" t="s">
        <v>1187</v>
      </c>
      <c r="O233" s="1383"/>
      <c r="P233" s="1383"/>
      <c r="Q233" s="1383"/>
      <c r="R233" s="1383"/>
      <c r="S233" s="1384"/>
      <c r="T233" s="1275"/>
      <c r="V233" s="446"/>
      <c r="W233" s="446"/>
      <c r="X233" s="446"/>
      <c r="Y233" s="446"/>
      <c r="Z233" s="446"/>
      <c r="AA233" s="446"/>
      <c r="AB233" s="446"/>
      <c r="AC233" s="446"/>
      <c r="AD233" s="446"/>
      <c r="AE233" s="446"/>
      <c r="AF233" s="446"/>
      <c r="AG233" s="446"/>
      <c r="AH233" s="446"/>
      <c r="AI233" s="446"/>
      <c r="AJ233" s="446"/>
    </row>
    <row r="234" spans="1:36" ht="17.25" customHeight="1" x14ac:dyDescent="0.25">
      <c r="A234" s="1069"/>
      <c r="B234" s="804"/>
      <c r="C234" s="1494"/>
      <c r="D234" s="1494"/>
      <c r="E234" s="1494"/>
      <c r="F234" s="1494"/>
      <c r="G234" s="1494"/>
      <c r="H234" s="1494"/>
      <c r="I234" s="1494"/>
      <c r="J234" s="1494"/>
      <c r="K234" s="1494"/>
      <c r="L234" s="1381"/>
      <c r="M234" s="479"/>
      <c r="N234" s="1523"/>
      <c r="O234" s="1524"/>
      <c r="P234" s="1524"/>
      <c r="Q234" s="1524"/>
      <c r="R234" s="1524"/>
      <c r="S234" s="1525"/>
      <c r="T234" s="1275"/>
      <c r="V234" s="446"/>
      <c r="W234" s="446"/>
      <c r="X234" s="446"/>
      <c r="Y234" s="446"/>
      <c r="Z234" s="446"/>
      <c r="AA234" s="446"/>
      <c r="AB234" s="446"/>
      <c r="AC234" s="446"/>
      <c r="AD234" s="446"/>
      <c r="AE234" s="446"/>
      <c r="AF234" s="446"/>
      <c r="AG234" s="446"/>
      <c r="AH234" s="446"/>
      <c r="AI234" s="446"/>
      <c r="AJ234" s="446"/>
    </row>
    <row r="235" spans="1:36" ht="17.25" customHeight="1" x14ac:dyDescent="0.25">
      <c r="A235" s="964" t="s">
        <v>343</v>
      </c>
      <c r="B235" s="965"/>
      <c r="C235" s="965"/>
      <c r="D235" s="965"/>
      <c r="E235" s="965"/>
      <c r="F235" s="965"/>
      <c r="G235" s="965"/>
      <c r="H235" s="965"/>
      <c r="I235" s="965"/>
      <c r="J235" s="965"/>
      <c r="K235" s="965"/>
      <c r="L235" s="965"/>
      <c r="M235" s="965"/>
      <c r="N235" s="965"/>
      <c r="O235" s="965"/>
      <c r="P235" s="965"/>
      <c r="Q235" s="965"/>
      <c r="R235" s="965"/>
      <c r="S235" s="966"/>
      <c r="T235" s="1275"/>
      <c r="V235" s="446"/>
      <c r="W235" s="446"/>
      <c r="X235" s="446"/>
      <c r="Y235" s="446"/>
      <c r="Z235" s="446"/>
      <c r="AA235" s="446"/>
      <c r="AB235" s="446"/>
      <c r="AC235" s="446"/>
      <c r="AD235" s="446"/>
      <c r="AE235" s="446"/>
      <c r="AF235" s="446"/>
      <c r="AG235" s="446"/>
      <c r="AH235" s="446"/>
      <c r="AI235" s="446"/>
      <c r="AJ235" s="446"/>
    </row>
    <row r="236" spans="1:36" ht="18" customHeight="1" x14ac:dyDescent="0.25">
      <c r="A236" s="143" t="s">
        <v>344</v>
      </c>
      <c r="B236" s="144"/>
      <c r="C236" s="1492" t="s">
        <v>345</v>
      </c>
      <c r="D236" s="1492"/>
      <c r="E236" s="1492"/>
      <c r="F236" s="1492"/>
      <c r="G236" s="1492"/>
      <c r="H236" s="1492"/>
      <c r="I236" s="1492"/>
      <c r="J236" s="1492"/>
      <c r="K236" s="1492"/>
      <c r="L236" s="469">
        <v>1</v>
      </c>
      <c r="M236" s="145"/>
      <c r="N236" s="1493"/>
      <c r="O236" s="1493"/>
      <c r="P236" s="1493"/>
      <c r="Q236" s="1493"/>
      <c r="R236" s="1493"/>
      <c r="S236" s="1493"/>
      <c r="T236" s="1275"/>
      <c r="V236" s="446"/>
      <c r="W236" s="446"/>
      <c r="X236" s="446"/>
      <c r="Y236" s="446"/>
      <c r="Z236" s="446"/>
      <c r="AA236" s="446"/>
      <c r="AB236" s="446"/>
      <c r="AC236" s="446"/>
      <c r="AD236" s="446"/>
      <c r="AE236" s="446"/>
      <c r="AF236" s="446"/>
      <c r="AG236" s="446"/>
      <c r="AH236" s="446"/>
      <c r="AI236" s="446"/>
      <c r="AJ236" s="446"/>
    </row>
    <row r="237" spans="1:36" ht="21" customHeight="1" x14ac:dyDescent="0.25">
      <c r="A237" s="1500" t="s">
        <v>1026</v>
      </c>
      <c r="B237" s="1501"/>
      <c r="C237" s="1501"/>
      <c r="D237" s="1501"/>
      <c r="E237" s="1501"/>
      <c r="F237" s="1501"/>
      <c r="G237" s="1501"/>
      <c r="H237" s="1501"/>
      <c r="I237" s="1501"/>
      <c r="J237" s="1501"/>
      <c r="K237" s="1501"/>
      <c r="L237" s="400"/>
      <c r="M237" s="400"/>
      <c r="N237" s="401"/>
      <c r="O237" s="401"/>
      <c r="P237" s="401"/>
      <c r="Q237" s="401"/>
      <c r="R237" s="401"/>
      <c r="S237" s="402"/>
      <c r="T237" s="1275"/>
      <c r="V237" s="446"/>
      <c r="W237" s="446"/>
      <c r="X237" s="446"/>
      <c r="Y237" s="446"/>
      <c r="Z237" s="446"/>
      <c r="AA237" s="446"/>
      <c r="AB237" s="446"/>
      <c r="AC237" s="446"/>
      <c r="AD237" s="446"/>
      <c r="AE237" s="446"/>
      <c r="AF237" s="446"/>
      <c r="AG237" s="446"/>
      <c r="AH237" s="446"/>
      <c r="AI237" s="446"/>
      <c r="AJ237" s="446"/>
    </row>
    <row r="238" spans="1:36" ht="30" customHeight="1" x14ac:dyDescent="0.25">
      <c r="A238" s="492"/>
      <c r="B238" s="399"/>
      <c r="C238" s="1502" t="s">
        <v>1022</v>
      </c>
      <c r="D238" s="1502"/>
      <c r="E238" s="1502"/>
      <c r="F238" s="1502"/>
      <c r="G238" s="1502"/>
      <c r="H238" s="1502"/>
      <c r="I238" s="1502"/>
      <c r="J238" s="1502"/>
      <c r="K238" s="1502"/>
      <c r="L238" s="1503" t="str">
        <f>IF(AND(O241="Yes",O242="Yes",M240&gt;=10),"Emerald",IF(AND(O241="Yes",O242="Yes",M240&gt;=5),"Gold",IF(AND(O241="Yes",O242="Yes"),"Silver","CANNOT CERTIFY")))</f>
        <v>CANNOT CERTIFY</v>
      </c>
      <c r="M238" s="1504"/>
      <c r="N238" s="1425"/>
      <c r="O238" s="1425"/>
      <c r="P238" s="1425"/>
      <c r="Q238" s="1425"/>
      <c r="R238" s="1425"/>
      <c r="S238" s="1426"/>
      <c r="T238" s="1275"/>
      <c r="V238" s="446"/>
      <c r="W238" s="446"/>
      <c r="X238" s="446"/>
      <c r="Y238" s="446"/>
      <c r="Z238" s="446"/>
      <c r="AA238" s="446"/>
      <c r="AB238" s="446"/>
      <c r="AC238" s="446"/>
      <c r="AD238" s="446"/>
      <c r="AE238" s="446"/>
      <c r="AF238" s="446"/>
      <c r="AG238" s="446"/>
      <c r="AH238" s="446"/>
      <c r="AI238" s="446"/>
      <c r="AJ238" s="446"/>
    </row>
    <row r="239" spans="1:36" ht="10.15" customHeight="1" x14ac:dyDescent="0.25">
      <c r="A239" s="1499"/>
      <c r="B239" s="1425"/>
      <c r="C239" s="1425"/>
      <c r="D239" s="1425"/>
      <c r="E239" s="1425"/>
      <c r="F239" s="1425"/>
      <c r="G239" s="1425"/>
      <c r="H239" s="1425"/>
      <c r="I239" s="1425"/>
      <c r="J239" s="1425"/>
      <c r="K239" s="1425"/>
      <c r="L239" s="1425"/>
      <c r="M239" s="1425"/>
      <c r="N239" s="1425"/>
      <c r="O239" s="1425"/>
      <c r="P239" s="1425"/>
      <c r="Q239" s="1425"/>
      <c r="R239" s="1425"/>
      <c r="S239" s="1426"/>
      <c r="T239" s="1275"/>
      <c r="V239" s="446"/>
      <c r="W239" s="446"/>
      <c r="X239" s="446"/>
      <c r="Y239" s="446"/>
      <c r="Z239" s="446"/>
      <c r="AA239" s="446"/>
      <c r="AB239" s="446"/>
      <c r="AC239" s="446"/>
      <c r="AD239" s="446"/>
      <c r="AE239" s="446"/>
      <c r="AF239" s="446"/>
      <c r="AG239" s="446"/>
      <c r="AH239" s="446"/>
      <c r="AI239" s="446"/>
      <c r="AJ239" s="446"/>
    </row>
    <row r="240" spans="1:36" ht="18" customHeight="1" x14ac:dyDescent="0.25">
      <c r="A240" s="492"/>
      <c r="B240" s="399"/>
      <c r="C240" s="1018" t="s">
        <v>1032</v>
      </c>
      <c r="D240" s="1019"/>
      <c r="E240" s="1019"/>
      <c r="F240" s="1019"/>
      <c r="G240" s="1019"/>
      <c r="H240" s="1019"/>
      <c r="I240" s="1019"/>
      <c r="J240" s="1020" t="s">
        <v>983</v>
      </c>
      <c r="K240" s="1021"/>
      <c r="L240" s="501">
        <v>36</v>
      </c>
      <c r="M240" s="501">
        <f>SUM(M157,M158,M159,M160,M166,M167,M168,M172,M173,M175,M178,M179,M186,M188,M189,M192,M194,M198,M199,M200,M201,M203,M204,M207,M209,M212,M232,M234,M236)</f>
        <v>0</v>
      </c>
      <c r="N240" s="1522" t="s">
        <v>984</v>
      </c>
      <c r="O240" s="1522"/>
      <c r="P240" s="1522"/>
      <c r="Q240" s="1522"/>
      <c r="R240" s="1425"/>
      <c r="S240" s="1426"/>
      <c r="T240" s="1275"/>
      <c r="V240" s="446"/>
      <c r="W240" s="446"/>
      <c r="X240" s="446"/>
      <c r="Y240" s="446"/>
      <c r="Z240" s="446"/>
      <c r="AA240" s="446"/>
      <c r="AB240" s="446"/>
      <c r="AC240" s="446"/>
      <c r="AD240" s="446"/>
      <c r="AE240" s="446"/>
      <c r="AF240" s="446"/>
      <c r="AG240" s="446"/>
      <c r="AH240" s="446"/>
      <c r="AI240" s="446"/>
      <c r="AJ240" s="446"/>
    </row>
    <row r="241" spans="1:36" ht="18" customHeight="1" x14ac:dyDescent="0.25">
      <c r="A241" s="492"/>
      <c r="B241" s="399"/>
      <c r="C241" s="1508" t="s">
        <v>1222</v>
      </c>
      <c r="D241" s="1509"/>
      <c r="E241" s="1509"/>
      <c r="F241" s="1509"/>
      <c r="G241" s="1509"/>
      <c r="H241" s="1509"/>
      <c r="I241" s="1509"/>
      <c r="J241" s="1509"/>
      <c r="K241" s="1509"/>
      <c r="L241" s="1509"/>
      <c r="M241" s="1509"/>
      <c r="N241" s="1510"/>
      <c r="O241" s="908" t="str">
        <f>IF(OR(OR(M155="",M155="Not Met"),OR(M156="",M156="Not Met"),OR(M157="",M157="Not Met"),OR(M165="",M165="Not Met"),OR(M170="",M170="Not Met"),OR(M171="",M171="Not Met"),OR(M180="",M180="Not Met"),OR(M182="",M182="Not Met"),OR(M183="",M183="Not Met"),OR(M184="",M184="Not Met"),OR(M185="",M185="Not Met"),OR(M191="",M191="Not Met"),OR(M193="",M193="Not Met"),OR(M196="",M196="Not Met"),OR(M206="",M206="Not Met")),"No","Yes")</f>
        <v>No</v>
      </c>
      <c r="P241" s="914"/>
      <c r="Q241" s="915"/>
      <c r="R241" s="1425"/>
      <c r="S241" s="1426"/>
      <c r="T241" s="1275"/>
      <c r="V241" s="446"/>
      <c r="W241" s="446"/>
      <c r="X241" s="446"/>
      <c r="Y241" s="446"/>
      <c r="Z241" s="446"/>
      <c r="AA241" s="446"/>
      <c r="AB241" s="446"/>
      <c r="AC241" s="446"/>
      <c r="AD241" s="446"/>
      <c r="AE241" s="446"/>
      <c r="AF241" s="446"/>
      <c r="AG241" s="446"/>
      <c r="AH241" s="446"/>
      <c r="AI241" s="446"/>
      <c r="AJ241" s="446"/>
    </row>
    <row r="242" spans="1:36" ht="18" customHeight="1" x14ac:dyDescent="0.25">
      <c r="A242" s="492"/>
      <c r="B242" s="399"/>
      <c r="C242" s="1508" t="s">
        <v>1223</v>
      </c>
      <c r="D242" s="1509"/>
      <c r="E242" s="1509"/>
      <c r="F242" s="1509"/>
      <c r="G242" s="1509"/>
      <c r="H242" s="1509"/>
      <c r="I242" s="1509"/>
      <c r="J242" s="1509"/>
      <c r="K242" s="1509"/>
      <c r="L242" s="1509"/>
      <c r="M242" s="1509"/>
      <c r="N242" s="1510"/>
      <c r="O242" s="908" t="str">
        <f>IF(OR(M165="",M165="NOT MET"),"No","Yes")</f>
        <v>No</v>
      </c>
      <c r="P242" s="914"/>
      <c r="Q242" s="915"/>
      <c r="R242" s="487"/>
      <c r="S242" s="488"/>
      <c r="T242" s="1276"/>
      <c r="V242" s="446"/>
      <c r="W242" s="446"/>
      <c r="X242" s="446"/>
      <c r="Y242" s="446"/>
      <c r="Z242" s="446"/>
      <c r="AA242" s="446"/>
      <c r="AB242" s="446"/>
      <c r="AC242" s="446"/>
      <c r="AD242" s="446"/>
      <c r="AE242" s="446"/>
      <c r="AF242" s="446"/>
      <c r="AG242" s="446"/>
      <c r="AH242" s="446"/>
      <c r="AI242" s="446"/>
      <c r="AJ242" s="446"/>
    </row>
    <row r="243" spans="1:36" ht="36" customHeight="1" x14ac:dyDescent="0.25">
      <c r="A243" s="492"/>
      <c r="B243" s="399"/>
      <c r="C243" s="1508" t="s">
        <v>1295</v>
      </c>
      <c r="D243" s="1509"/>
      <c r="E243" s="1509"/>
      <c r="F243" s="1509"/>
      <c r="G243" s="1509"/>
      <c r="H243" s="1509"/>
      <c r="I243" s="1509"/>
      <c r="J243" s="1509"/>
      <c r="K243" s="1509"/>
      <c r="L243" s="1509"/>
      <c r="M243" s="1509"/>
      <c r="N243" s="1510"/>
      <c r="O243" s="908" t="str">
        <f>IF(M168=6,"Yes","No")</f>
        <v>No</v>
      </c>
      <c r="P243" s="914"/>
      <c r="Q243" s="915"/>
      <c r="R243" s="1425"/>
      <c r="S243" s="1426"/>
      <c r="T243" s="79"/>
      <c r="V243" s="446"/>
      <c r="W243" s="446"/>
      <c r="X243" s="446"/>
      <c r="Y243" s="446"/>
      <c r="Z243" s="446"/>
      <c r="AA243" s="446"/>
      <c r="AB243" s="446"/>
      <c r="AC243" s="446"/>
      <c r="AD243" s="446"/>
      <c r="AE243" s="446"/>
      <c r="AF243" s="446"/>
      <c r="AG243" s="446"/>
      <c r="AH243" s="446"/>
      <c r="AI243" s="446"/>
      <c r="AJ243" s="446"/>
    </row>
    <row r="244" spans="1:36" ht="54" customHeight="1" x14ac:dyDescent="0.25">
      <c r="A244" s="492"/>
      <c r="B244" s="399"/>
      <c r="C244" s="1508" t="s">
        <v>1327</v>
      </c>
      <c r="D244" s="1509"/>
      <c r="E244" s="1509"/>
      <c r="F244" s="1509"/>
      <c r="G244" s="1509"/>
      <c r="H244" s="1509"/>
      <c r="I244" s="1509"/>
      <c r="J244" s="1509"/>
      <c r="K244" s="1509"/>
      <c r="L244" s="1509"/>
      <c r="M244" s="1509"/>
      <c r="N244" s="1510"/>
      <c r="O244" s="908" t="str">
        <f>IF(M240&gt;=15,"Emerald",IF(M240&gt;=10,"Gold",IF(M240&gt;=5,"Silver","Bronze")))</f>
        <v>Bronze</v>
      </c>
      <c r="P244" s="914"/>
      <c r="Q244" s="915"/>
      <c r="R244" s="487"/>
      <c r="S244" s="488"/>
      <c r="T244" s="79"/>
      <c r="V244" s="446"/>
      <c r="W244" s="446"/>
      <c r="X244" s="446"/>
      <c r="Y244" s="446"/>
      <c r="Z244" s="446"/>
      <c r="AA244" s="446"/>
      <c r="AB244" s="446"/>
      <c r="AC244" s="446"/>
      <c r="AD244" s="446"/>
      <c r="AE244" s="446"/>
      <c r="AF244" s="446"/>
      <c r="AG244" s="446"/>
      <c r="AH244" s="446"/>
      <c r="AI244" s="446"/>
      <c r="AJ244" s="446"/>
    </row>
    <row r="245" spans="1:36" ht="10.15" customHeight="1" x14ac:dyDescent="0.25">
      <c r="A245" s="1505"/>
      <c r="B245" s="1506"/>
      <c r="C245" s="1506"/>
      <c r="D245" s="1506"/>
      <c r="E245" s="1506"/>
      <c r="F245" s="1506"/>
      <c r="G245" s="1506"/>
      <c r="H245" s="1506"/>
      <c r="I245" s="1506"/>
      <c r="J245" s="1506"/>
      <c r="K245" s="1506"/>
      <c r="L245" s="1506"/>
      <c r="M245" s="1506"/>
      <c r="N245" s="1506"/>
      <c r="O245" s="1506"/>
      <c r="P245" s="1506"/>
      <c r="Q245" s="1506"/>
      <c r="R245" s="1506"/>
      <c r="S245" s="1507"/>
      <c r="T245" s="79"/>
      <c r="V245" s="446"/>
      <c r="W245" s="446"/>
      <c r="X245" s="446"/>
      <c r="Y245" s="446"/>
      <c r="Z245" s="446"/>
      <c r="AA245" s="446"/>
      <c r="AB245" s="446"/>
      <c r="AC245" s="446"/>
      <c r="AD245" s="446"/>
      <c r="AE245" s="446"/>
      <c r="AF245" s="446"/>
      <c r="AG245" s="446"/>
      <c r="AH245" s="446"/>
      <c r="AI245" s="446"/>
      <c r="AJ245" s="446"/>
    </row>
    <row r="246" spans="1:36" ht="18" customHeight="1" x14ac:dyDescent="0.25">
      <c r="A246" s="1496" t="s">
        <v>346</v>
      </c>
      <c r="B246" s="1497"/>
      <c r="C246" s="1497"/>
      <c r="D246" s="1497"/>
      <c r="E246" s="1497"/>
      <c r="F246" s="1497"/>
      <c r="G246" s="1497"/>
      <c r="H246" s="1497"/>
      <c r="I246" s="1497"/>
      <c r="J246" s="1497"/>
      <c r="K246" s="1497"/>
      <c r="L246" s="1497"/>
      <c r="M246" s="1497"/>
      <c r="N246" s="1497"/>
      <c r="O246" s="1497"/>
      <c r="P246" s="1497"/>
      <c r="Q246" s="1497"/>
      <c r="R246" s="1497"/>
      <c r="S246" s="1498"/>
      <c r="T246" s="79"/>
      <c r="V246" s="446"/>
      <c r="W246" s="446"/>
      <c r="X246" s="446"/>
      <c r="Y246" s="446"/>
      <c r="Z246" s="446"/>
      <c r="AA246" s="446"/>
      <c r="AB246" s="446"/>
      <c r="AC246" s="446"/>
      <c r="AD246" s="446"/>
      <c r="AE246" s="446"/>
      <c r="AF246" s="446"/>
      <c r="AG246" s="446"/>
      <c r="AH246" s="446"/>
      <c r="AI246" s="446"/>
      <c r="AJ246" s="446"/>
    </row>
    <row r="247" spans="1:36" ht="58.15" customHeight="1" x14ac:dyDescent="0.25">
      <c r="A247" s="1392">
        <v>4.0999999999999996</v>
      </c>
      <c r="B247" s="1071"/>
      <c r="C247" s="973" t="s">
        <v>347</v>
      </c>
      <c r="D247" s="973"/>
      <c r="E247" s="973"/>
      <c r="F247" s="973"/>
      <c r="G247" s="973"/>
      <c r="H247" s="973"/>
      <c r="I247" s="973"/>
      <c r="J247" s="973"/>
      <c r="K247" s="973"/>
      <c r="L247" s="1393" t="s">
        <v>348</v>
      </c>
      <c r="M247" s="1249" t="str">
        <f>IF(Bedrooms="","",IF(CFA="","",IF(Bedrooms=0,ROUNDUP(((E249-CFA)/300),0),IF(Bedrooms=1,ROUNDUP(((F249-CFA)/300),0),IF(Bedrooms=2,ROUNDUP(((G249-CFA)/300),0),IF(Bedrooms=3,ROUNDUP(((H249-CFA)/300),0),IF(Bedrooms=4,ROUNDUP(((I249-CFA)/300),0),IF(Bedrooms=5,ROUNDUP(((J249-CFA)/300),0),IF(Bedrooms=6,ROUNDUP(((K249-CFA)/300),0),"Number of Bedrooms?")))))))))</f>
        <v/>
      </c>
      <c r="N247" s="1397"/>
      <c r="O247" s="1398"/>
      <c r="P247" s="1398"/>
      <c r="Q247" s="1398"/>
      <c r="R247" s="1398"/>
      <c r="S247" s="1399"/>
      <c r="T247" s="1288"/>
      <c r="V247" s="446"/>
      <c r="W247" s="446"/>
      <c r="X247" s="446"/>
      <c r="Y247" s="446"/>
      <c r="Z247" s="446"/>
      <c r="AA247" s="446"/>
      <c r="AB247" s="446"/>
      <c r="AC247" s="446"/>
      <c r="AD247" s="446"/>
      <c r="AE247" s="446"/>
      <c r="AF247" s="446"/>
      <c r="AG247" s="446"/>
      <c r="AH247" s="446"/>
      <c r="AI247" s="446"/>
      <c r="AJ247" s="446"/>
    </row>
    <row r="248" spans="1:36" x14ac:dyDescent="0.25">
      <c r="A248" s="1072"/>
      <c r="B248" s="1053"/>
      <c r="C248" s="1388" t="s">
        <v>349</v>
      </c>
      <c r="D248" s="1389"/>
      <c r="E248" s="146" t="s">
        <v>350</v>
      </c>
      <c r="F248" s="146" t="s">
        <v>351</v>
      </c>
      <c r="G248" s="146" t="s">
        <v>352</v>
      </c>
      <c r="H248" s="146" t="s">
        <v>353</v>
      </c>
      <c r="I248" s="146" t="s">
        <v>354</v>
      </c>
      <c r="J248" s="146" t="s">
        <v>355</v>
      </c>
      <c r="K248" s="147" t="s">
        <v>356</v>
      </c>
      <c r="L248" s="1394"/>
      <c r="M248" s="1250"/>
      <c r="N248" s="1400"/>
      <c r="O248" s="1401"/>
      <c r="P248" s="1401"/>
      <c r="Q248" s="1401"/>
      <c r="R248" s="1401"/>
      <c r="S248" s="1402"/>
      <c r="T248" s="1289"/>
      <c r="V248" s="446"/>
      <c r="W248" s="446"/>
      <c r="X248" s="446"/>
      <c r="Y248" s="446"/>
      <c r="Z248" s="446"/>
      <c r="AA248" s="446"/>
      <c r="AB248" s="446"/>
      <c r="AC248" s="446"/>
      <c r="AD248" s="446"/>
      <c r="AE248" s="446"/>
      <c r="AF248" s="446"/>
      <c r="AG248" s="446"/>
      <c r="AH248" s="446"/>
      <c r="AI248" s="446"/>
      <c r="AJ248" s="446"/>
    </row>
    <row r="249" spans="1:36" x14ac:dyDescent="0.25">
      <c r="A249" s="1069"/>
      <c r="B249" s="804"/>
      <c r="C249" s="1388" t="s">
        <v>357</v>
      </c>
      <c r="D249" s="1390"/>
      <c r="E249" s="148" t="s">
        <v>358</v>
      </c>
      <c r="F249" s="148" t="s">
        <v>358</v>
      </c>
      <c r="G249" s="148" t="s">
        <v>359</v>
      </c>
      <c r="H249" s="148" t="s">
        <v>360</v>
      </c>
      <c r="I249" s="148" t="s">
        <v>361</v>
      </c>
      <c r="J249" s="148" t="s">
        <v>362</v>
      </c>
      <c r="K249" s="148" t="s">
        <v>363</v>
      </c>
      <c r="L249" s="1395"/>
      <c r="M249" s="1396"/>
      <c r="N249" s="1403"/>
      <c r="O249" s="1404"/>
      <c r="P249" s="1404"/>
      <c r="Q249" s="1404"/>
      <c r="R249" s="1404"/>
      <c r="S249" s="1405"/>
      <c r="T249" s="1290"/>
      <c r="V249" s="446"/>
      <c r="W249" s="446"/>
      <c r="X249" s="446"/>
      <c r="Y249" s="446"/>
      <c r="Z249" s="446"/>
      <c r="AA249" s="446"/>
      <c r="AB249" s="446"/>
      <c r="AC249" s="446"/>
      <c r="AD249" s="446"/>
      <c r="AE249" s="446"/>
      <c r="AF249" s="446"/>
      <c r="AG249" s="446"/>
      <c r="AH249" s="446"/>
      <c r="AI249" s="446"/>
      <c r="AJ249" s="446"/>
    </row>
    <row r="250" spans="1:36" x14ac:dyDescent="0.25">
      <c r="A250" s="1391" t="s">
        <v>364</v>
      </c>
      <c r="B250" s="1391"/>
      <c r="C250" s="1391"/>
      <c r="D250" s="1391"/>
      <c r="E250" s="1391"/>
      <c r="F250" s="1391"/>
      <c r="G250" s="1391"/>
      <c r="H250" s="1391"/>
      <c r="I250" s="1391"/>
      <c r="J250" s="1391"/>
      <c r="K250" s="1391"/>
      <c r="L250" s="1391"/>
      <c r="M250" s="1391"/>
      <c r="N250" s="1391"/>
      <c r="O250" s="1391"/>
      <c r="P250" s="1391"/>
      <c r="Q250" s="1391"/>
      <c r="R250" s="1391"/>
      <c r="S250" s="1391"/>
      <c r="T250" s="63"/>
      <c r="V250" s="446"/>
      <c r="W250" s="446"/>
      <c r="X250" s="446"/>
      <c r="Y250" s="446"/>
      <c r="Z250" s="446"/>
      <c r="AA250" s="446"/>
      <c r="AB250" s="446"/>
      <c r="AC250" s="446"/>
      <c r="AD250" s="446"/>
      <c r="AE250" s="446"/>
      <c r="AF250" s="446"/>
      <c r="AG250" s="446"/>
      <c r="AH250" s="446"/>
      <c r="AI250" s="446"/>
      <c r="AJ250" s="446"/>
    </row>
    <row r="251" spans="1:36" ht="48" customHeight="1" x14ac:dyDescent="0.25">
      <c r="A251" s="486" t="s">
        <v>365</v>
      </c>
      <c r="B251" s="149"/>
      <c r="C251" s="968" t="s">
        <v>1188</v>
      </c>
      <c r="D251" s="968"/>
      <c r="E251" s="968"/>
      <c r="F251" s="968"/>
      <c r="G251" s="968"/>
      <c r="H251" s="968"/>
      <c r="I251" s="968"/>
      <c r="J251" s="968"/>
      <c r="K251" s="968"/>
      <c r="L251" s="494">
        <v>1</v>
      </c>
      <c r="M251" s="131"/>
      <c r="N251" s="969"/>
      <c r="O251" s="969"/>
      <c r="P251" s="969"/>
      <c r="Q251" s="969"/>
      <c r="R251" s="969"/>
      <c r="S251" s="969"/>
      <c r="T251" s="456"/>
      <c r="V251" s="446"/>
      <c r="W251" s="446"/>
      <c r="X251" s="446"/>
      <c r="Y251" s="446"/>
      <c r="Z251" s="446"/>
      <c r="AA251" s="446"/>
      <c r="AB251" s="446"/>
      <c r="AC251" s="446"/>
      <c r="AD251" s="446"/>
      <c r="AE251" s="446"/>
      <c r="AF251" s="446"/>
      <c r="AG251" s="446"/>
      <c r="AH251" s="446"/>
      <c r="AI251" s="446"/>
      <c r="AJ251" s="446"/>
    </row>
    <row r="252" spans="1:36" ht="33" customHeight="1" x14ac:dyDescent="0.25">
      <c r="A252" s="486" t="s">
        <v>366</v>
      </c>
      <c r="B252" s="149"/>
      <c r="C252" s="1109" t="s">
        <v>1189</v>
      </c>
      <c r="D252" s="1110"/>
      <c r="E252" s="1110"/>
      <c r="F252" s="1110"/>
      <c r="G252" s="1110"/>
      <c r="H252" s="1110"/>
      <c r="I252" s="1110"/>
      <c r="J252" s="1110"/>
      <c r="K252" s="1111"/>
      <c r="L252" s="494">
        <v>2</v>
      </c>
      <c r="M252" s="131"/>
      <c r="N252" s="969"/>
      <c r="O252" s="969"/>
      <c r="P252" s="969"/>
      <c r="Q252" s="969"/>
      <c r="R252" s="969"/>
      <c r="S252" s="969"/>
      <c r="T252" s="456"/>
      <c r="V252" s="446"/>
      <c r="W252" s="446"/>
      <c r="X252" s="446"/>
      <c r="Y252" s="446"/>
      <c r="Z252" s="446"/>
      <c r="AA252" s="446"/>
      <c r="AB252" s="446"/>
      <c r="AC252" s="446"/>
      <c r="AD252" s="446"/>
      <c r="AE252" s="446"/>
      <c r="AF252" s="446"/>
      <c r="AG252" s="446"/>
      <c r="AH252" s="446"/>
      <c r="AI252" s="446"/>
      <c r="AJ252" s="446"/>
    </row>
    <row r="253" spans="1:36" ht="30.4" customHeight="1" x14ac:dyDescent="0.25">
      <c r="A253" s="486" t="s">
        <v>367</v>
      </c>
      <c r="B253" s="149"/>
      <c r="C253" s="968" t="s">
        <v>1190</v>
      </c>
      <c r="D253" s="968"/>
      <c r="E253" s="968"/>
      <c r="F253" s="968"/>
      <c r="G253" s="968"/>
      <c r="H253" s="968"/>
      <c r="I253" s="968"/>
      <c r="J253" s="968"/>
      <c r="K253" s="968"/>
      <c r="L253" s="494">
        <v>2</v>
      </c>
      <c r="M253" s="131"/>
      <c r="N253" s="969"/>
      <c r="O253" s="969"/>
      <c r="P253" s="969"/>
      <c r="Q253" s="969"/>
      <c r="R253" s="969"/>
      <c r="S253" s="969"/>
      <c r="T253" s="63"/>
      <c r="V253" s="446"/>
      <c r="W253" s="446"/>
      <c r="X253" s="446"/>
      <c r="Y253" s="446"/>
      <c r="Z253" s="446"/>
      <c r="AA253" s="446"/>
      <c r="AB253" s="446"/>
      <c r="AC253" s="446"/>
      <c r="AD253" s="446"/>
      <c r="AE253" s="446"/>
      <c r="AF253" s="446"/>
      <c r="AG253" s="446"/>
      <c r="AH253" s="446"/>
      <c r="AI253" s="446"/>
      <c r="AJ253" s="446"/>
    </row>
    <row r="254" spans="1:36" ht="43.9" customHeight="1" x14ac:dyDescent="0.25">
      <c r="A254" s="486" t="s">
        <v>368</v>
      </c>
      <c r="B254" s="149"/>
      <c r="C254" s="1385" t="s">
        <v>1191</v>
      </c>
      <c r="D254" s="1386"/>
      <c r="E254" s="1386"/>
      <c r="F254" s="1386"/>
      <c r="G254" s="1386"/>
      <c r="H254" s="1386"/>
      <c r="I254" s="1386"/>
      <c r="J254" s="1386"/>
      <c r="K254" s="1387"/>
      <c r="L254" s="494">
        <v>2</v>
      </c>
      <c r="M254" s="131"/>
      <c r="N254" s="970"/>
      <c r="O254" s="971"/>
      <c r="P254" s="971"/>
      <c r="Q254" s="971"/>
      <c r="R254" s="971"/>
      <c r="S254" s="972"/>
      <c r="T254" s="63"/>
      <c r="V254" s="446"/>
      <c r="W254" s="446"/>
      <c r="X254" s="446"/>
      <c r="Y254" s="446"/>
      <c r="Z254" s="446"/>
      <c r="AA254" s="446"/>
      <c r="AB254" s="446"/>
      <c r="AC254" s="446"/>
      <c r="AD254" s="446"/>
      <c r="AE254" s="446"/>
      <c r="AF254" s="446"/>
      <c r="AG254" s="446"/>
      <c r="AH254" s="446"/>
      <c r="AI254" s="446"/>
      <c r="AJ254" s="446"/>
    </row>
    <row r="255" spans="1:36" ht="13.9" customHeight="1" x14ac:dyDescent="0.25">
      <c r="A255" s="486" t="s">
        <v>369</v>
      </c>
      <c r="B255" s="149"/>
      <c r="C255" s="1385" t="s">
        <v>1192</v>
      </c>
      <c r="D255" s="1386"/>
      <c r="E255" s="1386"/>
      <c r="F255" s="1386"/>
      <c r="G255" s="1386"/>
      <c r="H255" s="1386"/>
      <c r="I255" s="1386"/>
      <c r="J255" s="1386"/>
      <c r="K255" s="1387"/>
      <c r="L255" s="494">
        <v>2</v>
      </c>
      <c r="M255" s="131"/>
      <c r="N255" s="970"/>
      <c r="O255" s="971"/>
      <c r="P255" s="971"/>
      <c r="Q255" s="971"/>
      <c r="R255" s="971"/>
      <c r="S255" s="972"/>
      <c r="T255" s="63"/>
      <c r="V255" s="446"/>
      <c r="W255" s="446"/>
      <c r="X255" s="446"/>
      <c r="Y255" s="446"/>
      <c r="Z255" s="446"/>
      <c r="AA255" s="446"/>
      <c r="AB255" s="446"/>
      <c r="AC255" s="446"/>
      <c r="AD255" s="446"/>
      <c r="AE255" s="446"/>
      <c r="AF255" s="446"/>
      <c r="AG255" s="446"/>
      <c r="AH255" s="446"/>
      <c r="AI255" s="446"/>
      <c r="AJ255" s="446"/>
    </row>
    <row r="256" spans="1:36" ht="30" customHeight="1" x14ac:dyDescent="0.25">
      <c r="A256" s="486" t="s">
        <v>370</v>
      </c>
      <c r="B256" s="149"/>
      <c r="C256" s="973" t="s">
        <v>1193</v>
      </c>
      <c r="D256" s="973"/>
      <c r="E256" s="973"/>
      <c r="F256" s="973"/>
      <c r="G256" s="973"/>
      <c r="H256" s="973"/>
      <c r="I256" s="973"/>
      <c r="J256" s="973"/>
      <c r="K256" s="973"/>
      <c r="L256" s="494">
        <v>1</v>
      </c>
      <c r="M256" s="131"/>
      <c r="N256" s="969"/>
      <c r="O256" s="969"/>
      <c r="P256" s="969"/>
      <c r="Q256" s="969"/>
      <c r="R256" s="969"/>
      <c r="S256" s="969"/>
      <c r="T256" s="456"/>
      <c r="V256" s="446"/>
      <c r="W256" s="446"/>
      <c r="X256" s="446"/>
      <c r="Y256" s="446"/>
      <c r="Z256" s="446"/>
      <c r="AA256" s="446"/>
      <c r="AB256" s="446"/>
      <c r="AC256" s="446"/>
      <c r="AD256" s="446"/>
      <c r="AE256" s="446"/>
      <c r="AF256" s="446"/>
      <c r="AG256" s="446"/>
      <c r="AH256" s="446"/>
      <c r="AI256" s="446"/>
      <c r="AJ256" s="446"/>
    </row>
    <row r="257" spans="1:36" ht="30.4" customHeight="1" x14ac:dyDescent="0.25">
      <c r="A257" s="486" t="s">
        <v>371</v>
      </c>
      <c r="B257" s="149"/>
      <c r="C257" s="968" t="s">
        <v>1194</v>
      </c>
      <c r="D257" s="968"/>
      <c r="E257" s="968"/>
      <c r="F257" s="968"/>
      <c r="G257" s="968"/>
      <c r="H257" s="968"/>
      <c r="I257" s="968"/>
      <c r="J257" s="968"/>
      <c r="K257" s="968"/>
      <c r="L257" s="494">
        <v>2</v>
      </c>
      <c r="M257" s="131"/>
      <c r="N257" s="969"/>
      <c r="O257" s="969"/>
      <c r="P257" s="969"/>
      <c r="Q257" s="969"/>
      <c r="R257" s="969"/>
      <c r="S257" s="969"/>
      <c r="T257" s="456"/>
      <c r="V257" s="446"/>
      <c r="W257" s="446"/>
      <c r="X257" s="446"/>
      <c r="Y257" s="446"/>
      <c r="Z257" s="446"/>
      <c r="AA257" s="446"/>
      <c r="AB257" s="446"/>
      <c r="AC257" s="446"/>
      <c r="AD257" s="446"/>
      <c r="AE257" s="446"/>
      <c r="AF257" s="446"/>
      <c r="AG257" s="446"/>
      <c r="AH257" s="446"/>
      <c r="AI257" s="446"/>
      <c r="AJ257" s="446"/>
    </row>
    <row r="258" spans="1:36" ht="30.75" customHeight="1" x14ac:dyDescent="0.25">
      <c r="A258" s="486" t="s">
        <v>372</v>
      </c>
      <c r="B258" s="149"/>
      <c r="C258" s="968" t="s">
        <v>1195</v>
      </c>
      <c r="D258" s="968"/>
      <c r="E258" s="968"/>
      <c r="F258" s="968"/>
      <c r="G258" s="968"/>
      <c r="H258" s="968"/>
      <c r="I258" s="968"/>
      <c r="J258" s="968"/>
      <c r="K258" s="968"/>
      <c r="L258" s="494">
        <v>3</v>
      </c>
      <c r="M258" s="131"/>
      <c r="N258" s="969"/>
      <c r="O258" s="969"/>
      <c r="P258" s="969"/>
      <c r="Q258" s="969"/>
      <c r="R258" s="969"/>
      <c r="S258" s="969"/>
      <c r="T258" s="457"/>
      <c r="V258" s="446"/>
      <c r="W258" s="446"/>
      <c r="X258" s="446"/>
      <c r="Y258" s="446"/>
      <c r="Z258" s="446"/>
      <c r="AA258" s="446"/>
      <c r="AB258" s="446"/>
      <c r="AC258" s="446"/>
      <c r="AD258" s="446"/>
      <c r="AE258" s="446"/>
      <c r="AF258" s="446"/>
      <c r="AG258" s="446"/>
      <c r="AH258" s="446"/>
      <c r="AI258" s="446"/>
      <c r="AJ258" s="446"/>
    </row>
    <row r="259" spans="1:36" ht="33" customHeight="1" x14ac:dyDescent="0.25">
      <c r="A259" s="486" t="s">
        <v>373</v>
      </c>
      <c r="B259" s="149"/>
      <c r="C259" s="1096" t="s">
        <v>1196</v>
      </c>
      <c r="D259" s="1097"/>
      <c r="E259" s="1097"/>
      <c r="F259" s="1097"/>
      <c r="G259" s="1097"/>
      <c r="H259" s="1097"/>
      <c r="I259" s="1097"/>
      <c r="J259" s="1097"/>
      <c r="K259" s="1098"/>
      <c r="L259" s="494">
        <v>1</v>
      </c>
      <c r="M259" s="131"/>
      <c r="N259" s="970"/>
      <c r="O259" s="971"/>
      <c r="P259" s="971"/>
      <c r="Q259" s="971"/>
      <c r="R259" s="971"/>
      <c r="S259" s="972"/>
      <c r="T259" s="456"/>
      <c r="V259" s="446"/>
      <c r="W259" s="446"/>
      <c r="X259" s="446"/>
      <c r="Y259" s="446"/>
      <c r="Z259" s="446"/>
      <c r="AA259" s="446"/>
      <c r="AB259" s="446"/>
      <c r="AC259" s="446"/>
      <c r="AD259" s="446"/>
      <c r="AE259" s="446"/>
      <c r="AF259" s="446"/>
      <c r="AG259" s="446"/>
      <c r="AH259" s="446"/>
      <c r="AI259" s="446"/>
      <c r="AJ259" s="446"/>
    </row>
    <row r="260" spans="1:36" ht="33" customHeight="1" x14ac:dyDescent="0.25">
      <c r="A260" s="486" t="s">
        <v>374</v>
      </c>
      <c r="B260" s="149"/>
      <c r="C260" s="1340" t="s">
        <v>1197</v>
      </c>
      <c r="D260" s="1340"/>
      <c r="E260" s="1340"/>
      <c r="F260" s="1340"/>
      <c r="G260" s="1340"/>
      <c r="H260" s="1340"/>
      <c r="I260" s="1340"/>
      <c r="J260" s="1340"/>
      <c r="K260" s="1340"/>
      <c r="L260" s="493">
        <v>1</v>
      </c>
      <c r="M260" s="478"/>
      <c r="N260" s="1406"/>
      <c r="O260" s="1406"/>
      <c r="P260" s="1406"/>
      <c r="Q260" s="1406"/>
      <c r="R260" s="1406"/>
      <c r="S260" s="1406"/>
      <c r="T260" s="456"/>
      <c r="V260" s="446"/>
      <c r="W260" s="446"/>
      <c r="X260" s="446"/>
      <c r="Y260" s="446"/>
      <c r="Z260" s="446"/>
      <c r="AA260" s="446"/>
      <c r="AB260" s="446"/>
      <c r="AC260" s="446"/>
      <c r="AD260" s="446"/>
      <c r="AE260" s="446"/>
      <c r="AF260" s="446"/>
      <c r="AG260" s="446"/>
      <c r="AH260" s="446"/>
      <c r="AI260" s="446"/>
      <c r="AJ260" s="446"/>
    </row>
    <row r="261" spans="1:36" x14ac:dyDescent="0.25">
      <c r="A261" s="1430" t="s">
        <v>375</v>
      </c>
      <c r="B261" s="1430"/>
      <c r="C261" s="1430"/>
      <c r="D261" s="1430"/>
      <c r="E261" s="1430"/>
      <c r="F261" s="1430"/>
      <c r="G261" s="1430"/>
      <c r="H261" s="1430"/>
      <c r="I261" s="1430"/>
      <c r="J261" s="1430"/>
      <c r="K261" s="1430"/>
      <c r="L261" s="1430"/>
      <c r="M261" s="1430"/>
      <c r="N261" s="1430"/>
      <c r="O261" s="1430"/>
      <c r="P261" s="1430"/>
      <c r="Q261" s="1430"/>
      <c r="R261" s="1430"/>
      <c r="S261" s="1430"/>
      <c r="T261" s="79"/>
      <c r="V261" s="446"/>
      <c r="W261" s="446"/>
      <c r="X261" s="446"/>
      <c r="Y261" s="446"/>
      <c r="Z261" s="446"/>
      <c r="AA261" s="446"/>
      <c r="AB261" s="446"/>
      <c r="AC261" s="446"/>
      <c r="AD261" s="446"/>
      <c r="AE261" s="446"/>
      <c r="AF261" s="446"/>
      <c r="AG261" s="446"/>
      <c r="AH261" s="446"/>
      <c r="AI261" s="446"/>
      <c r="AJ261" s="446"/>
    </row>
    <row r="262" spans="1:36" ht="45.75" customHeight="1" x14ac:dyDescent="0.25">
      <c r="A262" s="486" t="s">
        <v>376</v>
      </c>
      <c r="B262" s="149"/>
      <c r="C262" s="1431" t="s">
        <v>377</v>
      </c>
      <c r="D262" s="1431"/>
      <c r="E262" s="1431"/>
      <c r="F262" s="1431"/>
      <c r="G262" s="1431"/>
      <c r="H262" s="1431"/>
      <c r="I262" s="1431"/>
      <c r="J262" s="1431"/>
      <c r="K262" s="1431"/>
      <c r="L262" s="494">
        <v>1</v>
      </c>
      <c r="M262" s="131"/>
      <c r="N262" s="969"/>
      <c r="O262" s="969"/>
      <c r="P262" s="969"/>
      <c r="Q262" s="969"/>
      <c r="R262" s="969"/>
      <c r="S262" s="969"/>
      <c r="T262" s="79"/>
      <c r="V262" s="446"/>
      <c r="W262" s="446"/>
      <c r="X262" s="446"/>
      <c r="Y262" s="446"/>
      <c r="Z262" s="446"/>
      <c r="AA262" s="446"/>
      <c r="AB262" s="446"/>
      <c r="AC262" s="446"/>
      <c r="AD262" s="446"/>
      <c r="AE262" s="446"/>
      <c r="AF262" s="446"/>
      <c r="AG262" s="446"/>
      <c r="AH262" s="446"/>
      <c r="AI262" s="446"/>
      <c r="AJ262" s="446"/>
    </row>
    <row r="263" spans="1:36" ht="62.25" customHeight="1" x14ac:dyDescent="0.25">
      <c r="A263" s="486" t="s">
        <v>378</v>
      </c>
      <c r="B263" s="149"/>
      <c r="C263" s="968" t="s">
        <v>379</v>
      </c>
      <c r="D263" s="968"/>
      <c r="E263" s="968"/>
      <c r="F263" s="968"/>
      <c r="G263" s="968"/>
      <c r="H263" s="968"/>
      <c r="I263" s="968"/>
      <c r="J263" s="968"/>
      <c r="K263" s="968"/>
      <c r="L263" s="494">
        <v>4</v>
      </c>
      <c r="M263" s="131"/>
      <c r="N263" s="969"/>
      <c r="O263" s="969"/>
      <c r="P263" s="969"/>
      <c r="Q263" s="969"/>
      <c r="R263" s="969"/>
      <c r="S263" s="969"/>
      <c r="T263" s="1288"/>
      <c r="V263" s="446"/>
      <c r="W263" s="446"/>
      <c r="X263" s="446"/>
      <c r="Y263" s="446"/>
      <c r="Z263" s="446"/>
      <c r="AA263" s="446"/>
      <c r="AB263" s="446"/>
      <c r="AC263" s="446"/>
      <c r="AD263" s="446"/>
      <c r="AE263" s="446"/>
      <c r="AF263" s="446"/>
      <c r="AG263" s="446"/>
      <c r="AH263" s="446"/>
      <c r="AI263" s="446"/>
      <c r="AJ263" s="446"/>
    </row>
    <row r="264" spans="1:36" ht="45" customHeight="1" x14ac:dyDescent="0.25">
      <c r="A264" s="486" t="s">
        <v>380</v>
      </c>
      <c r="B264" s="149"/>
      <c r="C264" s="968" t="s">
        <v>381</v>
      </c>
      <c r="D264" s="968"/>
      <c r="E264" s="968"/>
      <c r="F264" s="968"/>
      <c r="G264" s="968"/>
      <c r="H264" s="968"/>
      <c r="I264" s="968"/>
      <c r="J264" s="968"/>
      <c r="K264" s="968"/>
      <c r="L264" s="494">
        <v>1</v>
      </c>
      <c r="M264" s="131"/>
      <c r="N264" s="969"/>
      <c r="O264" s="969"/>
      <c r="P264" s="969"/>
      <c r="Q264" s="969"/>
      <c r="R264" s="969"/>
      <c r="S264" s="969"/>
      <c r="T264" s="1289"/>
      <c r="V264" s="446"/>
      <c r="W264" s="446"/>
      <c r="X264" s="446"/>
      <c r="Y264" s="446"/>
      <c r="Z264" s="446"/>
      <c r="AA264" s="446"/>
      <c r="AB264" s="446"/>
      <c r="AC264" s="446"/>
      <c r="AD264" s="446"/>
      <c r="AE264" s="446"/>
      <c r="AF264" s="446"/>
      <c r="AG264" s="446"/>
      <c r="AH264" s="446"/>
      <c r="AI264" s="446"/>
      <c r="AJ264" s="446"/>
    </row>
    <row r="265" spans="1:36" ht="63" customHeight="1" x14ac:dyDescent="0.25">
      <c r="A265" s="486" t="s">
        <v>382</v>
      </c>
      <c r="B265" s="149"/>
      <c r="C265" s="1340" t="s">
        <v>383</v>
      </c>
      <c r="D265" s="1340"/>
      <c r="E265" s="1340"/>
      <c r="F265" s="1340"/>
      <c r="G265" s="1340"/>
      <c r="H265" s="1340"/>
      <c r="I265" s="1340"/>
      <c r="J265" s="1340"/>
      <c r="K265" s="1340"/>
      <c r="L265" s="493">
        <v>1</v>
      </c>
      <c r="M265" s="478"/>
      <c r="N265" s="1406"/>
      <c r="O265" s="1406"/>
      <c r="P265" s="1406"/>
      <c r="Q265" s="1406"/>
      <c r="R265" s="1406"/>
      <c r="S265" s="1406"/>
      <c r="T265" s="1290"/>
      <c r="V265" s="446"/>
      <c r="W265" s="446"/>
      <c r="X265" s="446"/>
      <c r="Y265" s="446"/>
      <c r="Z265" s="446"/>
      <c r="AA265" s="446"/>
      <c r="AB265" s="446"/>
      <c r="AC265" s="446"/>
      <c r="AD265" s="446"/>
      <c r="AE265" s="446"/>
      <c r="AF265" s="446"/>
      <c r="AG265" s="446"/>
      <c r="AH265" s="446"/>
      <c r="AI265" s="446"/>
      <c r="AJ265" s="446"/>
    </row>
    <row r="266" spans="1:36" x14ac:dyDescent="0.25">
      <c r="A266" s="1430" t="s">
        <v>384</v>
      </c>
      <c r="B266" s="1430"/>
      <c r="C266" s="1430"/>
      <c r="D266" s="1430"/>
      <c r="E266" s="1430"/>
      <c r="F266" s="1430"/>
      <c r="G266" s="1430"/>
      <c r="H266" s="1430"/>
      <c r="I266" s="1430"/>
      <c r="J266" s="1430"/>
      <c r="K266" s="1430"/>
      <c r="L266" s="1430"/>
      <c r="M266" s="1430"/>
      <c r="N266" s="1430"/>
      <c r="O266" s="1430"/>
      <c r="P266" s="1430"/>
      <c r="Q266" s="1430"/>
      <c r="R266" s="1430"/>
      <c r="S266" s="1430"/>
      <c r="T266" s="79"/>
      <c r="V266" s="446"/>
      <c r="W266" s="446"/>
      <c r="X266" s="446"/>
      <c r="Y266" s="446"/>
      <c r="Z266" s="446"/>
      <c r="AA266" s="446"/>
      <c r="AB266" s="446"/>
      <c r="AC266" s="446"/>
      <c r="AD266" s="446"/>
      <c r="AE266" s="446"/>
      <c r="AF266" s="446"/>
      <c r="AG266" s="446"/>
      <c r="AH266" s="446"/>
      <c r="AI266" s="446"/>
      <c r="AJ266" s="446"/>
    </row>
    <row r="267" spans="1:36" ht="31.15" customHeight="1" x14ac:dyDescent="0.25">
      <c r="A267" s="486" t="s">
        <v>385</v>
      </c>
      <c r="B267" s="149"/>
      <c r="C267" s="973" t="s">
        <v>1198</v>
      </c>
      <c r="D267" s="973"/>
      <c r="E267" s="973"/>
      <c r="F267" s="973"/>
      <c r="G267" s="973"/>
      <c r="H267" s="973"/>
      <c r="I267" s="973"/>
      <c r="J267" s="973"/>
      <c r="K267" s="973"/>
      <c r="L267" s="494">
        <v>1</v>
      </c>
      <c r="M267" s="131"/>
      <c r="N267" s="969"/>
      <c r="O267" s="969"/>
      <c r="P267" s="969"/>
      <c r="Q267" s="969"/>
      <c r="R267" s="969"/>
      <c r="S267" s="969"/>
      <c r="T267" s="1274"/>
      <c r="V267" s="446"/>
      <c r="W267" s="446"/>
      <c r="X267" s="446"/>
      <c r="Y267" s="446"/>
      <c r="Z267" s="446"/>
      <c r="AA267" s="446"/>
      <c r="AB267" s="446"/>
      <c r="AC267" s="446"/>
      <c r="AD267" s="446"/>
      <c r="AE267" s="446"/>
      <c r="AF267" s="446"/>
      <c r="AG267" s="446"/>
      <c r="AH267" s="446"/>
      <c r="AI267" s="446"/>
      <c r="AJ267" s="446"/>
    </row>
    <row r="268" spans="1:36" ht="33" customHeight="1" x14ac:dyDescent="0.25">
      <c r="A268" s="486" t="s">
        <v>386</v>
      </c>
      <c r="B268" s="149"/>
      <c r="C268" s="968" t="s">
        <v>1199</v>
      </c>
      <c r="D268" s="968"/>
      <c r="E268" s="968"/>
      <c r="F268" s="968"/>
      <c r="G268" s="968"/>
      <c r="H268" s="968"/>
      <c r="I268" s="968"/>
      <c r="J268" s="968"/>
      <c r="K268" s="968"/>
      <c r="L268" s="494">
        <v>1</v>
      </c>
      <c r="M268" s="131"/>
      <c r="N268" s="969"/>
      <c r="O268" s="969"/>
      <c r="P268" s="969"/>
      <c r="Q268" s="969"/>
      <c r="R268" s="969"/>
      <c r="S268" s="969"/>
      <c r="T268" s="1275"/>
      <c r="V268" s="446"/>
      <c r="W268" s="446"/>
      <c r="X268" s="446"/>
      <c r="Y268" s="446"/>
      <c r="Z268" s="446"/>
      <c r="AA268" s="446"/>
      <c r="AB268" s="446"/>
      <c r="AC268" s="446"/>
      <c r="AD268" s="446"/>
      <c r="AE268" s="446"/>
      <c r="AF268" s="446"/>
      <c r="AG268" s="446"/>
      <c r="AH268" s="446"/>
      <c r="AI268" s="446"/>
      <c r="AJ268" s="446"/>
    </row>
    <row r="269" spans="1:36" ht="29.1" customHeight="1" x14ac:dyDescent="0.25">
      <c r="A269" s="486" t="s">
        <v>387</v>
      </c>
      <c r="B269" s="149"/>
      <c r="C269" s="968" t="s">
        <v>388</v>
      </c>
      <c r="D269" s="968"/>
      <c r="E269" s="968"/>
      <c r="F269" s="968"/>
      <c r="G269" s="968"/>
      <c r="H269" s="968"/>
      <c r="I269" s="968"/>
      <c r="J269" s="968"/>
      <c r="K269" s="968"/>
      <c r="L269" s="494">
        <v>1</v>
      </c>
      <c r="M269" s="131"/>
      <c r="N269" s="969"/>
      <c r="O269" s="969"/>
      <c r="P269" s="969"/>
      <c r="Q269" s="969"/>
      <c r="R269" s="969"/>
      <c r="S269" s="969"/>
      <c r="T269" s="1275"/>
      <c r="V269" s="446"/>
      <c r="W269" s="446"/>
      <c r="X269" s="446"/>
      <c r="Y269" s="446"/>
      <c r="Z269" s="446"/>
      <c r="AA269" s="446"/>
      <c r="AB269" s="446"/>
      <c r="AC269" s="446"/>
      <c r="AD269" s="446"/>
      <c r="AE269" s="446"/>
      <c r="AF269" s="446"/>
      <c r="AG269" s="446"/>
      <c r="AH269" s="446"/>
      <c r="AI269" s="446"/>
      <c r="AJ269" s="446"/>
    </row>
    <row r="270" spans="1:36" x14ac:dyDescent="0.25">
      <c r="A270" s="486" t="s">
        <v>389</v>
      </c>
      <c r="B270" s="149"/>
      <c r="C270" s="968" t="s">
        <v>390</v>
      </c>
      <c r="D270" s="968"/>
      <c r="E270" s="968"/>
      <c r="F270" s="968"/>
      <c r="G270" s="968"/>
      <c r="H270" s="968"/>
      <c r="I270" s="968"/>
      <c r="J270" s="968"/>
      <c r="K270" s="968"/>
      <c r="L270" s="494"/>
      <c r="M270" s="494"/>
      <c r="N270" s="1429"/>
      <c r="O270" s="1429"/>
      <c r="P270" s="1429"/>
      <c r="Q270" s="1429"/>
      <c r="R270" s="1429"/>
      <c r="S270" s="1429"/>
      <c r="T270" s="1275"/>
      <c r="V270" s="446"/>
      <c r="W270" s="446"/>
      <c r="X270" s="446"/>
      <c r="Y270" s="446"/>
      <c r="Z270" s="446"/>
      <c r="AA270" s="446"/>
      <c r="AB270" s="446"/>
      <c r="AC270" s="446"/>
      <c r="AD270" s="446"/>
      <c r="AE270" s="446"/>
      <c r="AF270" s="446"/>
      <c r="AG270" s="446"/>
      <c r="AH270" s="446"/>
      <c r="AI270" s="446"/>
      <c r="AJ270" s="446"/>
    </row>
    <row r="271" spans="1:36" x14ac:dyDescent="0.25">
      <c r="A271" s="486"/>
      <c r="B271" s="149"/>
      <c r="C271" s="968" t="s">
        <v>391</v>
      </c>
      <c r="D271" s="968"/>
      <c r="E271" s="968"/>
      <c r="F271" s="968"/>
      <c r="G271" s="968"/>
      <c r="H271" s="968"/>
      <c r="I271" s="968"/>
      <c r="J271" s="968"/>
      <c r="K271" s="968"/>
      <c r="L271" s="494">
        <v>1</v>
      </c>
      <c r="M271" s="131"/>
      <c r="N271" s="969"/>
      <c r="O271" s="969"/>
      <c r="P271" s="969"/>
      <c r="Q271" s="969"/>
      <c r="R271" s="969"/>
      <c r="S271" s="969"/>
      <c r="T271" s="1275"/>
      <c r="V271" s="446"/>
      <c r="W271" s="446"/>
      <c r="X271" s="446"/>
      <c r="Y271" s="446"/>
      <c r="Z271" s="446"/>
      <c r="AA271" s="446"/>
      <c r="AB271" s="446"/>
      <c r="AC271" s="446"/>
      <c r="AD271" s="446"/>
      <c r="AE271" s="446"/>
      <c r="AF271" s="446"/>
      <c r="AG271" s="446"/>
      <c r="AH271" s="446"/>
      <c r="AI271" s="446"/>
      <c r="AJ271" s="446"/>
    </row>
    <row r="272" spans="1:36" x14ac:dyDescent="0.25">
      <c r="A272" s="486"/>
      <c r="B272" s="149"/>
      <c r="C272" s="968" t="s">
        <v>392</v>
      </c>
      <c r="D272" s="968"/>
      <c r="E272" s="968"/>
      <c r="F272" s="968"/>
      <c r="G272" s="968"/>
      <c r="H272" s="968"/>
      <c r="I272" s="968"/>
      <c r="J272" s="968"/>
      <c r="K272" s="968"/>
      <c r="L272" s="494">
        <v>1</v>
      </c>
      <c r="M272" s="131"/>
      <c r="N272" s="969"/>
      <c r="O272" s="969"/>
      <c r="P272" s="969"/>
      <c r="Q272" s="969"/>
      <c r="R272" s="969"/>
      <c r="S272" s="969"/>
      <c r="T272" s="1275"/>
      <c r="V272" s="446"/>
      <c r="W272" s="446"/>
      <c r="X272" s="446"/>
      <c r="Y272" s="446"/>
      <c r="Z272" s="446"/>
      <c r="AA272" s="446"/>
      <c r="AB272" s="446"/>
      <c r="AC272" s="446"/>
      <c r="AD272" s="446"/>
      <c r="AE272" s="446"/>
      <c r="AF272" s="446"/>
      <c r="AG272" s="446"/>
      <c r="AH272" s="446"/>
      <c r="AI272" s="446"/>
      <c r="AJ272" s="446"/>
    </row>
    <row r="273" spans="1:36" x14ac:dyDescent="0.25">
      <c r="A273" s="486"/>
      <c r="B273" s="149"/>
      <c r="C273" s="968" t="s">
        <v>393</v>
      </c>
      <c r="D273" s="968"/>
      <c r="E273" s="968"/>
      <c r="F273" s="968"/>
      <c r="G273" s="968"/>
      <c r="H273" s="968"/>
      <c r="I273" s="968"/>
      <c r="J273" s="968"/>
      <c r="K273" s="968"/>
      <c r="L273" s="494">
        <v>1</v>
      </c>
      <c r="M273" s="131"/>
      <c r="N273" s="969"/>
      <c r="O273" s="969"/>
      <c r="P273" s="969"/>
      <c r="Q273" s="969"/>
      <c r="R273" s="969"/>
      <c r="S273" s="969"/>
      <c r="T273" s="1275"/>
      <c r="V273" s="446"/>
      <c r="W273" s="446"/>
      <c r="X273" s="446"/>
      <c r="Y273" s="446"/>
      <c r="Z273" s="446"/>
      <c r="AA273" s="446"/>
      <c r="AB273" s="446"/>
      <c r="AC273" s="446"/>
      <c r="AD273" s="446"/>
      <c r="AE273" s="446"/>
      <c r="AF273" s="446"/>
      <c r="AG273" s="446"/>
      <c r="AH273" s="446"/>
      <c r="AI273" s="446"/>
      <c r="AJ273" s="446"/>
    </row>
    <row r="274" spans="1:36" x14ac:dyDescent="0.25">
      <c r="A274" s="486" t="s">
        <v>394</v>
      </c>
      <c r="B274" s="149"/>
      <c r="C274" s="1340" t="s">
        <v>395</v>
      </c>
      <c r="D274" s="1340"/>
      <c r="E274" s="1340"/>
      <c r="F274" s="1340"/>
      <c r="G274" s="1340"/>
      <c r="H274" s="1340"/>
      <c r="I274" s="1340"/>
      <c r="J274" s="1340"/>
      <c r="K274" s="1340"/>
      <c r="L274" s="493">
        <v>3</v>
      </c>
      <c r="M274" s="478"/>
      <c r="N274" s="1406"/>
      <c r="O274" s="1406"/>
      <c r="P274" s="1406"/>
      <c r="Q274" s="1406"/>
      <c r="R274" s="1406"/>
      <c r="S274" s="1406"/>
      <c r="T274" s="1276"/>
      <c r="V274" s="446"/>
      <c r="W274" s="446"/>
      <c r="X274" s="446"/>
      <c r="Y274" s="446"/>
      <c r="Z274" s="446"/>
      <c r="AA274" s="446"/>
      <c r="AB274" s="446"/>
      <c r="AC274" s="446"/>
      <c r="AD274" s="446"/>
      <c r="AE274" s="446"/>
      <c r="AF274" s="446"/>
      <c r="AG274" s="446"/>
      <c r="AH274" s="446"/>
      <c r="AI274" s="446"/>
      <c r="AJ274" s="446"/>
    </row>
    <row r="275" spans="1:36" x14ac:dyDescent="0.25">
      <c r="A275" s="1430" t="s">
        <v>396</v>
      </c>
      <c r="B275" s="1430"/>
      <c r="C275" s="1430"/>
      <c r="D275" s="1430"/>
      <c r="E275" s="1430"/>
      <c r="F275" s="1430"/>
      <c r="G275" s="1430"/>
      <c r="H275" s="1430"/>
      <c r="I275" s="1430"/>
      <c r="J275" s="1430"/>
      <c r="K275" s="1430"/>
      <c r="L275" s="1430"/>
      <c r="M275" s="1430"/>
      <c r="N275" s="1430"/>
      <c r="O275" s="1430"/>
      <c r="P275" s="1430"/>
      <c r="Q275" s="1430"/>
      <c r="R275" s="1430"/>
      <c r="S275" s="1430"/>
      <c r="T275" s="79"/>
      <c r="V275" s="446"/>
      <c r="W275" s="446"/>
      <c r="X275" s="446"/>
      <c r="Y275" s="446"/>
      <c r="Z275" s="446"/>
      <c r="AA275" s="446"/>
      <c r="AB275" s="446"/>
      <c r="AC275" s="446"/>
      <c r="AD275" s="446"/>
      <c r="AE275" s="446"/>
      <c r="AF275" s="446"/>
      <c r="AG275" s="446"/>
      <c r="AH275" s="446"/>
      <c r="AI275" s="446"/>
      <c r="AJ275" s="446"/>
    </row>
    <row r="276" spans="1:36" ht="16.149999999999999" customHeight="1" x14ac:dyDescent="0.25">
      <c r="A276" s="486" t="s">
        <v>397</v>
      </c>
      <c r="B276" s="149"/>
      <c r="C276" s="968" t="s">
        <v>1200</v>
      </c>
      <c r="D276" s="968"/>
      <c r="E276" s="968"/>
      <c r="F276" s="968"/>
      <c r="G276" s="968"/>
      <c r="H276" s="968"/>
      <c r="I276" s="968"/>
      <c r="J276" s="968"/>
      <c r="K276" s="968"/>
      <c r="L276" s="494">
        <v>1</v>
      </c>
      <c r="M276" s="131"/>
      <c r="N276" s="969"/>
      <c r="O276" s="969"/>
      <c r="P276" s="969"/>
      <c r="Q276" s="969"/>
      <c r="R276" s="969"/>
      <c r="S276" s="969"/>
      <c r="T276" s="63"/>
      <c r="V276" s="446"/>
      <c r="W276" s="446"/>
      <c r="X276" s="446"/>
      <c r="Y276" s="446"/>
      <c r="Z276" s="446"/>
      <c r="AA276" s="446"/>
      <c r="AB276" s="446"/>
      <c r="AC276" s="446"/>
      <c r="AD276" s="446"/>
      <c r="AE276" s="446"/>
      <c r="AF276" s="446"/>
      <c r="AG276" s="446"/>
      <c r="AH276" s="446"/>
      <c r="AI276" s="446"/>
      <c r="AJ276" s="446"/>
    </row>
    <row r="277" spans="1:36" ht="30.75" customHeight="1" x14ac:dyDescent="0.25">
      <c r="A277" s="486" t="s">
        <v>398</v>
      </c>
      <c r="B277" s="150"/>
      <c r="C277" s="968" t="s">
        <v>1201</v>
      </c>
      <c r="D277" s="968"/>
      <c r="E277" s="968"/>
      <c r="F277" s="968"/>
      <c r="G277" s="968"/>
      <c r="H277" s="968"/>
      <c r="I277" s="968"/>
      <c r="J277" s="968"/>
      <c r="K277" s="968"/>
      <c r="L277" s="494">
        <v>1</v>
      </c>
      <c r="M277" s="131"/>
      <c r="N277" s="969"/>
      <c r="O277" s="969"/>
      <c r="P277" s="969"/>
      <c r="Q277" s="969"/>
      <c r="R277" s="969"/>
      <c r="S277" s="969"/>
      <c r="T277" s="63"/>
      <c r="V277" s="446"/>
      <c r="W277" s="446"/>
      <c r="X277" s="446"/>
      <c r="Y277" s="446"/>
      <c r="Z277" s="446"/>
      <c r="AA277" s="446"/>
      <c r="AB277" s="446"/>
      <c r="AC277" s="446"/>
      <c r="AD277" s="446"/>
      <c r="AE277" s="446"/>
      <c r="AF277" s="446"/>
      <c r="AG277" s="446"/>
      <c r="AH277" s="446"/>
      <c r="AI277" s="446"/>
      <c r="AJ277" s="446"/>
    </row>
    <row r="278" spans="1:36" ht="47.25" customHeight="1" x14ac:dyDescent="0.25">
      <c r="A278" s="151" t="s">
        <v>399</v>
      </c>
      <c r="B278" s="152"/>
      <c r="C278" s="1098" t="s">
        <v>1202</v>
      </c>
      <c r="D278" s="968"/>
      <c r="E278" s="968"/>
      <c r="F278" s="968"/>
      <c r="G278" s="968"/>
      <c r="H278" s="968"/>
      <c r="I278" s="968"/>
      <c r="J278" s="968"/>
      <c r="K278" s="968"/>
      <c r="L278" s="494">
        <v>1</v>
      </c>
      <c r="M278" s="131"/>
      <c r="N278" s="969"/>
      <c r="O278" s="969"/>
      <c r="P278" s="969"/>
      <c r="Q278" s="969"/>
      <c r="R278" s="969"/>
      <c r="S278" s="969"/>
      <c r="T278" s="63"/>
      <c r="V278" s="446"/>
      <c r="W278" s="446"/>
      <c r="X278" s="446"/>
      <c r="Y278" s="446"/>
      <c r="Z278" s="446"/>
      <c r="AA278" s="446"/>
      <c r="AB278" s="446"/>
      <c r="AC278" s="446"/>
      <c r="AD278" s="446"/>
      <c r="AE278" s="446"/>
      <c r="AF278" s="446"/>
      <c r="AG278" s="446"/>
      <c r="AH278" s="446"/>
      <c r="AI278" s="446"/>
      <c r="AJ278" s="446"/>
    </row>
    <row r="279" spans="1:36" x14ac:dyDescent="0.25">
      <c r="A279" s="153" t="s">
        <v>400</v>
      </c>
      <c r="B279" s="154"/>
      <c r="C279" s="1490" t="s">
        <v>1203</v>
      </c>
      <c r="D279" s="1491"/>
      <c r="E279" s="1491"/>
      <c r="F279" s="1491"/>
      <c r="G279" s="1491"/>
      <c r="H279" s="1491"/>
      <c r="I279" s="1491"/>
      <c r="J279" s="1491"/>
      <c r="K279" s="1491"/>
      <c r="L279" s="494">
        <v>1</v>
      </c>
      <c r="M279" s="131"/>
      <c r="N279" s="969"/>
      <c r="O279" s="969"/>
      <c r="P279" s="969"/>
      <c r="Q279" s="969"/>
      <c r="R279" s="969"/>
      <c r="S279" s="969"/>
      <c r="T279" s="456"/>
      <c r="V279" s="446"/>
      <c r="W279" s="446"/>
      <c r="X279" s="446"/>
      <c r="Y279" s="446"/>
      <c r="Z279" s="446"/>
      <c r="AA279" s="446"/>
      <c r="AB279" s="446"/>
      <c r="AC279" s="446"/>
      <c r="AD279" s="446"/>
      <c r="AE279" s="446"/>
      <c r="AF279" s="446"/>
      <c r="AG279" s="446"/>
      <c r="AH279" s="446"/>
      <c r="AI279" s="446"/>
      <c r="AJ279" s="446"/>
    </row>
    <row r="280" spans="1:36" x14ac:dyDescent="0.25">
      <c r="A280" s="1516" t="s">
        <v>401</v>
      </c>
      <c r="B280" s="1517"/>
      <c r="C280" s="1517"/>
      <c r="D280" s="1517"/>
      <c r="E280" s="1517"/>
      <c r="F280" s="1517"/>
      <c r="G280" s="1517"/>
      <c r="H280" s="1517"/>
      <c r="I280" s="1517"/>
      <c r="J280" s="1517"/>
      <c r="K280" s="1517"/>
      <c r="L280" s="1517"/>
      <c r="M280" s="1517"/>
      <c r="N280" s="1517"/>
      <c r="O280" s="1517"/>
      <c r="P280" s="1517"/>
      <c r="Q280" s="1517"/>
      <c r="R280" s="1517"/>
      <c r="S280" s="1518"/>
      <c r="T280" s="458"/>
      <c r="V280" s="446"/>
      <c r="W280" s="446"/>
      <c r="X280" s="446"/>
      <c r="Y280" s="446"/>
      <c r="Z280" s="446"/>
      <c r="AA280" s="446"/>
      <c r="AB280" s="446"/>
      <c r="AC280" s="446"/>
      <c r="AD280" s="446"/>
      <c r="AE280" s="446"/>
      <c r="AF280" s="446"/>
      <c r="AG280" s="446"/>
      <c r="AH280" s="446"/>
      <c r="AI280" s="446"/>
      <c r="AJ280" s="446"/>
    </row>
    <row r="281" spans="1:36" ht="31.15" customHeight="1" x14ac:dyDescent="0.25">
      <c r="A281" s="486" t="s">
        <v>402</v>
      </c>
      <c r="B281" s="149"/>
      <c r="C281" s="1096" t="s">
        <v>403</v>
      </c>
      <c r="D281" s="1097"/>
      <c r="E281" s="1097"/>
      <c r="F281" s="1097"/>
      <c r="G281" s="1097"/>
      <c r="H281" s="1097"/>
      <c r="I281" s="1097"/>
      <c r="J281" s="1097"/>
      <c r="K281" s="1098"/>
      <c r="L281" s="114" t="s">
        <v>404</v>
      </c>
      <c r="M281" s="131"/>
      <c r="N281" s="1519"/>
      <c r="O281" s="1520"/>
      <c r="P281" s="1520"/>
      <c r="Q281" s="1520"/>
      <c r="R281" s="1520"/>
      <c r="S281" s="1521"/>
      <c r="T281" s="457"/>
      <c r="V281" s="446"/>
      <c r="W281" s="446"/>
      <c r="X281" s="446"/>
      <c r="Y281" s="446"/>
      <c r="Z281" s="446"/>
      <c r="AA281" s="446"/>
      <c r="AB281" s="446"/>
      <c r="AC281" s="446"/>
      <c r="AD281" s="446"/>
      <c r="AE281" s="446"/>
      <c r="AF281" s="446"/>
      <c r="AG281" s="446"/>
      <c r="AH281" s="446"/>
      <c r="AI281" s="446"/>
      <c r="AJ281" s="446"/>
    </row>
    <row r="282" spans="1:36" ht="30.75" customHeight="1" x14ac:dyDescent="0.25">
      <c r="A282" s="486" t="s">
        <v>405</v>
      </c>
      <c r="B282" s="149"/>
      <c r="C282" s="968" t="s">
        <v>406</v>
      </c>
      <c r="D282" s="968"/>
      <c r="E282" s="968"/>
      <c r="F282" s="968"/>
      <c r="G282" s="968"/>
      <c r="H282" s="968"/>
      <c r="I282" s="968"/>
      <c r="J282" s="968"/>
      <c r="K282" s="968"/>
      <c r="L282" s="114" t="s">
        <v>404</v>
      </c>
      <c r="M282" s="131"/>
      <c r="N282" s="1437"/>
      <c r="O282" s="1437"/>
      <c r="P282" s="1437"/>
      <c r="Q282" s="1437"/>
      <c r="R282" s="1437"/>
      <c r="S282" s="1437"/>
      <c r="T282" s="457"/>
      <c r="V282" s="446"/>
      <c r="W282" s="446"/>
      <c r="X282" s="446"/>
      <c r="Y282" s="446"/>
      <c r="Z282" s="446"/>
      <c r="AA282" s="446"/>
      <c r="AB282" s="446"/>
      <c r="AC282" s="446"/>
      <c r="AD282" s="446"/>
      <c r="AE282" s="446"/>
      <c r="AF282" s="446"/>
      <c r="AG282" s="446"/>
      <c r="AH282" s="446"/>
      <c r="AI282" s="446"/>
      <c r="AJ282" s="446"/>
    </row>
    <row r="283" spans="1:36" ht="34.15" customHeight="1" x14ac:dyDescent="0.25">
      <c r="A283" s="486" t="s">
        <v>407</v>
      </c>
      <c r="B283" s="149"/>
      <c r="C283" s="968" t="s">
        <v>408</v>
      </c>
      <c r="D283" s="968"/>
      <c r="E283" s="968"/>
      <c r="F283" s="968"/>
      <c r="G283" s="968"/>
      <c r="H283" s="968"/>
      <c r="I283" s="968"/>
      <c r="J283" s="968"/>
      <c r="K283" s="968"/>
      <c r="L283" s="114" t="s">
        <v>404</v>
      </c>
      <c r="M283" s="131"/>
      <c r="N283" s="1437"/>
      <c r="O283" s="1437"/>
      <c r="P283" s="1437"/>
      <c r="Q283" s="1437"/>
      <c r="R283" s="1437"/>
      <c r="S283" s="1437"/>
      <c r="T283" s="457"/>
      <c r="V283" s="446"/>
      <c r="W283" s="446"/>
      <c r="X283" s="446"/>
      <c r="Y283" s="446"/>
      <c r="Z283" s="446"/>
      <c r="AA283" s="446"/>
      <c r="AB283" s="446"/>
      <c r="AC283" s="446"/>
      <c r="AD283" s="446"/>
      <c r="AE283" s="446"/>
      <c r="AF283" s="446"/>
      <c r="AG283" s="446"/>
      <c r="AH283" s="446"/>
      <c r="AI283" s="446"/>
      <c r="AJ283" s="446"/>
    </row>
    <row r="284" spans="1:36" ht="30.4" customHeight="1" x14ac:dyDescent="0.25">
      <c r="A284" s="486" t="s">
        <v>409</v>
      </c>
      <c r="B284" s="149"/>
      <c r="C284" s="968" t="s">
        <v>1204</v>
      </c>
      <c r="D284" s="968"/>
      <c r="E284" s="968"/>
      <c r="F284" s="968"/>
      <c r="G284" s="968"/>
      <c r="H284" s="968"/>
      <c r="I284" s="968"/>
      <c r="J284" s="968"/>
      <c r="K284" s="968"/>
      <c r="L284" s="494">
        <v>0.5</v>
      </c>
      <c r="M284" s="131"/>
      <c r="N284" s="1437"/>
      <c r="O284" s="1437"/>
      <c r="P284" s="1437"/>
      <c r="Q284" s="1437"/>
      <c r="R284" s="1437"/>
      <c r="S284" s="1437"/>
      <c r="T284" s="456"/>
      <c r="V284" s="446"/>
      <c r="W284" s="446"/>
      <c r="X284" s="446"/>
      <c r="Y284" s="446"/>
      <c r="Z284" s="446"/>
      <c r="AA284" s="446"/>
      <c r="AB284" s="446"/>
      <c r="AC284" s="446"/>
      <c r="AD284" s="446"/>
      <c r="AE284" s="446"/>
      <c r="AF284" s="446"/>
      <c r="AG284" s="446"/>
      <c r="AH284" s="446"/>
      <c r="AI284" s="446"/>
      <c r="AJ284" s="446"/>
    </row>
    <row r="285" spans="1:36" ht="17.25" customHeight="1" x14ac:dyDescent="0.25">
      <c r="A285" s="486" t="s">
        <v>410</v>
      </c>
      <c r="B285" s="149"/>
      <c r="C285" s="973" t="s">
        <v>1205</v>
      </c>
      <c r="D285" s="973"/>
      <c r="E285" s="973"/>
      <c r="F285" s="973"/>
      <c r="G285" s="973"/>
      <c r="H285" s="973"/>
      <c r="I285" s="973"/>
      <c r="J285" s="973"/>
      <c r="K285" s="973"/>
      <c r="L285" s="494">
        <v>0.5</v>
      </c>
      <c r="M285" s="131"/>
      <c r="N285" s="1437"/>
      <c r="O285" s="1437"/>
      <c r="P285" s="1437"/>
      <c r="Q285" s="1437"/>
      <c r="R285" s="1437"/>
      <c r="S285" s="1437"/>
      <c r="T285" s="456"/>
      <c r="V285" s="446"/>
      <c r="W285" s="446"/>
      <c r="X285" s="446"/>
      <c r="Y285" s="446"/>
      <c r="Z285" s="446"/>
      <c r="AA285" s="446"/>
      <c r="AB285" s="446"/>
      <c r="AC285" s="446"/>
      <c r="AD285" s="446"/>
      <c r="AE285" s="446"/>
      <c r="AF285" s="446"/>
      <c r="AG285" s="446"/>
      <c r="AH285" s="446"/>
      <c r="AI285" s="446"/>
      <c r="AJ285" s="446"/>
    </row>
    <row r="286" spans="1:36" ht="30" customHeight="1" x14ac:dyDescent="0.25">
      <c r="A286" s="486" t="s">
        <v>411</v>
      </c>
      <c r="B286" s="149"/>
      <c r="C286" s="1340" t="s">
        <v>1206</v>
      </c>
      <c r="D286" s="1340"/>
      <c r="E286" s="1340"/>
      <c r="F286" s="1340"/>
      <c r="G286" s="1340"/>
      <c r="H286" s="1340"/>
      <c r="I286" s="1340"/>
      <c r="J286" s="1340"/>
      <c r="K286" s="1340"/>
      <c r="L286" s="155">
        <v>0.5</v>
      </c>
      <c r="M286" s="478"/>
      <c r="N286" s="1406"/>
      <c r="O286" s="1406"/>
      <c r="P286" s="1406"/>
      <c r="Q286" s="1406"/>
      <c r="R286" s="1406"/>
      <c r="S286" s="1406"/>
      <c r="T286" s="456"/>
      <c r="V286" s="446"/>
      <c r="W286" s="446"/>
      <c r="X286" s="446"/>
      <c r="Y286" s="446"/>
      <c r="Z286" s="446"/>
      <c r="AA286" s="446"/>
      <c r="AB286" s="446"/>
      <c r="AC286" s="446"/>
      <c r="AD286" s="446"/>
      <c r="AE286" s="446"/>
      <c r="AF286" s="446"/>
      <c r="AG286" s="446"/>
      <c r="AH286" s="446"/>
      <c r="AI286" s="446"/>
      <c r="AJ286" s="446"/>
    </row>
    <row r="287" spans="1:36" ht="21" x14ac:dyDescent="0.25">
      <c r="A287" s="1479" t="s">
        <v>1027</v>
      </c>
      <c r="B287" s="1480"/>
      <c r="C287" s="1480"/>
      <c r="D287" s="1480"/>
      <c r="E287" s="1480"/>
      <c r="F287" s="1480"/>
      <c r="G287" s="1480"/>
      <c r="H287" s="1480"/>
      <c r="I287" s="1480"/>
      <c r="J287" s="1480"/>
      <c r="K287" s="1480"/>
      <c r="L287" s="404"/>
      <c r="M287" s="404"/>
      <c r="N287" s="405"/>
      <c r="O287" s="405"/>
      <c r="P287" s="405"/>
      <c r="Q287" s="405"/>
      <c r="R287" s="405"/>
      <c r="S287" s="406"/>
      <c r="V287" s="446"/>
      <c r="W287" s="446"/>
      <c r="X287" s="446"/>
      <c r="Y287" s="446"/>
      <c r="Z287" s="446"/>
      <c r="AA287" s="446"/>
      <c r="AB287" s="446"/>
      <c r="AC287" s="446"/>
      <c r="AD287" s="446"/>
      <c r="AE287" s="446"/>
      <c r="AF287" s="446"/>
      <c r="AG287" s="446"/>
      <c r="AH287" s="446"/>
      <c r="AI287" s="446"/>
      <c r="AJ287" s="446"/>
    </row>
    <row r="288" spans="1:36" ht="30" customHeight="1" x14ac:dyDescent="0.25">
      <c r="A288" s="491"/>
      <c r="B288" s="403"/>
      <c r="C288" s="1481" t="s">
        <v>1023</v>
      </c>
      <c r="D288" s="1481"/>
      <c r="E288" s="1481"/>
      <c r="F288" s="1481"/>
      <c r="G288" s="1481"/>
      <c r="H288" s="1481"/>
      <c r="I288" s="1481"/>
      <c r="J288" s="1481"/>
      <c r="K288" s="1481"/>
      <c r="L288" s="1482" t="str">
        <f>IF(M290&gt;=10,"Emerald",IF(M290&gt;=5,"Gold","Silver"))</f>
        <v>Silver</v>
      </c>
      <c r="M288" s="1483"/>
      <c r="N288" s="1439"/>
      <c r="O288" s="1439"/>
      <c r="P288" s="1439"/>
      <c r="Q288" s="1439"/>
      <c r="R288" s="1439"/>
      <c r="S288" s="1440"/>
      <c r="V288" s="446"/>
      <c r="W288" s="446"/>
      <c r="X288" s="446"/>
      <c r="Y288" s="446"/>
      <c r="Z288" s="446"/>
      <c r="AA288" s="446"/>
      <c r="AB288" s="446"/>
      <c r="AC288" s="446"/>
      <c r="AD288" s="446"/>
      <c r="AE288" s="446"/>
      <c r="AF288" s="446"/>
      <c r="AG288" s="446"/>
      <c r="AH288" s="446"/>
      <c r="AI288" s="446"/>
      <c r="AJ288" s="446"/>
    </row>
    <row r="289" spans="1:36" ht="10.15" customHeight="1" x14ac:dyDescent="0.25">
      <c r="A289" s="1438"/>
      <c r="B289" s="1439"/>
      <c r="C289" s="1439"/>
      <c r="D289" s="1439"/>
      <c r="E289" s="1439"/>
      <c r="F289" s="1439"/>
      <c r="G289" s="1439"/>
      <c r="H289" s="1439"/>
      <c r="I289" s="1439"/>
      <c r="J289" s="1439"/>
      <c r="K289" s="1439"/>
      <c r="L289" s="1439"/>
      <c r="M289" s="1439"/>
      <c r="N289" s="1439"/>
      <c r="O289" s="1439"/>
      <c r="P289" s="1439"/>
      <c r="Q289" s="1439"/>
      <c r="R289" s="1439"/>
      <c r="S289" s="1440"/>
      <c r="V289" s="446"/>
      <c r="W289" s="446"/>
      <c r="X289" s="446"/>
      <c r="Y289" s="446"/>
      <c r="Z289" s="446"/>
      <c r="AA289" s="446"/>
      <c r="AB289" s="446"/>
      <c r="AC289" s="446"/>
      <c r="AD289" s="446"/>
      <c r="AE289" s="446"/>
      <c r="AF289" s="446"/>
      <c r="AG289" s="446"/>
      <c r="AH289" s="446"/>
      <c r="AI289" s="446"/>
      <c r="AJ289" s="446"/>
    </row>
    <row r="290" spans="1:36" ht="18" customHeight="1" x14ac:dyDescent="0.25">
      <c r="A290" s="491"/>
      <c r="B290" s="403"/>
      <c r="C290" s="1018" t="s">
        <v>1033</v>
      </c>
      <c r="D290" s="1019"/>
      <c r="E290" s="1019"/>
      <c r="F290" s="1019"/>
      <c r="G290" s="1019"/>
      <c r="H290" s="1019"/>
      <c r="I290" s="1019"/>
      <c r="J290" s="1020" t="s">
        <v>983</v>
      </c>
      <c r="K290" s="1021"/>
      <c r="L290" s="504">
        <v>37.5</v>
      </c>
      <c r="M290" s="500">
        <f>SUM(M247,M251,M252,M253,M254,M255,M256,M257,M258,M259,M260,M262,M263,M264,M265,M267,M268,M269,M271,M272,M273,M274,M276,M277,M278,M279,M281,M282,M283,M284,M285,M286)</f>
        <v>0</v>
      </c>
      <c r="N290" s="1511" t="s">
        <v>984</v>
      </c>
      <c r="O290" s="1512"/>
      <c r="P290" s="1512"/>
      <c r="Q290" s="1513"/>
      <c r="R290" s="1439"/>
      <c r="S290" s="1440"/>
      <c r="V290" s="446"/>
      <c r="W290" s="446"/>
      <c r="X290" s="446"/>
      <c r="Y290" s="446"/>
      <c r="Z290" s="446"/>
      <c r="AA290" s="446"/>
      <c r="AB290" s="446"/>
      <c r="AC290" s="446"/>
      <c r="AD290" s="446"/>
      <c r="AE290" s="446"/>
      <c r="AF290" s="446"/>
      <c r="AG290" s="446"/>
      <c r="AH290" s="446"/>
      <c r="AI290" s="446"/>
      <c r="AJ290" s="446"/>
    </row>
    <row r="291" spans="1:36" ht="18" customHeight="1" x14ac:dyDescent="0.25">
      <c r="A291" s="491"/>
      <c r="B291" s="403"/>
      <c r="C291" s="911" t="s">
        <v>1224</v>
      </c>
      <c r="D291" s="1025"/>
      <c r="E291" s="1025"/>
      <c r="F291" s="1025"/>
      <c r="G291" s="1025"/>
      <c r="H291" s="1025"/>
      <c r="I291" s="1025"/>
      <c r="J291" s="1025"/>
      <c r="K291" s="1025"/>
      <c r="L291" s="1025"/>
      <c r="M291" s="1025"/>
      <c r="N291" s="1026"/>
      <c r="O291" s="908" t="s">
        <v>83</v>
      </c>
      <c r="P291" s="914"/>
      <c r="Q291" s="915"/>
      <c r="R291" s="1439"/>
      <c r="S291" s="1440"/>
      <c r="V291" s="446"/>
      <c r="W291" s="446"/>
      <c r="X291" s="446"/>
      <c r="Y291" s="446"/>
      <c r="Z291" s="446"/>
      <c r="AA291" s="446"/>
      <c r="AB291" s="446"/>
      <c r="AC291" s="446"/>
      <c r="AD291" s="446"/>
      <c r="AE291" s="446"/>
      <c r="AF291" s="446"/>
      <c r="AG291" s="446"/>
      <c r="AH291" s="446"/>
      <c r="AI291" s="446"/>
      <c r="AJ291" s="446"/>
    </row>
    <row r="292" spans="1:36" ht="54" customHeight="1" x14ac:dyDescent="0.25">
      <c r="A292" s="491"/>
      <c r="B292" s="403"/>
      <c r="C292" s="911" t="s">
        <v>1225</v>
      </c>
      <c r="D292" s="1025"/>
      <c r="E292" s="1025"/>
      <c r="F292" s="1025"/>
      <c r="G292" s="1025"/>
      <c r="H292" s="1025"/>
      <c r="I292" s="1025"/>
      <c r="J292" s="1025"/>
      <c r="K292" s="1025"/>
      <c r="L292" s="1025"/>
      <c r="M292" s="1025"/>
      <c r="N292" s="1026"/>
      <c r="O292" s="908" t="str">
        <f>IF(M290&gt;=10,"Emerald",IF(M290&gt;=5,"Gold","Silver"))</f>
        <v>Silver</v>
      </c>
      <c r="P292" s="914"/>
      <c r="Q292" s="915"/>
      <c r="R292" s="489"/>
      <c r="S292" s="490"/>
      <c r="V292" s="446"/>
      <c r="W292" s="446"/>
      <c r="X292" s="446"/>
      <c r="Y292" s="446"/>
      <c r="Z292" s="446"/>
      <c r="AA292" s="446"/>
      <c r="AB292" s="446"/>
      <c r="AC292" s="446"/>
      <c r="AD292" s="446"/>
      <c r="AE292" s="446"/>
      <c r="AF292" s="446"/>
      <c r="AG292" s="446"/>
      <c r="AH292" s="446"/>
      <c r="AI292" s="446"/>
      <c r="AJ292" s="446"/>
    </row>
    <row r="293" spans="1:36" ht="10.15" customHeight="1" x14ac:dyDescent="0.25">
      <c r="A293" s="858"/>
      <c r="B293" s="859"/>
      <c r="C293" s="859"/>
      <c r="D293" s="859"/>
      <c r="E293" s="859"/>
      <c r="F293" s="859"/>
      <c r="G293" s="859"/>
      <c r="H293" s="859"/>
      <c r="I293" s="859"/>
      <c r="J293" s="859"/>
      <c r="K293" s="859"/>
      <c r="L293" s="859"/>
      <c r="M293" s="859"/>
      <c r="N293" s="859"/>
      <c r="O293" s="859"/>
      <c r="P293" s="859"/>
      <c r="Q293" s="859"/>
      <c r="R293" s="859"/>
      <c r="S293" s="860"/>
      <c r="V293" s="446"/>
      <c r="W293" s="446"/>
      <c r="X293" s="446"/>
      <c r="Y293" s="446"/>
      <c r="Z293" s="446"/>
      <c r="AA293" s="446"/>
      <c r="AB293" s="446"/>
      <c r="AC293" s="446"/>
      <c r="AD293" s="446"/>
      <c r="AE293" s="446"/>
      <c r="AF293" s="446"/>
      <c r="AG293" s="446"/>
      <c r="AH293" s="446"/>
      <c r="AI293" s="446"/>
      <c r="AJ293" s="446"/>
    </row>
    <row r="294" spans="1:36" ht="10.15" customHeight="1" x14ac:dyDescent="0.25">
      <c r="A294" s="861"/>
      <c r="B294" s="862"/>
      <c r="C294" s="862"/>
      <c r="D294" s="862"/>
      <c r="E294" s="862"/>
      <c r="F294" s="862"/>
      <c r="G294" s="862"/>
      <c r="H294" s="862"/>
      <c r="I294" s="862"/>
      <c r="J294" s="862"/>
      <c r="K294" s="862"/>
      <c r="L294" s="862"/>
      <c r="M294" s="862"/>
      <c r="N294" s="862"/>
      <c r="O294" s="862"/>
      <c r="P294" s="862"/>
      <c r="Q294" s="862"/>
      <c r="R294" s="862"/>
      <c r="S294" s="863"/>
      <c r="T294" s="78"/>
      <c r="U294" s="77"/>
      <c r="V294" s="446"/>
      <c r="W294" s="446"/>
      <c r="X294" s="446"/>
      <c r="Y294" s="446"/>
      <c r="Z294" s="446"/>
      <c r="AA294" s="446"/>
      <c r="AB294" s="446"/>
      <c r="AC294" s="446"/>
      <c r="AD294" s="446"/>
      <c r="AE294" s="446"/>
      <c r="AF294" s="446"/>
      <c r="AG294" s="446"/>
      <c r="AH294" s="446"/>
      <c r="AI294" s="446"/>
      <c r="AJ294" s="446"/>
    </row>
    <row r="295" spans="1:36" ht="30" customHeight="1" x14ac:dyDescent="0.25">
      <c r="A295" s="867" t="s">
        <v>1034</v>
      </c>
      <c r="B295" s="868"/>
      <c r="C295" s="868"/>
      <c r="D295" s="868"/>
      <c r="E295" s="868"/>
      <c r="F295" s="868"/>
      <c r="G295" s="868"/>
      <c r="H295" s="868"/>
      <c r="I295" s="868"/>
      <c r="J295" s="868"/>
      <c r="K295" s="868"/>
      <c r="L295" s="869"/>
      <c r="M295" s="869"/>
      <c r="N295" s="870"/>
      <c r="O295" s="870"/>
      <c r="P295" s="870"/>
      <c r="Q295" s="870"/>
      <c r="R295" s="870"/>
      <c r="S295" s="871"/>
      <c r="T295" s="78"/>
      <c r="U295" s="77"/>
      <c r="V295" s="1432" t="s">
        <v>1081</v>
      </c>
      <c r="W295" s="1432"/>
      <c r="X295" s="446"/>
      <c r="Y295" s="446"/>
      <c r="Z295" s="446"/>
      <c r="AA295" s="446"/>
      <c r="AB295" s="446"/>
      <c r="AC295" s="446"/>
      <c r="AD295" s="446"/>
      <c r="AE295" s="446"/>
      <c r="AF295" s="446"/>
      <c r="AG295" s="446"/>
      <c r="AH295" s="446"/>
      <c r="AI295" s="446"/>
      <c r="AJ295" s="446"/>
    </row>
    <row r="296" spans="1:36" ht="30" customHeight="1" x14ac:dyDescent="0.25">
      <c r="A296" s="856"/>
      <c r="B296" s="857"/>
      <c r="C296" s="864" t="s">
        <v>1035</v>
      </c>
      <c r="D296" s="864"/>
      <c r="E296" s="864"/>
      <c r="F296" s="864"/>
      <c r="G296" s="864"/>
      <c r="H296" s="864"/>
      <c r="I296" s="864"/>
      <c r="J296" s="864"/>
      <c r="K296" s="864"/>
      <c r="L296" s="865" t="str">
        <f>IF(W302=4,"EMERALD",IF(W302=3,"GOLD",IF(W302=2,"SILVER",IF(W302=1,"CODE PLUS",IF(W302=0,"CANNOT CERTIFY","?????")))))</f>
        <v>CANNOT CERTIFY</v>
      </c>
      <c r="M296" s="866"/>
      <c r="N296" s="887"/>
      <c r="O296" s="887"/>
      <c r="P296" s="887"/>
      <c r="Q296" s="887"/>
      <c r="R296" s="887"/>
      <c r="S296" s="887"/>
      <c r="T296" s="78"/>
      <c r="U296" s="77"/>
      <c r="V296" s="1432"/>
      <c r="W296" s="1432"/>
      <c r="X296" s="446"/>
      <c r="Y296" s="446"/>
      <c r="Z296" s="446"/>
      <c r="AA296" s="446"/>
      <c r="AB296" s="446"/>
      <c r="AC296" s="446"/>
      <c r="AD296" s="446"/>
      <c r="AE296" s="446"/>
      <c r="AF296" s="446"/>
      <c r="AG296" s="446"/>
      <c r="AH296" s="446"/>
      <c r="AI296" s="446"/>
      <c r="AJ296" s="446"/>
    </row>
    <row r="297" spans="1:36" ht="10.15" customHeight="1" x14ac:dyDescent="0.25">
      <c r="A297" s="886"/>
      <c r="B297" s="887"/>
      <c r="C297" s="887"/>
      <c r="D297" s="887"/>
      <c r="E297" s="887"/>
      <c r="F297" s="887"/>
      <c r="G297" s="887"/>
      <c r="H297" s="887"/>
      <c r="I297" s="887"/>
      <c r="J297" s="887"/>
      <c r="K297" s="887"/>
      <c r="L297" s="887"/>
      <c r="M297" s="887"/>
      <c r="N297" s="887"/>
      <c r="O297" s="887"/>
      <c r="P297" s="887"/>
      <c r="Q297" s="887"/>
      <c r="R297" s="887"/>
      <c r="S297" s="887"/>
      <c r="T297" s="78"/>
      <c r="U297" s="77"/>
      <c r="V297" s="1432"/>
      <c r="W297" s="1432"/>
      <c r="X297" s="446"/>
      <c r="Y297" s="446"/>
      <c r="Z297" s="446"/>
      <c r="AA297" s="446"/>
      <c r="AB297" s="446"/>
      <c r="AC297" s="446"/>
      <c r="AD297" s="446"/>
      <c r="AE297" s="446"/>
      <c r="AF297" s="446"/>
      <c r="AG297" s="446"/>
      <c r="AH297" s="446"/>
      <c r="AI297" s="446"/>
      <c r="AJ297" s="446"/>
    </row>
    <row r="298" spans="1:36" ht="18.75" customHeight="1" x14ac:dyDescent="0.25">
      <c r="A298" s="888"/>
      <c r="B298" s="889"/>
      <c r="C298" s="895" t="s">
        <v>1036</v>
      </c>
      <c r="D298" s="896"/>
      <c r="E298" s="896"/>
      <c r="F298" s="896"/>
      <c r="G298" s="896"/>
      <c r="H298" s="896"/>
      <c r="I298" s="896"/>
      <c r="J298" s="897" t="s">
        <v>983</v>
      </c>
      <c r="K298" s="898"/>
      <c r="L298" s="505">
        <f>SUM(L99,L147,L240,L290)</f>
        <v>250</v>
      </c>
      <c r="M298" s="505">
        <f>SUM(M99,M147,M240,M290)</f>
        <v>0</v>
      </c>
      <c r="N298" s="902" t="s">
        <v>984</v>
      </c>
      <c r="O298" s="903"/>
      <c r="P298" s="903"/>
      <c r="Q298" s="904"/>
      <c r="R298" s="465"/>
      <c r="S298" s="465"/>
      <c r="T298" s="78"/>
      <c r="U298" s="77"/>
      <c r="V298" s="1432"/>
      <c r="W298" s="1432"/>
      <c r="X298" s="446"/>
      <c r="Y298" s="446"/>
      <c r="Z298" s="446"/>
      <c r="AA298" s="446"/>
      <c r="AB298" s="446"/>
      <c r="AC298" s="446"/>
      <c r="AD298" s="446"/>
      <c r="AE298" s="446"/>
      <c r="AF298" s="446"/>
      <c r="AG298" s="446"/>
      <c r="AH298" s="446"/>
      <c r="AI298" s="446"/>
      <c r="AJ298" s="446"/>
    </row>
    <row r="299" spans="1:36" ht="18.75" customHeight="1" x14ac:dyDescent="0.25">
      <c r="A299" s="888"/>
      <c r="B299" s="889"/>
      <c r="C299" s="893" t="s">
        <v>1043</v>
      </c>
      <c r="D299" s="894"/>
      <c r="E299" s="894"/>
      <c r="F299" s="894"/>
      <c r="G299" s="894"/>
      <c r="H299" s="894"/>
      <c r="I299" s="894"/>
      <c r="J299" s="894"/>
      <c r="K299" s="894"/>
      <c r="L299" s="894"/>
      <c r="M299" s="894"/>
      <c r="N299" s="894"/>
      <c r="O299" s="894"/>
      <c r="P299" s="894"/>
      <c r="Q299" s="894"/>
      <c r="R299" s="465"/>
      <c r="S299" s="465"/>
      <c r="T299" s="78"/>
      <c r="U299" s="77"/>
      <c r="V299" s="1432"/>
      <c r="W299" s="1432"/>
      <c r="X299" s="446"/>
      <c r="Y299" s="446"/>
      <c r="Z299" s="446"/>
      <c r="AA299" s="446"/>
      <c r="AB299" s="446"/>
      <c r="AC299" s="446"/>
      <c r="AD299" s="446"/>
      <c r="AE299" s="446"/>
      <c r="AF299" s="446"/>
      <c r="AG299" s="446"/>
      <c r="AH299" s="446"/>
      <c r="AI299" s="446"/>
      <c r="AJ299" s="446"/>
    </row>
    <row r="300" spans="1:36" ht="18.75" customHeight="1" thickBot="1" x14ac:dyDescent="0.3">
      <c r="A300" s="888"/>
      <c r="B300" s="889"/>
      <c r="C300" s="893" t="s">
        <v>1044</v>
      </c>
      <c r="D300" s="894"/>
      <c r="E300" s="894"/>
      <c r="F300" s="894"/>
      <c r="G300" s="894"/>
      <c r="H300" s="894"/>
      <c r="I300" s="894"/>
      <c r="J300" s="894"/>
      <c r="K300" s="894"/>
      <c r="L300" s="894"/>
      <c r="M300" s="894"/>
      <c r="N300" s="894"/>
      <c r="O300" s="894"/>
      <c r="P300" s="894"/>
      <c r="Q300" s="894"/>
      <c r="R300" s="465"/>
      <c r="S300" s="465"/>
      <c r="T300" s="78"/>
      <c r="U300" s="77"/>
      <c r="V300" s="1433"/>
      <c r="W300" s="1433"/>
      <c r="X300" s="446"/>
      <c r="Y300" s="446"/>
      <c r="Z300" s="446"/>
      <c r="AA300" s="446"/>
      <c r="AB300" s="446"/>
      <c r="AC300" s="446"/>
      <c r="AD300" s="446"/>
      <c r="AE300" s="446"/>
      <c r="AF300" s="446"/>
      <c r="AG300" s="446"/>
      <c r="AH300" s="446"/>
      <c r="AI300" s="446"/>
      <c r="AJ300" s="446"/>
    </row>
    <row r="301" spans="1:36" ht="18.75" customHeight="1" thickTop="1" thickBot="1" x14ac:dyDescent="0.3">
      <c r="A301" s="887"/>
      <c r="B301" s="887"/>
      <c r="C301" s="899" t="s">
        <v>1037</v>
      </c>
      <c r="D301" s="900"/>
      <c r="E301" s="900"/>
      <c r="F301" s="900"/>
      <c r="G301" s="900"/>
      <c r="H301" s="900"/>
      <c r="I301" s="900"/>
      <c r="J301" s="900"/>
      <c r="K301" s="900"/>
      <c r="L301" s="900"/>
      <c r="M301" s="901"/>
      <c r="N301" s="901"/>
      <c r="O301" s="901"/>
      <c r="P301" s="901"/>
      <c r="Q301" s="901"/>
      <c r="R301" s="887"/>
      <c r="S301" s="887"/>
      <c r="T301" s="78"/>
      <c r="U301" s="77"/>
      <c r="V301" s="429"/>
      <c r="W301" s="429"/>
      <c r="X301" s="446"/>
      <c r="Y301" s="446"/>
      <c r="Z301" s="446"/>
      <c r="AA301" s="446"/>
      <c r="AB301" s="446"/>
      <c r="AC301" s="446"/>
      <c r="AD301" s="446"/>
      <c r="AE301" s="446"/>
      <c r="AF301" s="446"/>
      <c r="AG301" s="446"/>
      <c r="AH301" s="446"/>
      <c r="AI301" s="446"/>
      <c r="AJ301" s="446"/>
    </row>
    <row r="302" spans="1:36" ht="18.75" customHeight="1" thickTop="1" x14ac:dyDescent="0.25">
      <c r="A302" s="887"/>
      <c r="B302" s="887"/>
      <c r="C302" s="905" t="s">
        <v>1038</v>
      </c>
      <c r="D302" s="905"/>
      <c r="E302" s="905"/>
      <c r="F302" s="905"/>
      <c r="G302" s="905"/>
      <c r="H302" s="905"/>
      <c r="I302" s="905"/>
      <c r="J302" s="905"/>
      <c r="K302" s="905"/>
      <c r="L302" s="906"/>
      <c r="M302" s="907" t="str">
        <f>L97</f>
        <v>CANNOT CERTIFY</v>
      </c>
      <c r="N302" s="907"/>
      <c r="O302" s="1532"/>
      <c r="P302" s="1533"/>
      <c r="Q302" s="1533"/>
      <c r="R302" s="887"/>
      <c r="S302" s="887"/>
      <c r="T302" s="78"/>
      <c r="U302" s="77"/>
      <c r="V302" s="429">
        <f>IF(M302="Emerald",4,IF(M302="Gold",3,IF(M302="Silver",2,IF(M302="Code Plus",1,IF(M302="CANNOT CERTIFY",0,"???")))))</f>
        <v>0</v>
      </c>
      <c r="W302" s="853">
        <f>MIN(V302:V306)</f>
        <v>0</v>
      </c>
      <c r="X302" s="446"/>
      <c r="Y302" s="446"/>
      <c r="Z302" s="446"/>
      <c r="AA302" s="446"/>
      <c r="AB302" s="446"/>
      <c r="AC302" s="446"/>
      <c r="AD302" s="446"/>
      <c r="AE302" s="446"/>
      <c r="AF302" s="446"/>
      <c r="AG302" s="446"/>
      <c r="AH302" s="446"/>
      <c r="AI302" s="446"/>
      <c r="AJ302" s="446"/>
    </row>
    <row r="303" spans="1:36" ht="18.75" customHeight="1" x14ac:dyDescent="0.25">
      <c r="A303" s="887"/>
      <c r="B303" s="887"/>
      <c r="C303" s="891" t="s">
        <v>1039</v>
      </c>
      <c r="D303" s="891"/>
      <c r="E303" s="891"/>
      <c r="F303" s="891"/>
      <c r="G303" s="891"/>
      <c r="H303" s="891"/>
      <c r="I303" s="891"/>
      <c r="J303" s="891"/>
      <c r="K303" s="891"/>
      <c r="L303" s="892"/>
      <c r="M303" s="890" t="str">
        <f>L145</f>
        <v>CANNOT CERTIFY</v>
      </c>
      <c r="N303" s="890"/>
      <c r="O303" s="1534"/>
      <c r="P303" s="1535"/>
      <c r="Q303" s="1535"/>
      <c r="R303" s="887"/>
      <c r="S303" s="887"/>
      <c r="T303" s="78"/>
      <c r="U303" s="77"/>
      <c r="V303" s="429">
        <f t="shared" ref="V303:V306" si="0">IF(M303="Emerald",4,IF(M303="Gold",3,IF(M303="Silver",2,IF(M303="Code Plus",1,IF(M303="CANNOT CERTIFY",0,"???")))))</f>
        <v>0</v>
      </c>
      <c r="W303" s="854"/>
      <c r="X303" s="446"/>
      <c r="Y303" s="446"/>
      <c r="Z303" s="446"/>
      <c r="AA303" s="446"/>
      <c r="AB303" s="446"/>
      <c r="AC303" s="446"/>
      <c r="AD303" s="446"/>
      <c r="AE303" s="446"/>
      <c r="AF303" s="446"/>
      <c r="AG303" s="446"/>
      <c r="AH303" s="446"/>
      <c r="AI303" s="446"/>
      <c r="AJ303" s="446"/>
    </row>
    <row r="304" spans="1:36" ht="18.75" customHeight="1" x14ac:dyDescent="0.25">
      <c r="A304" s="887"/>
      <c r="B304" s="887"/>
      <c r="C304" s="891" t="s">
        <v>1040</v>
      </c>
      <c r="D304" s="891"/>
      <c r="E304" s="891"/>
      <c r="F304" s="891"/>
      <c r="G304" s="891"/>
      <c r="H304" s="891"/>
      <c r="I304" s="891"/>
      <c r="J304" s="891"/>
      <c r="K304" s="891"/>
      <c r="L304" s="892"/>
      <c r="M304" s="890" t="str">
        <f>L238</f>
        <v>CANNOT CERTIFY</v>
      </c>
      <c r="N304" s="890"/>
      <c r="O304" s="1534"/>
      <c r="P304" s="1535"/>
      <c r="Q304" s="1535"/>
      <c r="R304" s="887"/>
      <c r="S304" s="887"/>
      <c r="T304" s="78"/>
      <c r="U304" s="77"/>
      <c r="V304" s="429">
        <f t="shared" si="0"/>
        <v>0</v>
      </c>
      <c r="W304" s="854"/>
      <c r="X304" s="446"/>
      <c r="Y304" s="446"/>
      <c r="Z304" s="446"/>
      <c r="AA304" s="446"/>
      <c r="AB304" s="446"/>
      <c r="AC304" s="446"/>
      <c r="AD304" s="446"/>
      <c r="AE304" s="446"/>
      <c r="AF304" s="446"/>
      <c r="AG304" s="446"/>
      <c r="AH304" s="446"/>
      <c r="AI304" s="446"/>
      <c r="AJ304" s="446"/>
    </row>
    <row r="305" spans="1:36" ht="18.75" customHeight="1" x14ac:dyDescent="0.25">
      <c r="A305" s="887"/>
      <c r="B305" s="887"/>
      <c r="C305" s="891" t="s">
        <v>1041</v>
      </c>
      <c r="D305" s="891"/>
      <c r="E305" s="891"/>
      <c r="F305" s="891"/>
      <c r="G305" s="891"/>
      <c r="H305" s="891"/>
      <c r="I305" s="891"/>
      <c r="J305" s="891"/>
      <c r="K305" s="891"/>
      <c r="L305" s="892"/>
      <c r="M305" s="890" t="str">
        <f>L288</f>
        <v>Silver</v>
      </c>
      <c r="N305" s="890"/>
      <c r="O305" s="1534"/>
      <c r="P305" s="1535"/>
      <c r="Q305" s="1535"/>
      <c r="R305" s="887"/>
      <c r="S305" s="887"/>
      <c r="T305" s="78"/>
      <c r="U305" s="77"/>
      <c r="V305" s="429">
        <f t="shared" si="0"/>
        <v>2</v>
      </c>
      <c r="W305" s="854"/>
      <c r="X305" s="446"/>
      <c r="Y305" s="446"/>
      <c r="Z305" s="446"/>
      <c r="AA305" s="446"/>
      <c r="AB305" s="446"/>
      <c r="AC305" s="446"/>
      <c r="AD305" s="446"/>
      <c r="AE305" s="446"/>
      <c r="AF305" s="446"/>
      <c r="AG305" s="446"/>
      <c r="AH305" s="446"/>
      <c r="AI305" s="446"/>
      <c r="AJ305" s="446"/>
    </row>
    <row r="306" spans="1:36" ht="18.75" customHeight="1" x14ac:dyDescent="0.25">
      <c r="A306" s="887"/>
      <c r="B306" s="887"/>
      <c r="C306" s="1529" t="s">
        <v>1042</v>
      </c>
      <c r="D306" s="1530"/>
      <c r="E306" s="1530"/>
      <c r="F306" s="1530"/>
      <c r="G306" s="1530"/>
      <c r="H306" s="1530"/>
      <c r="I306" s="1530"/>
      <c r="J306" s="1530"/>
      <c r="K306" s="1530"/>
      <c r="L306" s="1530"/>
      <c r="M306" s="1531" t="str">
        <f>IF(M298&gt;=100,"Emerald",IF(M298&gt;=70,"Gold",IF(M298&gt;=40,"Silver","Code Plus")))</f>
        <v>Code Plus</v>
      </c>
      <c r="N306" s="1531"/>
      <c r="O306" s="1534"/>
      <c r="P306" s="1535"/>
      <c r="Q306" s="1535"/>
      <c r="R306" s="887"/>
      <c r="S306" s="887"/>
      <c r="T306" s="78"/>
      <c r="U306" s="77"/>
      <c r="V306" s="429">
        <f t="shared" si="0"/>
        <v>1</v>
      </c>
      <c r="W306" s="855"/>
      <c r="X306" s="446"/>
      <c r="Y306" s="446"/>
      <c r="Z306" s="446"/>
      <c r="AA306" s="446"/>
      <c r="AB306" s="446"/>
      <c r="AC306" s="446"/>
      <c r="AD306" s="446"/>
      <c r="AE306" s="446"/>
      <c r="AF306" s="446"/>
      <c r="AG306" s="446"/>
      <c r="AH306" s="446"/>
      <c r="AI306" s="446"/>
      <c r="AJ306" s="446"/>
    </row>
    <row r="307" spans="1:36" ht="18.75" customHeight="1" x14ac:dyDescent="0.25">
      <c r="A307" s="886"/>
      <c r="B307" s="887"/>
      <c r="C307" s="887"/>
      <c r="D307" s="887"/>
      <c r="E307" s="887"/>
      <c r="F307" s="887"/>
      <c r="G307" s="887"/>
      <c r="H307" s="887"/>
      <c r="I307" s="887"/>
      <c r="J307" s="887"/>
      <c r="K307" s="887"/>
      <c r="L307" s="887"/>
      <c r="M307" s="887"/>
      <c r="N307" s="887"/>
      <c r="O307" s="887"/>
      <c r="P307" s="887"/>
      <c r="Q307" s="887"/>
      <c r="R307" s="887"/>
      <c r="S307" s="887"/>
      <c r="T307" s="78"/>
      <c r="U307" s="77"/>
      <c r="V307" s="446"/>
      <c r="W307" s="446"/>
      <c r="X307" s="446"/>
      <c r="Y307" s="446"/>
      <c r="Z307" s="446"/>
      <c r="AA307" s="446"/>
      <c r="AB307" s="446"/>
      <c r="AC307" s="446"/>
      <c r="AD307" s="446"/>
      <c r="AE307" s="446"/>
      <c r="AF307" s="446"/>
      <c r="AG307" s="446"/>
      <c r="AH307" s="446"/>
      <c r="AI307" s="446"/>
      <c r="AJ307" s="446"/>
    </row>
    <row r="308" spans="1:36" ht="10.15" customHeight="1" x14ac:dyDescent="0.25">
      <c r="A308" s="856"/>
      <c r="B308" s="857"/>
      <c r="C308" s="1528"/>
      <c r="D308" s="939"/>
      <c r="E308" s="939"/>
      <c r="F308" s="939"/>
      <c r="G308" s="939"/>
      <c r="H308" s="939"/>
      <c r="I308" s="939"/>
      <c r="J308" s="939"/>
      <c r="K308" s="939"/>
      <c r="L308" s="939"/>
      <c r="M308" s="939"/>
      <c r="N308" s="939"/>
      <c r="O308" s="939"/>
      <c r="P308" s="939"/>
      <c r="Q308" s="939"/>
      <c r="R308" s="465"/>
      <c r="S308" s="465"/>
      <c r="T308" s="78"/>
      <c r="U308" s="77"/>
      <c r="V308" s="446"/>
      <c r="W308" s="446"/>
      <c r="X308" s="446"/>
      <c r="Y308" s="446"/>
      <c r="Z308" s="446"/>
      <c r="AA308" s="446"/>
      <c r="AB308" s="446"/>
      <c r="AC308" s="446"/>
      <c r="AD308" s="446"/>
      <c r="AE308" s="446"/>
      <c r="AF308" s="446"/>
      <c r="AG308" s="446"/>
      <c r="AH308" s="446"/>
      <c r="AI308" s="446"/>
      <c r="AJ308" s="446"/>
    </row>
    <row r="309" spans="1:36" ht="18.75" customHeight="1" x14ac:dyDescent="0.25">
      <c r="A309" s="856"/>
      <c r="B309" s="857"/>
      <c r="C309" s="872" t="s">
        <v>1045</v>
      </c>
      <c r="D309" s="873"/>
      <c r="E309" s="873"/>
      <c r="F309" s="873"/>
      <c r="G309" s="873"/>
      <c r="H309" s="873"/>
      <c r="I309" s="873"/>
      <c r="J309" s="873"/>
      <c r="K309" s="873"/>
      <c r="L309" s="873"/>
      <c r="M309" s="874" t="str">
        <f>IF(AND('2 Project Information'!H28="",'2 Project Information'!E28=""),"",IF('2 Project Information'!H28="",'2 Project Information'!E28,IF('2 Project Information'!E28="",'2 Project Information'!H28,'2 Project Information'!E28)))</f>
        <v/>
      </c>
      <c r="N309" s="875"/>
      <c r="O309" s="875"/>
      <c r="P309" s="875"/>
      <c r="Q309" s="875"/>
      <c r="R309" s="465"/>
      <c r="S309" s="465"/>
      <c r="T309" s="78"/>
      <c r="U309" s="77"/>
      <c r="V309" s="446"/>
      <c r="W309" s="446"/>
      <c r="X309" s="446"/>
      <c r="Y309" s="446"/>
      <c r="Z309" s="446"/>
      <c r="AA309" s="446"/>
      <c r="AB309" s="446"/>
      <c r="AC309" s="446"/>
      <c r="AD309" s="446"/>
      <c r="AE309" s="446"/>
      <c r="AF309" s="446"/>
      <c r="AG309" s="446"/>
      <c r="AH309" s="446"/>
      <c r="AI309" s="446"/>
      <c r="AJ309" s="446"/>
    </row>
    <row r="310" spans="1:36" ht="18.75" customHeight="1" x14ac:dyDescent="0.25">
      <c r="A310" s="856"/>
      <c r="B310" s="857"/>
      <c r="C310" s="876" t="s">
        <v>1075</v>
      </c>
      <c r="D310" s="877"/>
      <c r="E310" s="877"/>
      <c r="F310" s="877"/>
      <c r="G310" s="877"/>
      <c r="H310" s="877"/>
      <c r="I310" s="877"/>
      <c r="J310" s="877"/>
      <c r="K310" s="877"/>
      <c r="L310" s="877"/>
      <c r="M310" s="878" t="str">
        <f>IF(AND('2 Project Information'!H27="",'2 Project Information'!E27=""),"",IF('2 Project Information'!H27="",'2 Project Information'!E27,IF('2 Project Information'!E27="",'2 Project Information'!H27,'2 Project Information'!E27)))</f>
        <v/>
      </c>
      <c r="N310" s="879"/>
      <c r="O310" s="879"/>
      <c r="P310" s="879"/>
      <c r="Q310" s="879"/>
      <c r="R310" s="465"/>
      <c r="S310" s="465"/>
      <c r="T310" s="78"/>
      <c r="U310" s="77"/>
      <c r="V310" s="446"/>
      <c r="W310" s="446"/>
      <c r="X310" s="446"/>
      <c r="Y310" s="446"/>
      <c r="Z310" s="446"/>
      <c r="AA310" s="446"/>
      <c r="AB310" s="446"/>
      <c r="AC310" s="446"/>
      <c r="AD310" s="446"/>
      <c r="AE310" s="446"/>
      <c r="AF310" s="446"/>
      <c r="AG310" s="446"/>
      <c r="AH310" s="446"/>
      <c r="AI310" s="446"/>
      <c r="AJ310" s="446"/>
    </row>
    <row r="311" spans="1:36" ht="25.15" customHeight="1" x14ac:dyDescent="0.25">
      <c r="A311" s="856"/>
      <c r="B311" s="857"/>
      <c r="C311" s="1536" t="s">
        <v>1226</v>
      </c>
      <c r="D311" s="1537"/>
      <c r="E311" s="1537"/>
      <c r="F311" s="1537"/>
      <c r="G311" s="1537"/>
      <c r="H311" s="1537"/>
      <c r="I311" s="1537"/>
      <c r="J311" s="1537"/>
      <c r="K311" s="1537"/>
      <c r="L311" s="1538"/>
      <c r="M311" s="880"/>
      <c r="N311" s="881"/>
      <c r="O311" s="881"/>
      <c r="P311" s="881"/>
      <c r="Q311" s="882"/>
      <c r="R311" s="465"/>
      <c r="S311" s="465"/>
      <c r="T311" s="78"/>
      <c r="U311" s="77"/>
      <c r="V311" s="446"/>
      <c r="W311" s="446"/>
      <c r="X311" s="446"/>
      <c r="Y311" s="446"/>
      <c r="Z311" s="446"/>
      <c r="AA311" s="446"/>
      <c r="AB311" s="446"/>
      <c r="AC311" s="446"/>
      <c r="AD311" s="446"/>
      <c r="AE311" s="446"/>
      <c r="AF311" s="446"/>
      <c r="AG311" s="446"/>
      <c r="AH311" s="446"/>
      <c r="AI311" s="446"/>
      <c r="AJ311" s="446"/>
    </row>
    <row r="312" spans="1:36" ht="18.75" customHeight="1" x14ac:dyDescent="0.25">
      <c r="A312" s="856"/>
      <c r="B312" s="857"/>
      <c r="C312" s="1539"/>
      <c r="D312" s="1540"/>
      <c r="E312" s="1540"/>
      <c r="F312" s="1540"/>
      <c r="G312" s="1540"/>
      <c r="H312" s="1540"/>
      <c r="I312" s="1540"/>
      <c r="J312" s="1540"/>
      <c r="K312" s="1540"/>
      <c r="L312" s="1541"/>
      <c r="M312" s="883"/>
      <c r="N312" s="884"/>
      <c r="O312" s="884"/>
      <c r="P312" s="884"/>
      <c r="Q312" s="885"/>
      <c r="R312" s="465"/>
      <c r="S312" s="465"/>
      <c r="T312" s="78"/>
      <c r="U312" s="77"/>
      <c r="V312" s="446"/>
      <c r="W312" s="446"/>
      <c r="X312" s="446"/>
      <c r="Y312" s="446"/>
      <c r="Z312" s="446"/>
      <c r="AA312" s="446"/>
      <c r="AB312" s="446"/>
      <c r="AC312" s="446"/>
      <c r="AD312" s="446"/>
      <c r="AE312" s="446"/>
      <c r="AF312" s="446"/>
      <c r="AG312" s="446"/>
      <c r="AH312" s="446"/>
      <c r="AI312" s="446"/>
      <c r="AJ312" s="446"/>
    </row>
    <row r="313" spans="1:36" ht="10.15" customHeight="1" x14ac:dyDescent="0.25">
      <c r="A313" s="856"/>
      <c r="B313" s="857"/>
      <c r="C313" s="427"/>
      <c r="D313" s="427"/>
      <c r="E313" s="427"/>
      <c r="F313" s="427"/>
      <c r="G313" s="427"/>
      <c r="H313" s="427"/>
      <c r="I313" s="427"/>
      <c r="J313" s="427"/>
      <c r="K313" s="427"/>
      <c r="L313" s="427"/>
      <c r="M313" s="427"/>
      <c r="N313" s="427"/>
      <c r="O313" s="427"/>
      <c r="P313" s="427"/>
      <c r="Q313" s="427"/>
      <c r="R313" s="465"/>
      <c r="S313" s="465"/>
      <c r="T313" s="78"/>
      <c r="U313" s="77"/>
      <c r="V313" s="446"/>
      <c r="W313" s="446"/>
      <c r="X313" s="446"/>
      <c r="Y313" s="446"/>
      <c r="Z313" s="446"/>
      <c r="AA313" s="446"/>
      <c r="AB313" s="446"/>
      <c r="AC313" s="446"/>
      <c r="AD313" s="446"/>
      <c r="AE313" s="446"/>
      <c r="AF313" s="446"/>
      <c r="AG313" s="446"/>
      <c r="AH313" s="446"/>
      <c r="AI313" s="446"/>
      <c r="AJ313" s="446"/>
    </row>
    <row r="314" spans="1:36" ht="18.75" customHeight="1" x14ac:dyDescent="0.25">
      <c r="A314" s="886"/>
      <c r="B314" s="887"/>
      <c r="C314" s="887"/>
      <c r="D314" s="887"/>
      <c r="E314" s="887"/>
      <c r="F314" s="887"/>
      <c r="G314" s="887"/>
      <c r="H314" s="887"/>
      <c r="I314" s="887"/>
      <c r="J314" s="887"/>
      <c r="K314" s="887"/>
      <c r="L314" s="887"/>
      <c r="M314" s="887"/>
      <c r="N314" s="887"/>
      <c r="O314" s="887"/>
      <c r="P314" s="887"/>
      <c r="Q314" s="887"/>
      <c r="R314" s="887"/>
      <c r="S314" s="887"/>
      <c r="T314" s="78"/>
      <c r="U314" s="77"/>
      <c r="V314" s="446"/>
      <c r="W314" s="446"/>
      <c r="X314" s="446"/>
      <c r="Y314" s="446"/>
      <c r="Z314" s="446"/>
      <c r="AA314" s="446"/>
      <c r="AB314" s="446"/>
      <c r="AC314" s="446"/>
      <c r="AD314" s="446"/>
      <c r="AE314" s="446"/>
      <c r="AF314" s="446"/>
      <c r="AG314" s="446"/>
      <c r="AH314" s="446"/>
      <c r="AI314" s="446"/>
      <c r="AJ314" s="446"/>
    </row>
    <row r="349" spans="1:19" x14ac:dyDescent="0.25">
      <c r="A349" s="1434" t="s">
        <v>1081</v>
      </c>
      <c r="B349" s="1434"/>
      <c r="C349" s="1434"/>
      <c r="D349" s="1434"/>
      <c r="E349" s="1434"/>
      <c r="F349" s="1434"/>
      <c r="G349" s="1434"/>
      <c r="H349" s="1434"/>
      <c r="I349" s="1434"/>
      <c r="J349" s="1434"/>
      <c r="K349" s="1434"/>
    </row>
    <row r="350" spans="1:19" x14ac:dyDescent="0.25">
      <c r="A350" s="1434"/>
      <c r="B350" s="1434"/>
      <c r="C350" s="1434"/>
      <c r="D350" s="1434"/>
      <c r="E350" s="1434"/>
      <c r="F350" s="1434"/>
      <c r="G350" s="1434"/>
      <c r="H350" s="1434"/>
      <c r="I350" s="1434"/>
      <c r="J350" s="1434"/>
      <c r="K350" s="1434"/>
    </row>
    <row r="351" spans="1:19" x14ac:dyDescent="0.25">
      <c r="A351" s="429"/>
      <c r="B351" s="429"/>
      <c r="C351" s="429"/>
      <c r="D351" s="429"/>
      <c r="E351" s="429"/>
      <c r="F351" s="429"/>
      <c r="G351" s="429"/>
      <c r="H351" s="429"/>
      <c r="I351" s="429"/>
      <c r="J351" s="429"/>
      <c r="K351" s="429"/>
      <c r="L351" s="446"/>
      <c r="M351" s="446"/>
      <c r="N351" s="446"/>
      <c r="O351" s="446"/>
      <c r="P351" s="446"/>
      <c r="Q351" s="446"/>
      <c r="R351" s="446"/>
      <c r="S351" s="446"/>
    </row>
    <row r="352" spans="1:19" x14ac:dyDescent="0.25">
      <c r="A352" s="429" t="s">
        <v>905</v>
      </c>
      <c r="B352" s="429"/>
      <c r="C352" s="429"/>
      <c r="D352" s="429"/>
      <c r="E352" s="429"/>
      <c r="F352" s="429"/>
      <c r="G352" s="429"/>
      <c r="H352" s="429"/>
      <c r="I352" s="429"/>
      <c r="J352" s="1037">
        <f>HERSIndex</f>
        <v>0</v>
      </c>
      <c r="K352" s="1038"/>
      <c r="L352" s="446"/>
      <c r="M352" s="446"/>
      <c r="N352" s="446"/>
      <c r="O352" s="446"/>
      <c r="P352" s="446"/>
      <c r="Q352" s="446"/>
      <c r="R352" s="446"/>
      <c r="S352" s="446"/>
    </row>
    <row r="353" spans="1:19" x14ac:dyDescent="0.25">
      <c r="A353" s="429"/>
      <c r="B353" s="429"/>
      <c r="C353" s="429"/>
      <c r="D353" s="429"/>
      <c r="E353" s="429"/>
      <c r="F353" s="429"/>
      <c r="G353" s="429"/>
      <c r="H353" s="429"/>
      <c r="I353" s="429"/>
      <c r="J353" s="429"/>
      <c r="K353" s="429"/>
      <c r="L353" s="446"/>
      <c r="M353" s="446"/>
      <c r="N353" s="446"/>
      <c r="O353" s="446"/>
      <c r="P353" s="446"/>
      <c r="Q353" s="446"/>
      <c r="R353" s="446"/>
      <c r="S353" s="446"/>
    </row>
    <row r="354" spans="1:19" x14ac:dyDescent="0.25">
      <c r="A354" s="429"/>
      <c r="B354" s="429"/>
      <c r="C354" s="429"/>
      <c r="D354" s="429"/>
      <c r="E354" s="429"/>
      <c r="F354" s="429"/>
      <c r="G354" s="429"/>
      <c r="H354" s="429"/>
      <c r="I354" s="429"/>
      <c r="J354" s="429"/>
      <c r="K354" s="429"/>
      <c r="L354" s="446"/>
      <c r="M354" s="446"/>
      <c r="N354" s="446"/>
      <c r="O354" s="446"/>
      <c r="P354" s="446"/>
      <c r="Q354" s="446"/>
      <c r="R354" s="446"/>
      <c r="S354" s="446"/>
    </row>
    <row r="355" spans="1:19" x14ac:dyDescent="0.25">
      <c r="A355" s="1029" t="s">
        <v>1276</v>
      </c>
      <c r="B355" s="1030"/>
      <c r="C355" s="1030"/>
      <c r="D355" s="1030"/>
      <c r="E355" s="1030"/>
      <c r="F355" s="1030"/>
      <c r="G355" s="1030"/>
      <c r="H355" s="1030"/>
      <c r="I355" s="1031"/>
      <c r="J355" s="429"/>
      <c r="K355" s="429"/>
      <c r="L355" s="446"/>
      <c r="M355" s="446"/>
      <c r="N355" s="446"/>
      <c r="O355" s="446"/>
      <c r="P355" s="446"/>
      <c r="Q355" s="446"/>
      <c r="R355" s="446"/>
      <c r="S355" s="446"/>
    </row>
    <row r="356" spans="1:19" ht="14.25" customHeight="1" x14ac:dyDescent="0.25">
      <c r="A356" s="542"/>
      <c r="B356" s="542"/>
      <c r="C356" s="543" t="s">
        <v>929</v>
      </c>
      <c r="D356" s="544">
        <f>MAX(E358:I386)</f>
        <v>0</v>
      </c>
      <c r="E356" s="1526" t="s">
        <v>1277</v>
      </c>
      <c r="F356" s="1526"/>
      <c r="G356" s="1526"/>
      <c r="H356" s="1527" t="str">
        <f>IF(D356=1,"Code Plus",IF(D356=2,"Silver",IF(D356=3,"Gold",IF(D356=4,"Emerald","HERS Index Issue?"))))</f>
        <v>HERS Index Issue?</v>
      </c>
      <c r="I356" s="1527"/>
      <c r="J356" s="545"/>
      <c r="K356" s="545"/>
      <c r="L356" s="447"/>
      <c r="M356" s="447"/>
      <c r="N356" s="447"/>
      <c r="O356" s="447"/>
      <c r="P356" s="447"/>
      <c r="Q356" s="447"/>
      <c r="R356" s="447"/>
      <c r="S356" s="447"/>
    </row>
    <row r="357" spans="1:19" x14ac:dyDescent="0.25">
      <c r="A357" s="1028" t="s">
        <v>914</v>
      </c>
      <c r="B357" s="1028"/>
      <c r="C357" s="546"/>
      <c r="D357" s="429"/>
      <c r="E357" s="547" t="s">
        <v>914</v>
      </c>
      <c r="F357" s="547" t="s">
        <v>915</v>
      </c>
      <c r="G357" s="547" t="s">
        <v>916</v>
      </c>
      <c r="H357" s="547" t="s">
        <v>917</v>
      </c>
      <c r="I357" s="547" t="s">
        <v>918</v>
      </c>
      <c r="J357" s="429"/>
      <c r="K357" s="429"/>
      <c r="L357" s="446"/>
      <c r="M357" s="446"/>
      <c r="N357" s="446"/>
      <c r="O357" s="446"/>
      <c r="P357" s="446"/>
      <c r="Q357" s="446"/>
      <c r="R357" s="446"/>
      <c r="S357" s="446"/>
    </row>
    <row r="358" spans="1:19" x14ac:dyDescent="0.25">
      <c r="A358" s="1027" t="s">
        <v>910</v>
      </c>
      <c r="B358" s="1027"/>
      <c r="C358" s="1027"/>
      <c r="D358" s="429"/>
      <c r="E358" s="548" t="str">
        <f>IF(AND(CZ=3,HERSIndex&gt;75),0,"")</f>
        <v/>
      </c>
      <c r="F358" s="548"/>
      <c r="G358" s="548"/>
      <c r="H358" s="548"/>
      <c r="I358" s="548"/>
      <c r="J358" s="429"/>
      <c r="K358" s="429"/>
      <c r="L358" s="446"/>
      <c r="M358" s="446"/>
      <c r="N358" s="446"/>
      <c r="O358" s="446"/>
      <c r="P358" s="446"/>
      <c r="Q358" s="446"/>
      <c r="R358" s="446"/>
      <c r="S358" s="446"/>
    </row>
    <row r="359" spans="1:19" x14ac:dyDescent="0.25">
      <c r="A359" s="1027" t="s">
        <v>909</v>
      </c>
      <c r="B359" s="1027"/>
      <c r="C359" s="1027"/>
      <c r="D359" s="429"/>
      <c r="E359" s="548" t="str">
        <f>IF(AND(CZ=3,AND(HERSIndex&gt;=58,HERSIndex&lt;=75)),1,"")</f>
        <v/>
      </c>
      <c r="F359" s="548"/>
      <c r="G359" s="548"/>
      <c r="H359" s="548"/>
      <c r="I359" s="548"/>
      <c r="J359" s="429"/>
      <c r="K359" s="429"/>
      <c r="L359" s="446"/>
      <c r="M359" s="446"/>
      <c r="N359" s="446"/>
      <c r="O359" s="446"/>
      <c r="P359" s="446"/>
      <c r="Q359" s="446"/>
      <c r="R359" s="446"/>
      <c r="S359" s="446"/>
    </row>
    <row r="360" spans="1:19" x14ac:dyDescent="0.25">
      <c r="A360" s="1027" t="s">
        <v>911</v>
      </c>
      <c r="B360" s="1027"/>
      <c r="C360" s="1027"/>
      <c r="D360" s="429"/>
      <c r="E360" s="548" t="str">
        <f>IF(AND(CZ=3,AND(HERSIndex&gt;=52,HERSIndex&lt;=57)),2,"")</f>
        <v/>
      </c>
      <c r="F360" s="548"/>
      <c r="G360" s="548"/>
      <c r="H360" s="548"/>
      <c r="I360" s="548"/>
      <c r="J360" s="429"/>
      <c r="K360" s="429"/>
      <c r="L360" s="446"/>
      <c r="M360" s="446"/>
      <c r="N360" s="446"/>
      <c r="O360" s="446"/>
      <c r="P360" s="446"/>
      <c r="Q360" s="446"/>
      <c r="R360" s="446"/>
      <c r="S360" s="446"/>
    </row>
    <row r="361" spans="1:19" x14ac:dyDescent="0.25">
      <c r="A361" s="1027" t="s">
        <v>912</v>
      </c>
      <c r="B361" s="1027"/>
      <c r="C361" s="1027"/>
      <c r="D361" s="429"/>
      <c r="E361" s="548" t="str">
        <f>IF(AND(CZ=3,AND(HERSIndex&gt;=42,HERSIndex&lt;=51)),3,"")</f>
        <v/>
      </c>
      <c r="F361" s="548"/>
      <c r="G361" s="548"/>
      <c r="H361" s="548"/>
      <c r="I361" s="548"/>
      <c r="J361" s="429"/>
      <c r="K361" s="429"/>
      <c r="L361" s="446"/>
      <c r="M361" s="446"/>
      <c r="N361" s="446"/>
      <c r="O361" s="446"/>
      <c r="P361" s="446"/>
      <c r="Q361" s="446"/>
      <c r="R361" s="446"/>
      <c r="S361" s="446"/>
    </row>
    <row r="362" spans="1:19" x14ac:dyDescent="0.25">
      <c r="A362" s="1027" t="s">
        <v>913</v>
      </c>
      <c r="B362" s="1027"/>
      <c r="C362" s="1027"/>
      <c r="D362" s="429"/>
      <c r="E362" s="548" t="str">
        <f>IF(AND(CZ=3,HERSIndex&lt;42),4,"")</f>
        <v/>
      </c>
      <c r="F362" s="548"/>
      <c r="G362" s="548"/>
      <c r="H362" s="548"/>
      <c r="I362" s="548"/>
      <c r="J362" s="429"/>
      <c r="K362" s="429"/>
      <c r="L362" s="446"/>
      <c r="M362" s="446"/>
      <c r="N362" s="446"/>
      <c r="O362" s="446"/>
      <c r="P362" s="446"/>
      <c r="Q362" s="446"/>
      <c r="R362" s="446"/>
      <c r="S362" s="446"/>
    </row>
    <row r="363" spans="1:19" x14ac:dyDescent="0.25">
      <c r="A363" s="1028" t="s">
        <v>915</v>
      </c>
      <c r="B363" s="1028"/>
      <c r="C363" s="429"/>
      <c r="D363" s="429"/>
      <c r="E363" s="548"/>
      <c r="F363" s="548"/>
      <c r="G363" s="548"/>
      <c r="H363" s="548"/>
      <c r="I363" s="548"/>
      <c r="J363" s="429"/>
      <c r="K363" s="429"/>
      <c r="L363" s="446"/>
      <c r="M363" s="446"/>
      <c r="N363" s="446"/>
      <c r="O363" s="446"/>
      <c r="P363" s="446"/>
      <c r="Q363" s="446"/>
      <c r="R363" s="446"/>
      <c r="S363" s="446"/>
    </row>
    <row r="364" spans="1:19" x14ac:dyDescent="0.25">
      <c r="A364" s="1027" t="s">
        <v>910</v>
      </c>
      <c r="B364" s="1027"/>
      <c r="C364" s="1027"/>
      <c r="D364" s="429"/>
      <c r="E364" s="548"/>
      <c r="F364" s="548" t="str">
        <f>IF(AND(CZ=4,HERSIndex&gt;75),0,"")</f>
        <v/>
      </c>
      <c r="G364" s="548"/>
      <c r="H364" s="548"/>
      <c r="I364" s="548"/>
      <c r="J364" s="429"/>
      <c r="K364" s="429"/>
      <c r="L364" s="446"/>
      <c r="M364" s="446"/>
      <c r="N364" s="446"/>
      <c r="O364" s="446"/>
      <c r="P364" s="446"/>
      <c r="Q364" s="446"/>
      <c r="R364" s="446"/>
      <c r="S364" s="446"/>
    </row>
    <row r="365" spans="1:19" x14ac:dyDescent="0.25">
      <c r="A365" s="1027" t="s">
        <v>919</v>
      </c>
      <c r="B365" s="1027"/>
      <c r="C365" s="1027"/>
      <c r="D365" s="429"/>
      <c r="E365" s="548"/>
      <c r="F365" s="548" t="str">
        <f>IF(AND(CZ=4,AND(HERSIndex&gt;=61,HERSIndex&lt;=75)),1,"")</f>
        <v/>
      </c>
      <c r="G365" s="548"/>
      <c r="H365" s="548"/>
      <c r="I365" s="548"/>
      <c r="J365" s="429"/>
      <c r="K365" s="429"/>
      <c r="L365" s="446"/>
      <c r="M365" s="446"/>
      <c r="N365" s="446"/>
      <c r="O365" s="446"/>
      <c r="P365" s="446"/>
      <c r="Q365" s="446"/>
      <c r="R365" s="446"/>
      <c r="S365" s="446"/>
    </row>
    <row r="366" spans="1:19" x14ac:dyDescent="0.25">
      <c r="A366" s="1027" t="s">
        <v>920</v>
      </c>
      <c r="B366" s="1027"/>
      <c r="C366" s="1027"/>
      <c r="D366" s="429"/>
      <c r="E366" s="548"/>
      <c r="F366" s="548" t="str">
        <f>IF(AND(CZ=4,AND(HERSIndex&gt;=55,HERSIndex&lt;=60)),2,"")</f>
        <v/>
      </c>
      <c r="G366" s="548"/>
      <c r="H366" s="548"/>
      <c r="I366" s="548"/>
      <c r="J366" s="429"/>
      <c r="K366" s="429"/>
      <c r="L366" s="446"/>
      <c r="M366" s="446"/>
      <c r="N366" s="446"/>
      <c r="O366" s="446"/>
      <c r="P366" s="446"/>
      <c r="Q366" s="446"/>
      <c r="R366" s="446"/>
      <c r="S366" s="446"/>
    </row>
    <row r="367" spans="1:19" x14ac:dyDescent="0.25">
      <c r="A367" s="1027" t="s">
        <v>921</v>
      </c>
      <c r="B367" s="1027"/>
      <c r="C367" s="1027"/>
      <c r="D367" s="429"/>
      <c r="E367" s="548"/>
      <c r="F367" s="548" t="str">
        <f>IF(AND(CZ=4,AND(HERSIndex&gt;=44,HERSIndex&lt;=54)),3,"")</f>
        <v/>
      </c>
      <c r="G367" s="548"/>
      <c r="H367" s="548"/>
      <c r="I367" s="548"/>
      <c r="J367" s="429"/>
      <c r="K367" s="429"/>
      <c r="L367" s="446"/>
      <c r="M367" s="446"/>
      <c r="N367" s="446"/>
      <c r="O367" s="446"/>
      <c r="P367" s="446"/>
      <c r="Q367" s="446"/>
      <c r="R367" s="446"/>
      <c r="S367" s="446"/>
    </row>
    <row r="368" spans="1:19" x14ac:dyDescent="0.25">
      <c r="A368" s="1027" t="s">
        <v>922</v>
      </c>
      <c r="B368" s="1027"/>
      <c r="C368" s="1027"/>
      <c r="D368" s="429"/>
      <c r="E368" s="548"/>
      <c r="F368" s="548" t="str">
        <f>IF(AND(CZ=4,HERSIndex&lt;44),4,"")</f>
        <v/>
      </c>
      <c r="G368" s="548"/>
      <c r="H368" s="548"/>
      <c r="I368" s="548"/>
      <c r="J368" s="429"/>
      <c r="K368" s="429"/>
      <c r="L368" s="446"/>
      <c r="M368" s="446"/>
      <c r="N368" s="446"/>
      <c r="O368" s="446"/>
      <c r="P368" s="446"/>
      <c r="Q368" s="446"/>
      <c r="R368" s="446"/>
      <c r="S368" s="446"/>
    </row>
    <row r="369" spans="1:19" x14ac:dyDescent="0.25">
      <c r="A369" s="1028" t="s">
        <v>916</v>
      </c>
      <c r="B369" s="1028"/>
      <c r="C369" s="429"/>
      <c r="D369" s="429"/>
      <c r="E369" s="548"/>
      <c r="F369" s="548"/>
      <c r="G369" s="548"/>
      <c r="H369" s="548"/>
      <c r="I369" s="548"/>
      <c r="J369" s="429"/>
      <c r="K369" s="429"/>
      <c r="L369" s="446"/>
      <c r="M369" s="446"/>
      <c r="N369" s="446"/>
      <c r="O369" s="446"/>
      <c r="P369" s="446"/>
      <c r="Q369" s="446"/>
      <c r="R369" s="446"/>
      <c r="S369" s="446"/>
    </row>
    <row r="370" spans="1:19" x14ac:dyDescent="0.25">
      <c r="A370" s="1027" t="s">
        <v>910</v>
      </c>
      <c r="B370" s="1027"/>
      <c r="C370" s="1027"/>
      <c r="D370" s="429"/>
      <c r="E370" s="548"/>
      <c r="F370" s="548"/>
      <c r="G370" s="548" t="str">
        <f>IF(AND(CZ=5,HERSIndex&gt;75),0,"")</f>
        <v/>
      </c>
      <c r="H370" s="548"/>
      <c r="I370" s="548"/>
      <c r="J370" s="429"/>
      <c r="K370" s="429"/>
      <c r="L370" s="446"/>
      <c r="M370" s="446"/>
      <c r="N370" s="446"/>
      <c r="O370" s="446"/>
      <c r="P370" s="446"/>
      <c r="Q370" s="446"/>
      <c r="R370" s="446"/>
      <c r="S370" s="446"/>
    </row>
    <row r="371" spans="1:19" x14ac:dyDescent="0.25">
      <c r="A371" s="1027" t="s">
        <v>919</v>
      </c>
      <c r="B371" s="1027"/>
      <c r="C371" s="1027"/>
      <c r="D371" s="429"/>
      <c r="E371" s="548"/>
      <c r="F371" s="548"/>
      <c r="G371" s="548" t="str">
        <f>IF(AND(CZ=5,AND(HERSIndex&gt;=61,HERSIndex&lt;=75)),1,"")</f>
        <v/>
      </c>
      <c r="H371" s="548"/>
      <c r="I371" s="548"/>
      <c r="J371" s="429"/>
      <c r="K371" s="429"/>
      <c r="L371" s="446"/>
      <c r="M371" s="446"/>
      <c r="N371" s="446"/>
      <c r="O371" s="446"/>
      <c r="P371" s="446"/>
      <c r="Q371" s="446"/>
      <c r="R371" s="446"/>
      <c r="S371" s="446"/>
    </row>
    <row r="372" spans="1:19" x14ac:dyDescent="0.25">
      <c r="A372" s="1027" t="s">
        <v>923</v>
      </c>
      <c r="B372" s="1027"/>
      <c r="C372" s="1027"/>
      <c r="D372" s="429"/>
      <c r="E372" s="548"/>
      <c r="F372" s="548"/>
      <c r="G372" s="548" t="str">
        <f>IF(AND(CZ=5,AND(HERSIndex&gt;=56,HERSIndex&lt;=60)),2,"")</f>
        <v/>
      </c>
      <c r="H372" s="548"/>
      <c r="I372" s="548"/>
      <c r="J372" s="429"/>
      <c r="K372" s="429"/>
      <c r="L372" s="446"/>
      <c r="M372" s="446"/>
      <c r="N372" s="446"/>
      <c r="O372" s="446"/>
      <c r="P372" s="446"/>
      <c r="Q372" s="446"/>
      <c r="R372" s="446"/>
      <c r="S372" s="446"/>
    </row>
    <row r="373" spans="1:19" x14ac:dyDescent="0.25">
      <c r="A373" s="1027" t="s">
        <v>924</v>
      </c>
      <c r="B373" s="1027"/>
      <c r="C373" s="1027"/>
      <c r="D373" s="429"/>
      <c r="E373" s="548"/>
      <c r="F373" s="548"/>
      <c r="G373" s="548" t="str">
        <f>IF(AND(CZ=5,AND(HERSIndex&gt;=45,HERSIndex&lt;=55)),3,"")</f>
        <v/>
      </c>
      <c r="H373" s="548"/>
      <c r="I373" s="548"/>
      <c r="J373" s="429"/>
      <c r="K373" s="429"/>
      <c r="L373" s="446"/>
      <c r="M373" s="446"/>
      <c r="N373" s="446"/>
      <c r="O373" s="446"/>
      <c r="P373" s="446"/>
      <c r="Q373" s="446"/>
      <c r="R373" s="446"/>
      <c r="S373" s="446"/>
    </row>
    <row r="374" spans="1:19" x14ac:dyDescent="0.25">
      <c r="A374" s="1027" t="s">
        <v>925</v>
      </c>
      <c r="B374" s="1027"/>
      <c r="C374" s="1027"/>
      <c r="D374" s="429"/>
      <c r="E374" s="548"/>
      <c r="F374" s="548"/>
      <c r="G374" s="548" t="str">
        <f>IF(AND(CZ=5,HERSIndex&lt;45),4,"")</f>
        <v/>
      </c>
      <c r="H374" s="548"/>
      <c r="I374" s="548"/>
      <c r="J374" s="429"/>
      <c r="K374" s="429"/>
      <c r="L374" s="446"/>
      <c r="M374" s="446"/>
      <c r="N374" s="446"/>
      <c r="O374" s="446"/>
      <c r="P374" s="446"/>
      <c r="Q374" s="446"/>
      <c r="R374" s="446"/>
      <c r="S374" s="446"/>
    </row>
    <row r="375" spans="1:19" x14ac:dyDescent="0.25">
      <c r="A375" s="1028" t="s">
        <v>917</v>
      </c>
      <c r="B375" s="1028"/>
      <c r="C375" s="429"/>
      <c r="D375" s="429"/>
      <c r="E375" s="548"/>
      <c r="F375" s="548"/>
      <c r="G375" s="548"/>
      <c r="H375" s="548"/>
      <c r="I375" s="548"/>
      <c r="J375" s="429"/>
      <c r="K375" s="429"/>
      <c r="L375" s="446"/>
      <c r="M375" s="446"/>
      <c r="N375" s="446"/>
      <c r="O375" s="446"/>
      <c r="P375" s="446"/>
      <c r="Q375" s="446"/>
      <c r="R375" s="446"/>
      <c r="S375" s="446"/>
    </row>
    <row r="376" spans="1:19" x14ac:dyDescent="0.25">
      <c r="A376" s="1027" t="s">
        <v>910</v>
      </c>
      <c r="B376" s="1027"/>
      <c r="C376" s="1027"/>
      <c r="D376" s="429"/>
      <c r="E376" s="548"/>
      <c r="F376" s="548"/>
      <c r="G376" s="548"/>
      <c r="H376" s="548" t="str">
        <f>IF(AND(CZ=6,HERSIndex&gt;75),0,"")</f>
        <v/>
      </c>
      <c r="I376" s="548"/>
      <c r="J376" s="429"/>
      <c r="K376" s="429"/>
      <c r="L376" s="446"/>
      <c r="M376" s="446"/>
      <c r="N376" s="446"/>
      <c r="O376" s="446"/>
      <c r="P376" s="446"/>
      <c r="Q376" s="446"/>
      <c r="R376" s="446"/>
      <c r="S376" s="446"/>
    </row>
    <row r="377" spans="1:19" x14ac:dyDescent="0.25">
      <c r="A377" s="1027" t="s">
        <v>919</v>
      </c>
      <c r="B377" s="1027"/>
      <c r="C377" s="1027"/>
      <c r="D377" s="429"/>
      <c r="E377" s="548"/>
      <c r="F377" s="548"/>
      <c r="G377" s="548"/>
      <c r="H377" s="548" t="str">
        <f>IF(AND(CZ=6,AND(HERSIndex&gt;=61,HERSIndex&lt;=75)),1,"")</f>
        <v/>
      </c>
      <c r="I377" s="548"/>
      <c r="J377" s="429"/>
      <c r="K377" s="429"/>
      <c r="L377" s="446"/>
      <c r="M377" s="446"/>
      <c r="N377" s="446"/>
      <c r="O377" s="446"/>
      <c r="P377" s="446"/>
      <c r="Q377" s="446"/>
      <c r="R377" s="446"/>
      <c r="S377" s="446"/>
    </row>
    <row r="378" spans="1:19" x14ac:dyDescent="0.25">
      <c r="A378" s="1027" t="s">
        <v>920</v>
      </c>
      <c r="B378" s="1027"/>
      <c r="C378" s="1027"/>
      <c r="D378" s="429"/>
      <c r="E378" s="548"/>
      <c r="F378" s="548"/>
      <c r="G378" s="548"/>
      <c r="H378" s="548" t="str">
        <f>IF(AND(CZ=6,AND(HERSIndex&gt;=55,HERSIndex&lt;=60)),2,"")</f>
        <v/>
      </c>
      <c r="I378" s="548"/>
      <c r="J378" s="429"/>
      <c r="K378" s="429"/>
      <c r="L378" s="446"/>
      <c r="M378" s="446"/>
      <c r="N378" s="446"/>
      <c r="O378" s="446"/>
      <c r="P378" s="446"/>
      <c r="Q378" s="446"/>
      <c r="R378" s="446"/>
      <c r="S378" s="446"/>
    </row>
    <row r="379" spans="1:19" x14ac:dyDescent="0.25">
      <c r="A379" s="1027" t="s">
        <v>921</v>
      </c>
      <c r="B379" s="1027"/>
      <c r="C379" s="1027"/>
      <c r="D379" s="429"/>
      <c r="E379" s="548"/>
      <c r="F379" s="548"/>
      <c r="G379" s="548"/>
      <c r="H379" s="548" t="str">
        <f>IF(AND(CZ=6,AND(HERSIndex&gt;=44,HERSIndex&lt;=54)),3,"")</f>
        <v/>
      </c>
      <c r="I379" s="548"/>
      <c r="J379" s="429"/>
      <c r="K379" s="429"/>
      <c r="L379" s="446"/>
      <c r="M379" s="446"/>
      <c r="N379" s="446"/>
      <c r="O379" s="446"/>
      <c r="P379" s="446"/>
      <c r="Q379" s="446"/>
      <c r="R379" s="446"/>
      <c r="S379" s="446"/>
    </row>
    <row r="380" spans="1:19" x14ac:dyDescent="0.25">
      <c r="A380" s="1027" t="s">
        <v>922</v>
      </c>
      <c r="B380" s="1027"/>
      <c r="C380" s="1027"/>
      <c r="D380" s="429"/>
      <c r="E380" s="548"/>
      <c r="F380" s="548"/>
      <c r="G380" s="548"/>
      <c r="H380" s="548" t="str">
        <f>IF(AND(CZ=6,HERSIndex&lt;44),4,"")</f>
        <v/>
      </c>
      <c r="I380" s="548"/>
      <c r="J380" s="429"/>
      <c r="K380" s="429"/>
      <c r="L380" s="446"/>
      <c r="M380" s="446"/>
      <c r="N380" s="446"/>
      <c r="O380" s="446"/>
      <c r="P380" s="446"/>
      <c r="Q380" s="446"/>
      <c r="R380" s="446"/>
      <c r="S380" s="446"/>
    </row>
    <row r="381" spans="1:19" x14ac:dyDescent="0.25">
      <c r="A381" s="1028" t="s">
        <v>918</v>
      </c>
      <c r="B381" s="1028"/>
      <c r="C381" s="429"/>
      <c r="D381" s="429"/>
      <c r="E381" s="548"/>
      <c r="F381" s="548"/>
      <c r="G381" s="548"/>
      <c r="H381" s="548"/>
      <c r="I381" s="548"/>
      <c r="J381" s="429"/>
      <c r="K381" s="429"/>
      <c r="L381" s="446"/>
      <c r="M381" s="446"/>
      <c r="N381" s="446"/>
      <c r="O381" s="446"/>
      <c r="P381" s="446"/>
      <c r="Q381" s="446"/>
      <c r="R381" s="446"/>
      <c r="S381" s="446"/>
    </row>
    <row r="382" spans="1:19" x14ac:dyDescent="0.25">
      <c r="A382" s="1027" t="s">
        <v>910</v>
      </c>
      <c r="B382" s="1027"/>
      <c r="C382" s="1027"/>
      <c r="D382" s="429"/>
      <c r="E382" s="548"/>
      <c r="F382" s="548"/>
      <c r="G382" s="548"/>
      <c r="H382" s="548"/>
      <c r="I382" s="548" t="str">
        <f>IF(AND(CZ=7,HERSIndex&gt;75),0,"")</f>
        <v/>
      </c>
      <c r="J382" s="429"/>
      <c r="K382" s="429"/>
      <c r="L382" s="446"/>
      <c r="M382" s="446"/>
      <c r="N382" s="446"/>
      <c r="O382" s="446"/>
      <c r="P382" s="446"/>
      <c r="Q382" s="446"/>
      <c r="R382" s="446"/>
      <c r="S382" s="446"/>
    </row>
    <row r="383" spans="1:19" x14ac:dyDescent="0.25">
      <c r="A383" s="1027" t="s">
        <v>919</v>
      </c>
      <c r="B383" s="1027"/>
      <c r="C383" s="1027"/>
      <c r="D383" s="429"/>
      <c r="E383" s="548"/>
      <c r="F383" s="548"/>
      <c r="G383" s="548"/>
      <c r="H383" s="548"/>
      <c r="I383" s="548" t="str">
        <f>IF(AND(CZ=7,AND(HERSIndex&gt;=61,HERSIndex&lt;=75)),1,"")</f>
        <v/>
      </c>
      <c r="J383" s="429"/>
      <c r="K383" s="429"/>
      <c r="L383" s="446"/>
      <c r="M383" s="446"/>
      <c r="N383" s="446"/>
      <c r="O383" s="446"/>
      <c r="P383" s="446"/>
      <c r="Q383" s="446"/>
      <c r="R383" s="446"/>
      <c r="S383" s="446"/>
    </row>
    <row r="384" spans="1:19" x14ac:dyDescent="0.25">
      <c r="A384" s="1027" t="s">
        <v>926</v>
      </c>
      <c r="B384" s="1027"/>
      <c r="C384" s="1027"/>
      <c r="D384" s="429"/>
      <c r="E384" s="548"/>
      <c r="F384" s="548"/>
      <c r="G384" s="548"/>
      <c r="H384" s="548"/>
      <c r="I384" s="548" t="str">
        <f>IF(AND(CZ=7,AND(HERSIndex&gt;=54,HERSIndex&lt;=60)),2,"")</f>
        <v/>
      </c>
      <c r="J384" s="429"/>
      <c r="K384" s="429"/>
      <c r="L384" s="446"/>
      <c r="M384" s="446"/>
      <c r="N384" s="446"/>
      <c r="O384" s="446"/>
      <c r="P384" s="446"/>
      <c r="Q384" s="446"/>
      <c r="R384" s="446"/>
      <c r="S384" s="446"/>
    </row>
    <row r="385" spans="1:19" x14ac:dyDescent="0.25">
      <c r="A385" s="1027" t="s">
        <v>927</v>
      </c>
      <c r="B385" s="1027"/>
      <c r="C385" s="1027"/>
      <c r="D385" s="429"/>
      <c r="E385" s="548"/>
      <c r="F385" s="548"/>
      <c r="G385" s="548"/>
      <c r="H385" s="548"/>
      <c r="I385" s="548" t="str">
        <f>IF(AND(CZ=7,AND(HERSIndex&gt;=43,HERSIndex&lt;=53)),3,"")</f>
        <v/>
      </c>
      <c r="J385" s="429"/>
      <c r="K385" s="429"/>
      <c r="L385" s="446"/>
      <c r="M385" s="446"/>
      <c r="N385" s="446"/>
      <c r="O385" s="446"/>
      <c r="P385" s="446"/>
      <c r="Q385" s="446"/>
      <c r="R385" s="446"/>
      <c r="S385" s="446"/>
    </row>
    <row r="386" spans="1:19" x14ac:dyDescent="0.25">
      <c r="A386" s="1027" t="s">
        <v>928</v>
      </c>
      <c r="B386" s="1027"/>
      <c r="C386" s="1027"/>
      <c r="D386" s="429"/>
      <c r="E386" s="548"/>
      <c r="F386" s="548"/>
      <c r="G386" s="548"/>
      <c r="H386" s="548"/>
      <c r="I386" s="548" t="str">
        <f>IF(AND(CZ=7,HERSIndex&lt;43),4,"")</f>
        <v/>
      </c>
      <c r="J386" s="429"/>
      <c r="K386" s="429"/>
      <c r="L386" s="446"/>
      <c r="M386" s="446"/>
      <c r="N386" s="446"/>
      <c r="O386" s="446"/>
      <c r="P386" s="446"/>
      <c r="Q386" s="446"/>
      <c r="R386" s="446"/>
      <c r="S386" s="446"/>
    </row>
    <row r="387" spans="1:19" x14ac:dyDescent="0.25">
      <c r="A387" s="429"/>
      <c r="B387" s="429"/>
      <c r="C387" s="429"/>
      <c r="D387" s="429"/>
      <c r="E387" s="429"/>
      <c r="F387" s="429"/>
      <c r="G387" s="429"/>
      <c r="H387" s="429"/>
      <c r="I387" s="429"/>
      <c r="J387" s="429"/>
      <c r="K387" s="429"/>
      <c r="L387" s="446"/>
      <c r="M387" s="446"/>
      <c r="N387" s="446"/>
      <c r="O387" s="446"/>
      <c r="P387" s="446"/>
      <c r="Q387" s="446"/>
      <c r="R387" s="446"/>
      <c r="S387" s="446"/>
    </row>
    <row r="388" spans="1:19" x14ac:dyDescent="0.25">
      <c r="A388" s="429"/>
      <c r="B388" s="429"/>
      <c r="C388" s="429"/>
      <c r="D388" s="429"/>
      <c r="E388" s="429"/>
      <c r="F388" s="429"/>
      <c r="G388" s="429"/>
      <c r="H388" s="429"/>
      <c r="I388" s="429"/>
      <c r="J388" s="429"/>
      <c r="K388" s="429"/>
      <c r="L388" s="446"/>
      <c r="M388" s="446"/>
      <c r="N388" s="446"/>
      <c r="O388" s="446"/>
      <c r="P388" s="446"/>
      <c r="Q388" s="446"/>
      <c r="R388" s="446"/>
      <c r="S388" s="446"/>
    </row>
    <row r="389" spans="1:19" x14ac:dyDescent="0.25">
      <c r="A389" s="1029" t="s">
        <v>934</v>
      </c>
      <c r="B389" s="1030"/>
      <c r="C389" s="1030"/>
      <c r="D389" s="1030"/>
      <c r="E389" s="1030"/>
      <c r="F389" s="1030"/>
      <c r="G389" s="1030"/>
      <c r="H389" s="1030"/>
      <c r="I389" s="1031"/>
      <c r="J389" s="429"/>
      <c r="K389" s="429"/>
      <c r="L389" s="446"/>
      <c r="M389" s="446"/>
      <c r="N389" s="446"/>
      <c r="O389" s="446"/>
      <c r="P389" s="446"/>
      <c r="Q389" s="446"/>
      <c r="R389" s="446"/>
      <c r="S389" s="446"/>
    </row>
    <row r="390" spans="1:19" x14ac:dyDescent="0.25">
      <c r="A390" s="1427" t="s">
        <v>23</v>
      </c>
      <c r="B390" s="1428"/>
      <c r="C390" s="1428"/>
      <c r="D390" s="1428"/>
      <c r="E390" s="1428"/>
      <c r="F390" s="1428"/>
      <c r="G390" s="1428"/>
      <c r="H390" s="1428"/>
      <c r="I390" s="1428"/>
      <c r="J390" s="429"/>
      <c r="K390" s="429"/>
      <c r="L390" s="446"/>
      <c r="M390" s="446"/>
      <c r="N390" s="446"/>
      <c r="O390" s="446"/>
      <c r="P390" s="446"/>
      <c r="Q390" s="446"/>
      <c r="R390" s="446"/>
      <c r="S390" s="446"/>
    </row>
    <row r="391" spans="1:19" x14ac:dyDescent="0.25">
      <c r="A391" s="1034" t="s">
        <v>935</v>
      </c>
      <c r="B391" s="1034"/>
      <c r="C391" s="1034"/>
      <c r="D391" s="1035"/>
      <c r="E391" s="429">
        <f>$L$16</f>
        <v>0</v>
      </c>
      <c r="F391" s="429"/>
      <c r="G391" s="429"/>
      <c r="H391" s="429"/>
      <c r="I391" s="429"/>
      <c r="J391" s="429"/>
      <c r="K391" s="429"/>
      <c r="L391" s="446"/>
      <c r="M391" s="446"/>
      <c r="N391" s="446"/>
      <c r="O391" s="446"/>
      <c r="P391" s="446"/>
      <c r="Q391" s="446"/>
      <c r="R391" s="446"/>
      <c r="S391" s="446"/>
    </row>
    <row r="392" spans="1:19" x14ac:dyDescent="0.25">
      <c r="A392" s="1034" t="s">
        <v>936</v>
      </c>
      <c r="B392" s="1034"/>
      <c r="C392" s="1034"/>
      <c r="D392" s="1035"/>
      <c r="E392" s="429">
        <f>CZ3_Silver</f>
        <v>57</v>
      </c>
      <c r="F392" s="429"/>
      <c r="G392" s="429"/>
      <c r="H392" s="429"/>
      <c r="I392" s="429"/>
      <c r="J392" s="429"/>
      <c r="K392" s="429"/>
      <c r="L392" s="446"/>
      <c r="M392" s="446"/>
      <c r="N392" s="446"/>
      <c r="O392" s="446"/>
      <c r="P392" s="446"/>
      <c r="Q392" s="446"/>
      <c r="R392" s="446"/>
      <c r="S392" s="446"/>
    </row>
    <row r="393" spans="1:19" x14ac:dyDescent="0.25">
      <c r="A393" s="1034" t="s">
        <v>937</v>
      </c>
      <c r="B393" s="1034"/>
      <c r="C393" s="1034"/>
      <c r="D393" s="1035"/>
      <c r="E393" s="429">
        <f>IF(E391&lt;E392,E392-E391,0)</f>
        <v>57</v>
      </c>
      <c r="F393" s="429"/>
      <c r="G393" s="429"/>
      <c r="H393" s="429"/>
      <c r="I393" s="429"/>
      <c r="J393" s="429"/>
      <c r="K393" s="429"/>
      <c r="L393" s="446"/>
      <c r="M393" s="446"/>
      <c r="N393" s="446"/>
      <c r="O393" s="446"/>
      <c r="P393" s="446"/>
      <c r="Q393" s="446"/>
      <c r="R393" s="446"/>
      <c r="S393" s="446"/>
    </row>
    <row r="394" spans="1:19" x14ac:dyDescent="0.25">
      <c r="A394" s="1407" t="s">
        <v>938</v>
      </c>
      <c r="B394" s="1407"/>
      <c r="C394" s="1407"/>
      <c r="D394" s="1408"/>
      <c r="E394" s="549">
        <f>MIN(0.5*E393,25)</f>
        <v>25</v>
      </c>
      <c r="F394" s="549"/>
      <c r="G394" s="549"/>
      <c r="H394" s="549"/>
      <c r="I394" s="549"/>
      <c r="J394" s="429"/>
      <c r="K394" s="429"/>
      <c r="L394" s="446"/>
      <c r="M394" s="446"/>
      <c r="N394" s="446"/>
      <c r="O394" s="446"/>
      <c r="P394" s="446"/>
      <c r="Q394" s="446"/>
      <c r="R394" s="446"/>
      <c r="S394" s="446"/>
    </row>
    <row r="395" spans="1:19" x14ac:dyDescent="0.25">
      <c r="A395" s="1032" t="s">
        <v>26</v>
      </c>
      <c r="B395" s="1033"/>
      <c r="C395" s="1033"/>
      <c r="D395" s="1033"/>
      <c r="E395" s="1033"/>
      <c r="F395" s="1033"/>
      <c r="G395" s="1033"/>
      <c r="H395" s="1033"/>
      <c r="I395" s="1033"/>
      <c r="J395" s="429"/>
      <c r="K395" s="429"/>
      <c r="L395" s="446"/>
      <c r="M395" s="446"/>
      <c r="N395" s="446"/>
      <c r="O395" s="446"/>
      <c r="P395" s="446"/>
      <c r="Q395" s="446"/>
      <c r="R395" s="446"/>
      <c r="S395" s="446"/>
    </row>
    <row r="396" spans="1:19" x14ac:dyDescent="0.25">
      <c r="A396" s="1034" t="s">
        <v>935</v>
      </c>
      <c r="B396" s="1034"/>
      <c r="C396" s="1034"/>
      <c r="D396" s="1035"/>
      <c r="E396" s="429">
        <f>$L$16</f>
        <v>0</v>
      </c>
      <c r="F396" s="429"/>
      <c r="G396" s="429"/>
      <c r="H396" s="429"/>
      <c r="I396" s="429"/>
      <c r="J396" s="429"/>
      <c r="K396" s="429"/>
      <c r="L396" s="446"/>
      <c r="M396" s="446"/>
      <c r="N396" s="446"/>
      <c r="O396" s="446"/>
      <c r="P396" s="446"/>
      <c r="Q396" s="446"/>
      <c r="R396" s="446"/>
      <c r="S396" s="446"/>
    </row>
    <row r="397" spans="1:19" x14ac:dyDescent="0.25">
      <c r="A397" s="1034" t="s">
        <v>936</v>
      </c>
      <c r="B397" s="1034"/>
      <c r="C397" s="1034"/>
      <c r="D397" s="1035"/>
      <c r="E397" s="429">
        <f>CZ4_Silver</f>
        <v>60</v>
      </c>
      <c r="F397" s="429"/>
      <c r="G397" s="429"/>
      <c r="H397" s="429"/>
      <c r="I397" s="429"/>
      <c r="J397" s="429"/>
      <c r="K397" s="429"/>
      <c r="L397" s="446"/>
      <c r="M397" s="446"/>
      <c r="N397" s="446"/>
      <c r="O397" s="446"/>
      <c r="P397" s="446"/>
      <c r="Q397" s="446"/>
      <c r="R397" s="446"/>
      <c r="S397" s="446"/>
    </row>
    <row r="398" spans="1:19" x14ac:dyDescent="0.25">
      <c r="A398" s="1034" t="s">
        <v>937</v>
      </c>
      <c r="B398" s="1034"/>
      <c r="C398" s="1034"/>
      <c r="D398" s="1035"/>
      <c r="E398" s="429">
        <f>IF(E396&lt;E397,E397-E396,0)</f>
        <v>60</v>
      </c>
      <c r="F398" s="429"/>
      <c r="G398" s="429"/>
      <c r="H398" s="429"/>
      <c r="I398" s="429"/>
      <c r="J398" s="429"/>
      <c r="K398" s="429"/>
      <c r="L398" s="446"/>
      <c r="M398" s="446"/>
      <c r="N398" s="446"/>
      <c r="O398" s="446"/>
      <c r="P398" s="446"/>
      <c r="Q398" s="446"/>
      <c r="R398" s="446"/>
      <c r="S398" s="446"/>
    </row>
    <row r="399" spans="1:19" x14ac:dyDescent="0.25">
      <c r="A399" s="1034" t="s">
        <v>938</v>
      </c>
      <c r="B399" s="1034"/>
      <c r="C399" s="1034"/>
      <c r="D399" s="1035"/>
      <c r="E399" s="549">
        <f>MIN(0.5*E398,25)</f>
        <v>25</v>
      </c>
      <c r="F399" s="429"/>
      <c r="G399" s="429"/>
      <c r="H399" s="429"/>
      <c r="I399" s="429"/>
      <c r="J399" s="429"/>
      <c r="K399" s="429"/>
      <c r="L399" s="446"/>
      <c r="M399" s="446"/>
      <c r="N399" s="446"/>
      <c r="O399" s="446"/>
      <c r="P399" s="446"/>
      <c r="Q399" s="446"/>
      <c r="R399" s="446"/>
      <c r="S399" s="446"/>
    </row>
    <row r="400" spans="1:19" x14ac:dyDescent="0.25">
      <c r="A400" s="1032" t="s">
        <v>27</v>
      </c>
      <c r="B400" s="1033"/>
      <c r="C400" s="1033"/>
      <c r="D400" s="1033"/>
      <c r="E400" s="1033"/>
      <c r="F400" s="1033"/>
      <c r="G400" s="1033"/>
      <c r="H400" s="1033"/>
      <c r="I400" s="1033"/>
      <c r="J400" s="429"/>
      <c r="K400" s="429"/>
      <c r="L400" s="446"/>
      <c r="M400" s="446"/>
      <c r="N400" s="446"/>
      <c r="O400" s="446"/>
      <c r="P400" s="446"/>
      <c r="Q400" s="446"/>
      <c r="R400" s="446"/>
      <c r="S400" s="446"/>
    </row>
    <row r="401" spans="1:19" x14ac:dyDescent="0.25">
      <c r="A401" s="1034" t="s">
        <v>935</v>
      </c>
      <c r="B401" s="1034"/>
      <c r="C401" s="1034"/>
      <c r="D401" s="1035"/>
      <c r="E401" s="429">
        <f>$L$16</f>
        <v>0</v>
      </c>
      <c r="F401" s="429"/>
      <c r="G401" s="429"/>
      <c r="H401" s="429"/>
      <c r="I401" s="429"/>
      <c r="J401" s="429"/>
      <c r="K401" s="429"/>
      <c r="L401" s="446"/>
      <c r="M401" s="446"/>
      <c r="N401" s="446"/>
      <c r="O401" s="446"/>
      <c r="P401" s="446"/>
      <c r="Q401" s="446"/>
      <c r="R401" s="446"/>
      <c r="S401" s="446"/>
    </row>
    <row r="402" spans="1:19" x14ac:dyDescent="0.25">
      <c r="A402" s="1034" t="s">
        <v>936</v>
      </c>
      <c r="B402" s="1034"/>
      <c r="C402" s="1034"/>
      <c r="D402" s="1035"/>
      <c r="E402" s="429">
        <f>CZ5_Silver</f>
        <v>60</v>
      </c>
      <c r="F402" s="429"/>
      <c r="G402" s="429"/>
      <c r="H402" s="429"/>
      <c r="I402" s="429"/>
      <c r="J402" s="429"/>
      <c r="K402" s="429"/>
      <c r="L402" s="446"/>
      <c r="M402" s="446"/>
      <c r="N402" s="446"/>
      <c r="O402" s="446"/>
      <c r="P402" s="446"/>
      <c r="Q402" s="446"/>
      <c r="R402" s="446"/>
      <c r="S402" s="446"/>
    </row>
    <row r="403" spans="1:19" x14ac:dyDescent="0.25">
      <c r="A403" s="1034" t="s">
        <v>937</v>
      </c>
      <c r="B403" s="1034"/>
      <c r="C403" s="1034"/>
      <c r="D403" s="1035"/>
      <c r="E403" s="429">
        <f>IF(E401&lt;E402,E402-E401,0)</f>
        <v>60</v>
      </c>
      <c r="F403" s="429"/>
      <c r="G403" s="429"/>
      <c r="H403" s="429"/>
      <c r="I403" s="429"/>
      <c r="J403" s="429"/>
      <c r="K403" s="429"/>
      <c r="L403" s="446"/>
      <c r="M403" s="446"/>
      <c r="N403" s="446"/>
      <c r="O403" s="446"/>
      <c r="P403" s="446"/>
      <c r="Q403" s="446"/>
      <c r="R403" s="446"/>
      <c r="S403" s="446"/>
    </row>
    <row r="404" spans="1:19" x14ac:dyDescent="0.25">
      <c r="A404" s="1034" t="s">
        <v>938</v>
      </c>
      <c r="B404" s="1034"/>
      <c r="C404" s="1034"/>
      <c r="D404" s="1035"/>
      <c r="E404" s="549">
        <f>MIN(0.5*E403,25)</f>
        <v>25</v>
      </c>
      <c r="F404" s="429"/>
      <c r="G404" s="429"/>
      <c r="H404" s="429"/>
      <c r="I404" s="429"/>
      <c r="J404" s="429"/>
      <c r="K404" s="429"/>
      <c r="L404" s="446"/>
      <c r="M404" s="446"/>
      <c r="N404" s="446"/>
      <c r="O404" s="446"/>
      <c r="P404" s="446"/>
      <c r="Q404" s="446"/>
      <c r="R404" s="446"/>
      <c r="S404" s="446"/>
    </row>
    <row r="405" spans="1:19" x14ac:dyDescent="0.25">
      <c r="A405" s="1032" t="s">
        <v>28</v>
      </c>
      <c r="B405" s="1033"/>
      <c r="C405" s="1033"/>
      <c r="D405" s="1033"/>
      <c r="E405" s="1033"/>
      <c r="F405" s="1033"/>
      <c r="G405" s="1033"/>
      <c r="H405" s="1033"/>
      <c r="I405" s="1033"/>
      <c r="J405" s="429"/>
      <c r="K405" s="429"/>
      <c r="L405" s="446"/>
      <c r="M405" s="446"/>
      <c r="N405" s="446"/>
      <c r="O405" s="446"/>
      <c r="P405" s="446"/>
      <c r="Q405" s="446"/>
      <c r="R405" s="446"/>
      <c r="S405" s="446"/>
    </row>
    <row r="406" spans="1:19" x14ac:dyDescent="0.25">
      <c r="A406" s="1034" t="s">
        <v>935</v>
      </c>
      <c r="B406" s="1034"/>
      <c r="C406" s="1034"/>
      <c r="D406" s="1035"/>
      <c r="E406" s="429">
        <f>$L$16</f>
        <v>0</v>
      </c>
      <c r="F406" s="429"/>
      <c r="G406" s="429"/>
      <c r="H406" s="429"/>
      <c r="I406" s="429"/>
      <c r="J406" s="429"/>
      <c r="K406" s="429"/>
      <c r="L406" s="446"/>
      <c r="M406" s="446"/>
      <c r="N406" s="446"/>
      <c r="O406" s="446"/>
      <c r="P406" s="446"/>
      <c r="Q406" s="446"/>
      <c r="R406" s="446"/>
      <c r="S406" s="446"/>
    </row>
    <row r="407" spans="1:19" x14ac:dyDescent="0.25">
      <c r="A407" s="1034" t="s">
        <v>936</v>
      </c>
      <c r="B407" s="1034"/>
      <c r="C407" s="1034"/>
      <c r="D407" s="1035"/>
      <c r="E407" s="429">
        <f>CZ6_Silver</f>
        <v>60</v>
      </c>
      <c r="F407" s="429"/>
      <c r="G407" s="429"/>
      <c r="H407" s="429"/>
      <c r="I407" s="429"/>
      <c r="J407" s="429"/>
      <c r="K407" s="429"/>
      <c r="L407" s="446"/>
      <c r="M407" s="446"/>
      <c r="N407" s="446"/>
      <c r="O407" s="446"/>
      <c r="P407" s="446"/>
      <c r="Q407" s="446"/>
      <c r="R407" s="446"/>
      <c r="S407" s="446"/>
    </row>
    <row r="408" spans="1:19" x14ac:dyDescent="0.25">
      <c r="A408" s="1034" t="s">
        <v>937</v>
      </c>
      <c r="B408" s="1034"/>
      <c r="C408" s="1034"/>
      <c r="D408" s="1035"/>
      <c r="E408" s="429">
        <f>IF(E406&lt;E407,E407-E406,0)</f>
        <v>60</v>
      </c>
      <c r="F408" s="429"/>
      <c r="G408" s="429"/>
      <c r="H408" s="429"/>
      <c r="I408" s="429"/>
      <c r="J408" s="429"/>
      <c r="K408" s="429"/>
      <c r="L408" s="446"/>
      <c r="M408" s="446"/>
      <c r="N408" s="446"/>
      <c r="O408" s="446"/>
      <c r="P408" s="446"/>
      <c r="Q408" s="446"/>
      <c r="R408" s="446"/>
      <c r="S408" s="446"/>
    </row>
    <row r="409" spans="1:19" x14ac:dyDescent="0.25">
      <c r="A409" s="1034" t="s">
        <v>938</v>
      </c>
      <c r="B409" s="1034"/>
      <c r="C409" s="1034"/>
      <c r="D409" s="1035"/>
      <c r="E409" s="549">
        <f>MIN(0.5*E408,25)</f>
        <v>25</v>
      </c>
      <c r="F409" s="429"/>
      <c r="G409" s="429"/>
      <c r="H409" s="429"/>
      <c r="I409" s="429"/>
      <c r="J409" s="429"/>
      <c r="K409" s="429"/>
      <c r="L409" s="446"/>
      <c r="M409" s="446"/>
      <c r="N409" s="446"/>
      <c r="O409" s="446"/>
      <c r="P409" s="446"/>
      <c r="Q409" s="446"/>
      <c r="R409" s="446"/>
      <c r="S409" s="446"/>
    </row>
    <row r="410" spans="1:19" x14ac:dyDescent="0.25">
      <c r="A410" s="1032" t="s">
        <v>29</v>
      </c>
      <c r="B410" s="1033"/>
      <c r="C410" s="1033"/>
      <c r="D410" s="1033"/>
      <c r="E410" s="1033"/>
      <c r="F410" s="1033"/>
      <c r="G410" s="1033"/>
      <c r="H410" s="1033"/>
      <c r="I410" s="1033"/>
      <c r="J410" s="429"/>
      <c r="K410" s="429"/>
      <c r="L410" s="446"/>
      <c r="M410" s="446"/>
      <c r="N410" s="446"/>
      <c r="O410" s="446"/>
      <c r="P410" s="446"/>
      <c r="Q410" s="446"/>
      <c r="R410" s="446"/>
      <c r="S410" s="446"/>
    </row>
    <row r="411" spans="1:19" x14ac:dyDescent="0.25">
      <c r="A411" s="1034" t="s">
        <v>935</v>
      </c>
      <c r="B411" s="1034"/>
      <c r="C411" s="1034"/>
      <c r="D411" s="1035"/>
      <c r="E411" s="429">
        <f>$L$16</f>
        <v>0</v>
      </c>
      <c r="F411" s="429"/>
      <c r="G411" s="429"/>
      <c r="H411" s="429"/>
      <c r="I411" s="429"/>
      <c r="J411" s="429"/>
      <c r="K411" s="429"/>
      <c r="L411" s="446"/>
      <c r="M411" s="446"/>
      <c r="N411" s="446"/>
      <c r="O411" s="446"/>
      <c r="P411" s="446"/>
      <c r="Q411" s="446"/>
      <c r="R411" s="446"/>
      <c r="S411" s="446"/>
    </row>
    <row r="412" spans="1:19" x14ac:dyDescent="0.25">
      <c r="A412" s="1034" t="s">
        <v>936</v>
      </c>
      <c r="B412" s="1034"/>
      <c r="C412" s="1034"/>
      <c r="D412" s="1035"/>
      <c r="E412" s="429">
        <f>CZ7_Silver</f>
        <v>60</v>
      </c>
      <c r="F412" s="429"/>
      <c r="G412" s="429"/>
      <c r="H412" s="429"/>
      <c r="I412" s="429"/>
      <c r="J412" s="429"/>
      <c r="K412" s="429"/>
      <c r="L412" s="446"/>
      <c r="M412" s="446"/>
      <c r="N412" s="446"/>
      <c r="O412" s="446"/>
      <c r="P412" s="446"/>
      <c r="Q412" s="446"/>
      <c r="R412" s="446"/>
      <c r="S412" s="446"/>
    </row>
    <row r="413" spans="1:19" x14ac:dyDescent="0.25">
      <c r="A413" s="1034" t="s">
        <v>937</v>
      </c>
      <c r="B413" s="1034"/>
      <c r="C413" s="1034"/>
      <c r="D413" s="1035"/>
      <c r="E413" s="429">
        <f>IF(E411&lt;E412,E412-E411,0)</f>
        <v>60</v>
      </c>
      <c r="F413" s="429"/>
      <c r="G413" s="429"/>
      <c r="H413" s="429"/>
      <c r="I413" s="429"/>
      <c r="J413" s="429"/>
      <c r="K413" s="429"/>
      <c r="L413" s="446"/>
      <c r="M413" s="446"/>
      <c r="N413" s="446"/>
      <c r="O413" s="446"/>
      <c r="P413" s="446"/>
      <c r="Q413" s="446"/>
      <c r="R413" s="446"/>
      <c r="S413" s="446"/>
    </row>
    <row r="414" spans="1:19" x14ac:dyDescent="0.25">
      <c r="A414" s="1034" t="s">
        <v>938</v>
      </c>
      <c r="B414" s="1034"/>
      <c r="C414" s="1034"/>
      <c r="D414" s="1035"/>
      <c r="E414" s="549">
        <f>MIN(0.5*E413,25)</f>
        <v>25</v>
      </c>
      <c r="F414" s="429"/>
      <c r="G414" s="429"/>
      <c r="H414" s="429"/>
      <c r="I414" s="429"/>
      <c r="J414" s="429"/>
      <c r="K414" s="429"/>
      <c r="L414" s="446"/>
      <c r="M414" s="446"/>
      <c r="N414" s="446"/>
      <c r="O414" s="446"/>
      <c r="P414" s="446"/>
      <c r="Q414" s="446"/>
      <c r="R414" s="446"/>
      <c r="S414" s="446"/>
    </row>
    <row r="415" spans="1:19" x14ac:dyDescent="0.25">
      <c r="A415" s="429"/>
      <c r="B415" s="429"/>
      <c r="C415" s="429"/>
      <c r="D415" s="429"/>
      <c r="E415" s="429"/>
      <c r="F415" s="429"/>
      <c r="G415" s="429"/>
      <c r="H415" s="429"/>
      <c r="I415" s="429"/>
      <c r="J415" s="429"/>
      <c r="K415" s="429"/>
      <c r="L415" s="446"/>
      <c r="M415" s="446"/>
      <c r="N415" s="446"/>
      <c r="O415" s="446"/>
      <c r="P415" s="446"/>
      <c r="Q415" s="446"/>
      <c r="R415" s="446"/>
      <c r="S415" s="446"/>
    </row>
    <row r="416" spans="1:19" x14ac:dyDescent="0.25">
      <c r="A416" s="429"/>
      <c r="B416" s="429"/>
      <c r="C416" s="429"/>
      <c r="D416" s="429"/>
      <c r="E416" s="429"/>
      <c r="F416" s="429"/>
      <c r="G416" s="429"/>
      <c r="H416" s="429"/>
      <c r="I416" s="429"/>
      <c r="J416" s="429"/>
      <c r="K416" s="429"/>
      <c r="L416" s="446"/>
      <c r="M416" s="446"/>
      <c r="N416" s="446"/>
      <c r="O416" s="446"/>
      <c r="P416" s="446"/>
      <c r="Q416" s="446"/>
      <c r="R416" s="446"/>
      <c r="S416" s="446"/>
    </row>
    <row r="417" spans="1:19" x14ac:dyDescent="0.25">
      <c r="A417" s="1029" t="s">
        <v>961</v>
      </c>
      <c r="B417" s="1030"/>
      <c r="C417" s="1030"/>
      <c r="D417" s="1030"/>
      <c r="E417" s="1030"/>
      <c r="F417" s="1030"/>
      <c r="G417" s="1030"/>
      <c r="H417" s="1030"/>
      <c r="I417" s="1031"/>
      <c r="J417" s="429"/>
      <c r="K417" s="429"/>
      <c r="L417" s="446"/>
      <c r="M417" s="446"/>
      <c r="N417" s="446"/>
      <c r="O417" s="446"/>
      <c r="P417" s="446"/>
      <c r="Q417" s="446"/>
      <c r="R417" s="446"/>
      <c r="S417" s="446"/>
    </row>
    <row r="418" spans="1:19" x14ac:dyDescent="0.25">
      <c r="A418" s="1032" t="s">
        <v>962</v>
      </c>
      <c r="B418" s="1033"/>
      <c r="C418" s="1033"/>
      <c r="D418" s="1033"/>
      <c r="E418" s="1033"/>
      <c r="F418" s="1033"/>
      <c r="G418" s="1033"/>
      <c r="H418" s="1033"/>
      <c r="I418" s="1033"/>
      <c r="J418" s="429"/>
      <c r="K418" s="429"/>
      <c r="L418" s="446"/>
      <c r="M418" s="446"/>
      <c r="N418" s="446"/>
      <c r="O418" s="446"/>
      <c r="P418" s="446"/>
      <c r="Q418" s="446"/>
      <c r="R418" s="446"/>
      <c r="S418" s="446"/>
    </row>
    <row r="419" spans="1:19" x14ac:dyDescent="0.25">
      <c r="A419" s="1034" t="s">
        <v>963</v>
      </c>
      <c r="B419" s="1034"/>
      <c r="C419" s="1034"/>
      <c r="D419" s="1035"/>
      <c r="E419" s="550">
        <f>M68</f>
        <v>0</v>
      </c>
      <c r="F419" s="429"/>
      <c r="G419" s="429"/>
      <c r="H419" s="429"/>
      <c r="I419" s="429"/>
      <c r="J419" s="429"/>
      <c r="K419" s="429"/>
      <c r="L419" s="446"/>
      <c r="M419" s="446"/>
      <c r="N419" s="446"/>
      <c r="O419" s="446"/>
      <c r="P419" s="446"/>
      <c r="Q419" s="446"/>
      <c r="R419" s="446"/>
      <c r="S419" s="446"/>
    </row>
    <row r="420" spans="1:19" x14ac:dyDescent="0.25">
      <c r="A420" s="1034" t="s">
        <v>964</v>
      </c>
      <c r="B420" s="1034"/>
      <c r="C420" s="1034"/>
      <c r="D420" s="1035"/>
      <c r="E420" s="550" t="str">
        <f>IF(M68="","ACH50 ?",IF(E419&lt;=3,2,IF(E419&gt;3,0)))</f>
        <v>ACH50 ?</v>
      </c>
      <c r="F420" s="429"/>
      <c r="G420" s="429"/>
      <c r="H420" s="429"/>
      <c r="I420" s="429"/>
      <c r="J420" s="429"/>
      <c r="K420" s="429"/>
      <c r="L420" s="446"/>
      <c r="M420" s="446"/>
      <c r="N420" s="446"/>
      <c r="O420" s="446"/>
      <c r="P420" s="446"/>
      <c r="Q420" s="446"/>
      <c r="R420" s="446"/>
      <c r="S420" s="446"/>
    </row>
    <row r="421" spans="1:19" x14ac:dyDescent="0.25">
      <c r="A421" s="1032" t="s">
        <v>965</v>
      </c>
      <c r="B421" s="1033"/>
      <c r="C421" s="1033"/>
      <c r="D421" s="1033"/>
      <c r="E421" s="1033"/>
      <c r="F421" s="1033"/>
      <c r="G421" s="1033"/>
      <c r="H421" s="1033"/>
      <c r="I421" s="1033"/>
      <c r="J421" s="429"/>
      <c r="K421" s="429"/>
      <c r="L421" s="446"/>
      <c r="M421" s="446"/>
      <c r="N421" s="446"/>
      <c r="O421" s="446"/>
      <c r="P421" s="446"/>
      <c r="Q421" s="446"/>
      <c r="R421" s="446"/>
      <c r="S421" s="446"/>
    </row>
    <row r="422" spans="1:19" x14ac:dyDescent="0.25">
      <c r="A422" s="1034" t="s">
        <v>963</v>
      </c>
      <c r="B422" s="1034"/>
      <c r="C422" s="1034"/>
      <c r="D422" s="1035"/>
      <c r="E422" s="550">
        <f>M68</f>
        <v>0</v>
      </c>
      <c r="F422" s="429"/>
      <c r="G422" s="429"/>
      <c r="H422" s="429"/>
      <c r="I422" s="429"/>
      <c r="J422" s="429"/>
      <c r="K422" s="429"/>
      <c r="L422" s="446"/>
      <c r="M422" s="446"/>
      <c r="N422" s="446"/>
      <c r="O422" s="446"/>
      <c r="P422" s="446"/>
      <c r="Q422" s="446"/>
      <c r="R422" s="446"/>
      <c r="S422" s="446"/>
    </row>
    <row r="423" spans="1:19" x14ac:dyDescent="0.25">
      <c r="A423" s="1034" t="s">
        <v>964</v>
      </c>
      <c r="B423" s="1034"/>
      <c r="C423" s="1034"/>
      <c r="D423" s="1035"/>
      <c r="E423" s="550" t="str">
        <f>IF(M68="","ACH50 ?",IF(E422&lt;=3,2,(IF(AND(E422&gt;3,E422&lt;=4),0,"CANNOT CERTIFY, HOME IS TOO LEAKY"))))</f>
        <v>ACH50 ?</v>
      </c>
      <c r="F423" s="429"/>
      <c r="G423" s="429"/>
      <c r="H423" s="429"/>
      <c r="I423" s="429"/>
      <c r="J423" s="429"/>
      <c r="K423" s="429"/>
      <c r="L423" s="446"/>
      <c r="M423" s="446"/>
      <c r="N423" s="446"/>
      <c r="O423" s="446"/>
      <c r="P423" s="446"/>
      <c r="Q423" s="446"/>
      <c r="R423" s="446"/>
      <c r="S423" s="446"/>
    </row>
    <row r="424" spans="1:19" x14ac:dyDescent="0.25">
      <c r="A424" s="446"/>
      <c r="B424" s="446"/>
      <c r="C424" s="446"/>
      <c r="D424" s="446"/>
      <c r="E424" s="446"/>
      <c r="F424" s="446"/>
      <c r="G424" s="446"/>
      <c r="H424" s="446"/>
      <c r="I424" s="446"/>
      <c r="J424" s="446"/>
      <c r="K424" s="446"/>
      <c r="L424" s="446"/>
      <c r="M424" s="446"/>
      <c r="N424" s="446"/>
      <c r="O424" s="446"/>
      <c r="P424" s="446"/>
      <c r="Q424" s="446"/>
      <c r="R424" s="446"/>
      <c r="S424" s="446"/>
    </row>
    <row r="425" spans="1:19" x14ac:dyDescent="0.25">
      <c r="A425" s="446"/>
      <c r="B425" s="446"/>
      <c r="C425" s="446"/>
      <c r="D425" s="446"/>
      <c r="E425" s="446"/>
      <c r="F425" s="446"/>
      <c r="G425" s="446"/>
      <c r="H425" s="446"/>
      <c r="I425" s="446"/>
      <c r="J425" s="446"/>
      <c r="K425" s="446"/>
      <c r="L425" s="446"/>
      <c r="M425" s="446"/>
      <c r="N425" s="446"/>
      <c r="O425" s="446"/>
      <c r="P425" s="446"/>
      <c r="Q425" s="446"/>
      <c r="R425" s="446"/>
      <c r="S425" s="446"/>
    </row>
  </sheetData>
  <sheetProtection algorithmName="SHA-512" hashValue="k2eAotO+od0oHdwpvPqYaHpiTP6iCSetGEWUACznPZDsJxxxZfxvqOOqWHbXcKgOi4G1RpE6O7p5iq39RwaLQw==" saltValue="N2TIZyWoUyTlofHU5VkG8A==" spinCount="100000" sheet="1" objects="1" scenarios="1" formatRows="0" selectLockedCells="1"/>
  <mergeCells count="697">
    <mergeCell ref="N59:S60"/>
    <mergeCell ref="L58:M58"/>
    <mergeCell ref="M111:M114"/>
    <mergeCell ref="N30:S36"/>
    <mergeCell ref="L30:M30"/>
    <mergeCell ref="C176:I176"/>
    <mergeCell ref="J176:K176"/>
    <mergeCell ref="N99:Q99"/>
    <mergeCell ref="N147:Q147"/>
    <mergeCell ref="J175:K175"/>
    <mergeCell ref="A161:S161"/>
    <mergeCell ref="A152:S152"/>
    <mergeCell ref="A153:S153"/>
    <mergeCell ref="A154:A160"/>
    <mergeCell ref="C140:K140"/>
    <mergeCell ref="N138:S138"/>
    <mergeCell ref="C139:K139"/>
    <mergeCell ref="N139:S139"/>
    <mergeCell ref="C173:K173"/>
    <mergeCell ref="N173:S173"/>
    <mergeCell ref="A169:S169"/>
    <mergeCell ref="A365:C365"/>
    <mergeCell ref="A364:C364"/>
    <mergeCell ref="A363:B363"/>
    <mergeCell ref="A362:C362"/>
    <mergeCell ref="A361:C361"/>
    <mergeCell ref="A360:C360"/>
    <mergeCell ref="A359:C359"/>
    <mergeCell ref="A358:C358"/>
    <mergeCell ref="C258:K258"/>
    <mergeCell ref="E356:G356"/>
    <mergeCell ref="H356:I356"/>
    <mergeCell ref="C292:N292"/>
    <mergeCell ref="C308:Q308"/>
    <mergeCell ref="C305:L305"/>
    <mergeCell ref="M305:N305"/>
    <mergeCell ref="C306:L306"/>
    <mergeCell ref="M306:N306"/>
    <mergeCell ref="O302:Q306"/>
    <mergeCell ref="C311:L312"/>
    <mergeCell ref="N290:Q290"/>
    <mergeCell ref="C100:N100"/>
    <mergeCell ref="C102:N102"/>
    <mergeCell ref="C103:N103"/>
    <mergeCell ref="C104:N104"/>
    <mergeCell ref="C105:N105"/>
    <mergeCell ref="C106:N106"/>
    <mergeCell ref="C101:N101"/>
    <mergeCell ref="O101:Q101"/>
    <mergeCell ref="C110:H110"/>
    <mergeCell ref="N279:S279"/>
    <mergeCell ref="A280:S280"/>
    <mergeCell ref="C281:K281"/>
    <mergeCell ref="N281:S281"/>
    <mergeCell ref="C274:K274"/>
    <mergeCell ref="N274:S274"/>
    <mergeCell ref="A275:S275"/>
    <mergeCell ref="C276:K276"/>
    <mergeCell ref="N276:S276"/>
    <mergeCell ref="C277:K277"/>
    <mergeCell ref="N277:S277"/>
    <mergeCell ref="N240:Q240"/>
    <mergeCell ref="N234:S234"/>
    <mergeCell ref="A235:S235"/>
    <mergeCell ref="C236:K236"/>
    <mergeCell ref="N236:S236"/>
    <mergeCell ref="A233:B234"/>
    <mergeCell ref="C233:K234"/>
    <mergeCell ref="L233:L234"/>
    <mergeCell ref="A246:S246"/>
    <mergeCell ref="A239:S239"/>
    <mergeCell ref="A237:K237"/>
    <mergeCell ref="C238:K238"/>
    <mergeCell ref="L238:M238"/>
    <mergeCell ref="N238:S238"/>
    <mergeCell ref="R243:S243"/>
    <mergeCell ref="A245:S245"/>
    <mergeCell ref="C243:N243"/>
    <mergeCell ref="C244:N244"/>
    <mergeCell ref="O244:Q244"/>
    <mergeCell ref="C242:N242"/>
    <mergeCell ref="C241:N241"/>
    <mergeCell ref="O241:Q241"/>
    <mergeCell ref="O242:Q242"/>
    <mergeCell ref="O243:Q243"/>
    <mergeCell ref="N288:S288"/>
    <mergeCell ref="A287:K287"/>
    <mergeCell ref="C288:K288"/>
    <mergeCell ref="L288:M288"/>
    <mergeCell ref="N227:S227"/>
    <mergeCell ref="C228:K228"/>
    <mergeCell ref="M228:M230"/>
    <mergeCell ref="N228:S232"/>
    <mergeCell ref="C229:K229"/>
    <mergeCell ref="L227:L232"/>
    <mergeCell ref="C230:K230"/>
    <mergeCell ref="C231:K231"/>
    <mergeCell ref="C232:K232"/>
    <mergeCell ref="C282:K282"/>
    <mergeCell ref="N282:S282"/>
    <mergeCell ref="C283:K283"/>
    <mergeCell ref="N283:S283"/>
    <mergeCell ref="C284:K284"/>
    <mergeCell ref="N284:S284"/>
    <mergeCell ref="C267:K267"/>
    <mergeCell ref="N267:S267"/>
    <mergeCell ref="C278:K278"/>
    <mergeCell ref="N278:S278"/>
    <mergeCell ref="C279:K279"/>
    <mergeCell ref="C227:K227"/>
    <mergeCell ref="A208:A210"/>
    <mergeCell ref="C208:K208"/>
    <mergeCell ref="N208:S208"/>
    <mergeCell ref="C205:K205"/>
    <mergeCell ref="N205:S205"/>
    <mergeCell ref="C221:K221"/>
    <mergeCell ref="C222:K222"/>
    <mergeCell ref="C223:K223"/>
    <mergeCell ref="C224:K224"/>
    <mergeCell ref="C225:K225"/>
    <mergeCell ref="O149:Q149"/>
    <mergeCell ref="O150:Q150"/>
    <mergeCell ref="A126:S126"/>
    <mergeCell ref="A127:A129"/>
    <mergeCell ref="V105:AJ105"/>
    <mergeCell ref="I60:K60"/>
    <mergeCell ref="R147:S150"/>
    <mergeCell ref="A144:S144"/>
    <mergeCell ref="C145:K145"/>
    <mergeCell ref="L145:M145"/>
    <mergeCell ref="N145:S145"/>
    <mergeCell ref="T127:T129"/>
    <mergeCell ref="C128:K128"/>
    <mergeCell ref="N128:S128"/>
    <mergeCell ref="C129:K129"/>
    <mergeCell ref="N129:S129"/>
    <mergeCell ref="C130:K130"/>
    <mergeCell ref="N130:S130"/>
    <mergeCell ref="C120:K120"/>
    <mergeCell ref="T132:T134"/>
    <mergeCell ref="C133:K133"/>
    <mergeCell ref="C134:K134"/>
    <mergeCell ref="I110:J110"/>
    <mergeCell ref="L59:L60"/>
    <mergeCell ref="V295:W300"/>
    <mergeCell ref="A349:K350"/>
    <mergeCell ref="M87:M95"/>
    <mergeCell ref="C88:K88"/>
    <mergeCell ref="C89:K89"/>
    <mergeCell ref="C90:C91"/>
    <mergeCell ref="D90:H90"/>
    <mergeCell ref="I90:K94"/>
    <mergeCell ref="C95:K95"/>
    <mergeCell ref="N87:S89"/>
    <mergeCell ref="N90:S95"/>
    <mergeCell ref="C285:K285"/>
    <mergeCell ref="N285:S285"/>
    <mergeCell ref="C286:K286"/>
    <mergeCell ref="N286:S286"/>
    <mergeCell ref="N296:S296"/>
    <mergeCell ref="A289:S289"/>
    <mergeCell ref="C290:I290"/>
    <mergeCell ref="R290:S290"/>
    <mergeCell ref="R291:S291"/>
    <mergeCell ref="T227:T242"/>
    <mergeCell ref="T89:T94"/>
    <mergeCell ref="C240:I240"/>
    <mergeCell ref="J240:K240"/>
    <mergeCell ref="A389:I389"/>
    <mergeCell ref="A391:D391"/>
    <mergeCell ref="A392:D392"/>
    <mergeCell ref="A390:I390"/>
    <mergeCell ref="T267:T274"/>
    <mergeCell ref="N270:S270"/>
    <mergeCell ref="A261:S261"/>
    <mergeCell ref="C262:K262"/>
    <mergeCell ref="N262:S262"/>
    <mergeCell ref="C263:K263"/>
    <mergeCell ref="N263:S263"/>
    <mergeCell ref="T263:T265"/>
    <mergeCell ref="C264:K264"/>
    <mergeCell ref="N264:S264"/>
    <mergeCell ref="C265:K265"/>
    <mergeCell ref="N265:S265"/>
    <mergeCell ref="C271:K271"/>
    <mergeCell ref="N271:S271"/>
    <mergeCell ref="C272:K272"/>
    <mergeCell ref="N272:S272"/>
    <mergeCell ref="C273:K273"/>
    <mergeCell ref="N273:S273"/>
    <mergeCell ref="A266:S266"/>
    <mergeCell ref="A385:C385"/>
    <mergeCell ref="A393:D393"/>
    <mergeCell ref="A394:D394"/>
    <mergeCell ref="A23:S23"/>
    <mergeCell ref="C28:K28"/>
    <mergeCell ref="A24:B28"/>
    <mergeCell ref="A30:B30"/>
    <mergeCell ref="C30:K30"/>
    <mergeCell ref="A73:B74"/>
    <mergeCell ref="L73:L74"/>
    <mergeCell ref="M73:M74"/>
    <mergeCell ref="C74:I74"/>
    <mergeCell ref="J74:K74"/>
    <mergeCell ref="N73:S74"/>
    <mergeCell ref="C87:K87"/>
    <mergeCell ref="L87:L95"/>
    <mergeCell ref="J290:K290"/>
    <mergeCell ref="R240:S240"/>
    <mergeCell ref="R241:S241"/>
    <mergeCell ref="N233:S233"/>
    <mergeCell ref="C268:K268"/>
    <mergeCell ref="N268:S268"/>
    <mergeCell ref="C269:K269"/>
    <mergeCell ref="N269:S269"/>
    <mergeCell ref="C270:K270"/>
    <mergeCell ref="N258:S258"/>
    <mergeCell ref="C259:K259"/>
    <mergeCell ref="N259:S259"/>
    <mergeCell ref="C260:K260"/>
    <mergeCell ref="N260:S260"/>
    <mergeCell ref="C255:K255"/>
    <mergeCell ref="N255:S255"/>
    <mergeCell ref="C256:K256"/>
    <mergeCell ref="N256:S256"/>
    <mergeCell ref="C257:K257"/>
    <mergeCell ref="N257:S257"/>
    <mergeCell ref="N253:S253"/>
    <mergeCell ref="C254:K254"/>
    <mergeCell ref="N254:S254"/>
    <mergeCell ref="C253:K253"/>
    <mergeCell ref="T247:T249"/>
    <mergeCell ref="C248:D248"/>
    <mergeCell ref="C249:D249"/>
    <mergeCell ref="A250:S250"/>
    <mergeCell ref="C251:K251"/>
    <mergeCell ref="N251:S251"/>
    <mergeCell ref="A247:B249"/>
    <mergeCell ref="C247:K247"/>
    <mergeCell ref="L247:L249"/>
    <mergeCell ref="M247:M249"/>
    <mergeCell ref="N247:S249"/>
    <mergeCell ref="C252:K252"/>
    <mergeCell ref="N252:S252"/>
    <mergeCell ref="T208:T210"/>
    <mergeCell ref="C209:K209"/>
    <mergeCell ref="M209:M210"/>
    <mergeCell ref="N209:S210"/>
    <mergeCell ref="C210:K210"/>
    <mergeCell ref="T211:T226"/>
    <mergeCell ref="C212:K212"/>
    <mergeCell ref="M212:M226"/>
    <mergeCell ref="N212:S226"/>
    <mergeCell ref="C213:K213"/>
    <mergeCell ref="C214:K214"/>
    <mergeCell ref="C215:K215"/>
    <mergeCell ref="C216:K216"/>
    <mergeCell ref="C217:K217"/>
    <mergeCell ref="C218:K218"/>
    <mergeCell ref="C219:K219"/>
    <mergeCell ref="C211:K211"/>
    <mergeCell ref="C226:K226"/>
    <mergeCell ref="L211:L226"/>
    <mergeCell ref="N211:S211"/>
    <mergeCell ref="C220:K220"/>
    <mergeCell ref="T197:T201"/>
    <mergeCell ref="C198:K198"/>
    <mergeCell ref="N198:S198"/>
    <mergeCell ref="C199:K199"/>
    <mergeCell ref="N199:S199"/>
    <mergeCell ref="C200:K200"/>
    <mergeCell ref="N200:S200"/>
    <mergeCell ref="T205:T207"/>
    <mergeCell ref="C206:K206"/>
    <mergeCell ref="N206:S206"/>
    <mergeCell ref="C207:K207"/>
    <mergeCell ref="N207:S207"/>
    <mergeCell ref="C201:K201"/>
    <mergeCell ref="N201:S201"/>
    <mergeCell ref="C202:K202"/>
    <mergeCell ref="N202:S202"/>
    <mergeCell ref="T202:T204"/>
    <mergeCell ref="C203:K203"/>
    <mergeCell ref="N203:S203"/>
    <mergeCell ref="C204:K204"/>
    <mergeCell ref="N204:S204"/>
    <mergeCell ref="A190:S190"/>
    <mergeCell ref="C191:K191"/>
    <mergeCell ref="N191:S191"/>
    <mergeCell ref="C192:K192"/>
    <mergeCell ref="N192:S192"/>
    <mergeCell ref="C197:K197"/>
    <mergeCell ref="N197:S197"/>
    <mergeCell ref="C174:K174"/>
    <mergeCell ref="C193:K193"/>
    <mergeCell ref="N193:S193"/>
    <mergeCell ref="C194:K194"/>
    <mergeCell ref="N194:S194"/>
    <mergeCell ref="N183:S183"/>
    <mergeCell ref="C184:K184"/>
    <mergeCell ref="N184:S184"/>
    <mergeCell ref="C179:K179"/>
    <mergeCell ref="L175:L176"/>
    <mergeCell ref="M175:M176"/>
    <mergeCell ref="C177:I177"/>
    <mergeCell ref="J177:K177"/>
    <mergeCell ref="C178:I178"/>
    <mergeCell ref="N174:S178"/>
    <mergeCell ref="N196:S196"/>
    <mergeCell ref="C189:K189"/>
    <mergeCell ref="C170:K170"/>
    <mergeCell ref="N170:S170"/>
    <mergeCell ref="C171:K171"/>
    <mergeCell ref="N171:S171"/>
    <mergeCell ref="C172:K172"/>
    <mergeCell ref="N172:S172"/>
    <mergeCell ref="T154:T160"/>
    <mergeCell ref="C155:K155"/>
    <mergeCell ref="N155:S155"/>
    <mergeCell ref="C156:K156"/>
    <mergeCell ref="N156:S156"/>
    <mergeCell ref="C157:K157"/>
    <mergeCell ref="N157:S157"/>
    <mergeCell ref="C158:K158"/>
    <mergeCell ref="N158:S158"/>
    <mergeCell ref="C159:K159"/>
    <mergeCell ref="N160:S160"/>
    <mergeCell ref="C154:K154"/>
    <mergeCell ref="N154:S154"/>
    <mergeCell ref="N159:S159"/>
    <mergeCell ref="C160:K160"/>
    <mergeCell ref="A162:B168"/>
    <mergeCell ref="C162:K162"/>
    <mergeCell ref="C163:L163"/>
    <mergeCell ref="C164:L164"/>
    <mergeCell ref="C165:L165"/>
    <mergeCell ref="N166:S166"/>
    <mergeCell ref="C166:K166"/>
    <mergeCell ref="N167:S167"/>
    <mergeCell ref="C167:K167"/>
    <mergeCell ref="N168:S168"/>
    <mergeCell ref="C168:K168"/>
    <mergeCell ref="T111:T114"/>
    <mergeCell ref="C112:K112"/>
    <mergeCell ref="C113:K113"/>
    <mergeCell ref="A115:S115"/>
    <mergeCell ref="T122:T125"/>
    <mergeCell ref="C123:K123"/>
    <mergeCell ref="N123:S123"/>
    <mergeCell ref="C124:K124"/>
    <mergeCell ref="N124:S124"/>
    <mergeCell ref="A116:A120"/>
    <mergeCell ref="C116:K116"/>
    <mergeCell ref="N116:S116"/>
    <mergeCell ref="T116:T120"/>
    <mergeCell ref="C117:K117"/>
    <mergeCell ref="C111:K111"/>
    <mergeCell ref="N121:S121"/>
    <mergeCell ref="C122:K122"/>
    <mergeCell ref="N122:S122"/>
    <mergeCell ref="C114:K114"/>
    <mergeCell ref="A121:A125"/>
    <mergeCell ref="C121:K121"/>
    <mergeCell ref="C119:K119"/>
    <mergeCell ref="N120:S120"/>
    <mergeCell ref="N117:S117"/>
    <mergeCell ref="T77:T86"/>
    <mergeCell ref="C78:K78"/>
    <mergeCell ref="C79:K79"/>
    <mergeCell ref="C80:C81"/>
    <mergeCell ref="D80:H80"/>
    <mergeCell ref="I80:K84"/>
    <mergeCell ref="C85:K85"/>
    <mergeCell ref="C86:K86"/>
    <mergeCell ref="C77:K77"/>
    <mergeCell ref="L77:L86"/>
    <mergeCell ref="M77:M86"/>
    <mergeCell ref="N77:S79"/>
    <mergeCell ref="N80:S86"/>
    <mergeCell ref="T65:T68"/>
    <mergeCell ref="C70:H70"/>
    <mergeCell ref="C72:H72"/>
    <mergeCell ref="C71:H71"/>
    <mergeCell ref="C69:K69"/>
    <mergeCell ref="I70:K70"/>
    <mergeCell ref="I71:K71"/>
    <mergeCell ref="I72:K72"/>
    <mergeCell ref="L69:L72"/>
    <mergeCell ref="M69:M72"/>
    <mergeCell ref="N69:S72"/>
    <mergeCell ref="N54:S54"/>
    <mergeCell ref="C56:K56"/>
    <mergeCell ref="N56:S56"/>
    <mergeCell ref="A61:S61"/>
    <mergeCell ref="C50:K50"/>
    <mergeCell ref="N50:S50"/>
    <mergeCell ref="C51:K51"/>
    <mergeCell ref="N51:S51"/>
    <mergeCell ref="C52:K52"/>
    <mergeCell ref="N52:S52"/>
    <mergeCell ref="C53:K53"/>
    <mergeCell ref="N53:S53"/>
    <mergeCell ref="N55:S55"/>
    <mergeCell ref="C54:K55"/>
    <mergeCell ref="L54:L55"/>
    <mergeCell ref="M54:M55"/>
    <mergeCell ref="C57:K57"/>
    <mergeCell ref="N57:S57"/>
    <mergeCell ref="C58:K58"/>
    <mergeCell ref="N58:S58"/>
    <mergeCell ref="C59:H59"/>
    <mergeCell ref="C60:H60"/>
    <mergeCell ref="I59:K59"/>
    <mergeCell ref="M59:M60"/>
    <mergeCell ref="N48:S48"/>
    <mergeCell ref="C49:K49"/>
    <mergeCell ref="N49:S49"/>
    <mergeCell ref="C44:K44"/>
    <mergeCell ref="N44:S44"/>
    <mergeCell ref="T44:T45"/>
    <mergeCell ref="C45:K45"/>
    <mergeCell ref="N45:S45"/>
    <mergeCell ref="C46:K46"/>
    <mergeCell ref="N46:S46"/>
    <mergeCell ref="N47:S47"/>
    <mergeCell ref="C48:K48"/>
    <mergeCell ref="C47:K47"/>
    <mergeCell ref="C36:K36"/>
    <mergeCell ref="A9:S9"/>
    <mergeCell ref="C10:J10"/>
    <mergeCell ref="T40:T43"/>
    <mergeCell ref="C42:K42"/>
    <mergeCell ref="N42:S42"/>
    <mergeCell ref="C43:K43"/>
    <mergeCell ref="N43:S43"/>
    <mergeCell ref="C22:E22"/>
    <mergeCell ref="L19:M21"/>
    <mergeCell ref="N24:S28"/>
    <mergeCell ref="A31:B31"/>
    <mergeCell ref="C31:K31"/>
    <mergeCell ref="A32:B32"/>
    <mergeCell ref="C32:K32"/>
    <mergeCell ref="A38:P38"/>
    <mergeCell ref="Q38:S38"/>
    <mergeCell ref="L36:M36"/>
    <mergeCell ref="A40:A41"/>
    <mergeCell ref="B40:B41"/>
    <mergeCell ref="C41:K41"/>
    <mergeCell ref="N41:S41"/>
    <mergeCell ref="C27:L27"/>
    <mergeCell ref="A36:B36"/>
    <mergeCell ref="T1:T5"/>
    <mergeCell ref="A2:C5"/>
    <mergeCell ref="D2:G4"/>
    <mergeCell ref="H2:J2"/>
    <mergeCell ref="K2:N2"/>
    <mergeCell ref="O2:S2"/>
    <mergeCell ref="H3:J4"/>
    <mergeCell ref="K3:N3"/>
    <mergeCell ref="O3:Q3"/>
    <mergeCell ref="R3:S3"/>
    <mergeCell ref="K4:N4"/>
    <mergeCell ref="O4:Q4"/>
    <mergeCell ref="R4:S4"/>
    <mergeCell ref="A1:B1"/>
    <mergeCell ref="C1:K1"/>
    <mergeCell ref="N1:S1"/>
    <mergeCell ref="O5:Q5"/>
    <mergeCell ref="R5:S5"/>
    <mergeCell ref="A63:S63"/>
    <mergeCell ref="C64:K64"/>
    <mergeCell ref="C29:K29"/>
    <mergeCell ref="N29:S29"/>
    <mergeCell ref="L31:M31"/>
    <mergeCell ref="L32:M32"/>
    <mergeCell ref="A33:B33"/>
    <mergeCell ref="C33:K33"/>
    <mergeCell ref="L33:M33"/>
    <mergeCell ref="A34:B34"/>
    <mergeCell ref="C34:K34"/>
    <mergeCell ref="L34:M34"/>
    <mergeCell ref="A39:S39"/>
    <mergeCell ref="C40:K40"/>
    <mergeCell ref="N40:S40"/>
    <mergeCell ref="N37:S37"/>
    <mergeCell ref="A37:B37"/>
    <mergeCell ref="C37:K37"/>
    <mergeCell ref="A29:B29"/>
    <mergeCell ref="A35:B35"/>
    <mergeCell ref="C62:K62"/>
    <mergeCell ref="N62:S62"/>
    <mergeCell ref="C35:K35"/>
    <mergeCell ref="L35:M35"/>
    <mergeCell ref="A8:S8"/>
    <mergeCell ref="K10:S15"/>
    <mergeCell ref="C15:E15"/>
    <mergeCell ref="A16:B18"/>
    <mergeCell ref="A19:B22"/>
    <mergeCell ref="A11:B15"/>
    <mergeCell ref="C11:E11"/>
    <mergeCell ref="C12:E12"/>
    <mergeCell ref="C13:E13"/>
    <mergeCell ref="C14:E14"/>
    <mergeCell ref="C19:K21"/>
    <mergeCell ref="N19:S22"/>
    <mergeCell ref="A419:D419"/>
    <mergeCell ref="A420:D420"/>
    <mergeCell ref="A421:I421"/>
    <mergeCell ref="A422:D422"/>
    <mergeCell ref="A423:D423"/>
    <mergeCell ref="C73:K73"/>
    <mergeCell ref="A386:C386"/>
    <mergeCell ref="A373:C373"/>
    <mergeCell ref="A374:C374"/>
    <mergeCell ref="J352:K352"/>
    <mergeCell ref="A75:S75"/>
    <mergeCell ref="C76:K76"/>
    <mergeCell ref="N76:S76"/>
    <mergeCell ref="A96:K96"/>
    <mergeCell ref="L97:M97"/>
    <mergeCell ref="C97:K97"/>
    <mergeCell ref="A98:S98"/>
    <mergeCell ref="N97:S97"/>
    <mergeCell ref="J99:K99"/>
    <mergeCell ref="C99:I99"/>
    <mergeCell ref="R99:S99"/>
    <mergeCell ref="C137:K137"/>
    <mergeCell ref="N137:S137"/>
    <mergeCell ref="C138:K138"/>
    <mergeCell ref="A417:I417"/>
    <mergeCell ref="A418:I418"/>
    <mergeCell ref="A395:I395"/>
    <mergeCell ref="A396:D396"/>
    <mergeCell ref="A397:D397"/>
    <mergeCell ref="A398:D398"/>
    <mergeCell ref="A399:D399"/>
    <mergeCell ref="A400:I400"/>
    <mergeCell ref="A401:D401"/>
    <mergeCell ref="A402:D402"/>
    <mergeCell ref="A403:D403"/>
    <mergeCell ref="A413:D413"/>
    <mergeCell ref="A414:D414"/>
    <mergeCell ref="A404:D404"/>
    <mergeCell ref="A405:I405"/>
    <mergeCell ref="A406:D406"/>
    <mergeCell ref="A407:D407"/>
    <mergeCell ref="A408:D408"/>
    <mergeCell ref="A409:D409"/>
    <mergeCell ref="A410:I410"/>
    <mergeCell ref="A411:D411"/>
    <mergeCell ref="A412:D412"/>
    <mergeCell ref="N188:S188"/>
    <mergeCell ref="C291:N291"/>
    <mergeCell ref="A384:C384"/>
    <mergeCell ref="A383:C383"/>
    <mergeCell ref="A382:C382"/>
    <mergeCell ref="A381:B381"/>
    <mergeCell ref="A380:C380"/>
    <mergeCell ref="A379:C379"/>
    <mergeCell ref="A378:C378"/>
    <mergeCell ref="A377:C377"/>
    <mergeCell ref="A375:B375"/>
    <mergeCell ref="A376:C376"/>
    <mergeCell ref="A368:C368"/>
    <mergeCell ref="A370:C370"/>
    <mergeCell ref="A371:C371"/>
    <mergeCell ref="A372:C372"/>
    <mergeCell ref="A313:B313"/>
    <mergeCell ref="A314:S314"/>
    <mergeCell ref="A355:I355"/>
    <mergeCell ref="A357:B357"/>
    <mergeCell ref="A369:B369"/>
    <mergeCell ref="A367:C367"/>
    <mergeCell ref="A366:C366"/>
    <mergeCell ref="N189:S189"/>
    <mergeCell ref="N140:S140"/>
    <mergeCell ref="C141:K141"/>
    <mergeCell ref="O291:Q291"/>
    <mergeCell ref="O292:Q292"/>
    <mergeCell ref="C196:K196"/>
    <mergeCell ref="N182:S182"/>
    <mergeCell ref="N64:S64"/>
    <mergeCell ref="A65:A68"/>
    <mergeCell ref="C65:K65"/>
    <mergeCell ref="N65:S68"/>
    <mergeCell ref="C66:K66"/>
    <mergeCell ref="C67:H67"/>
    <mergeCell ref="C68:H68"/>
    <mergeCell ref="I67:K67"/>
    <mergeCell ref="I68:K68"/>
    <mergeCell ref="M66:M67"/>
    <mergeCell ref="L66:L68"/>
    <mergeCell ref="C143:K143"/>
    <mergeCell ref="N143:S143"/>
    <mergeCell ref="A151:S151"/>
    <mergeCell ref="C147:I147"/>
    <mergeCell ref="J147:K147"/>
    <mergeCell ref="A146:S146"/>
    <mergeCell ref="C188:K188"/>
    <mergeCell ref="R100:S100"/>
    <mergeCell ref="R101:S101"/>
    <mergeCell ref="N127:S127"/>
    <mergeCell ref="N163:S165"/>
    <mergeCell ref="N119:S119"/>
    <mergeCell ref="A131:S131"/>
    <mergeCell ref="A195:S195"/>
    <mergeCell ref="A181:S181"/>
    <mergeCell ref="C182:K182"/>
    <mergeCell ref="C180:K180"/>
    <mergeCell ref="N180:S180"/>
    <mergeCell ref="C185:K185"/>
    <mergeCell ref="N185:S185"/>
    <mergeCell ref="C186:K186"/>
    <mergeCell ref="N186:S186"/>
    <mergeCell ref="A187:S187"/>
    <mergeCell ref="N179:S179"/>
    <mergeCell ref="C149:N149"/>
    <mergeCell ref="C150:N150"/>
    <mergeCell ref="J178:K178"/>
    <mergeCell ref="C183:K183"/>
    <mergeCell ref="N142:S142"/>
    <mergeCell ref="C135:K135"/>
    <mergeCell ref="C175:I175"/>
    <mergeCell ref="O103:Q103"/>
    <mergeCell ref="O104:Q104"/>
    <mergeCell ref="O105:Q105"/>
    <mergeCell ref="O106:Q106"/>
    <mergeCell ref="C132:K132"/>
    <mergeCell ref="L132:L134"/>
    <mergeCell ref="M132:M134"/>
    <mergeCell ref="N132:S134"/>
    <mergeCell ref="N110:S110"/>
    <mergeCell ref="C118:K118"/>
    <mergeCell ref="N118:S118"/>
    <mergeCell ref="N111:S112"/>
    <mergeCell ref="N113:S114"/>
    <mergeCell ref="C125:K125"/>
    <mergeCell ref="N125:S125"/>
    <mergeCell ref="C127:K127"/>
    <mergeCell ref="L111:L114"/>
    <mergeCell ref="C299:Q299"/>
    <mergeCell ref="C298:I298"/>
    <mergeCell ref="J298:K298"/>
    <mergeCell ref="C301:Q301"/>
    <mergeCell ref="C300:Q300"/>
    <mergeCell ref="N298:Q298"/>
    <mergeCell ref="C302:L302"/>
    <mergeCell ref="M302:N302"/>
    <mergeCell ref="C303:L303"/>
    <mergeCell ref="W302:W306"/>
    <mergeCell ref="A308:B308"/>
    <mergeCell ref="A309:B309"/>
    <mergeCell ref="A310:B310"/>
    <mergeCell ref="A311:B311"/>
    <mergeCell ref="A312:B312"/>
    <mergeCell ref="A293:S293"/>
    <mergeCell ref="A294:S294"/>
    <mergeCell ref="C296:K296"/>
    <mergeCell ref="L296:M296"/>
    <mergeCell ref="A295:S295"/>
    <mergeCell ref="A296:B296"/>
    <mergeCell ref="C309:L309"/>
    <mergeCell ref="M309:Q309"/>
    <mergeCell ref="C310:L310"/>
    <mergeCell ref="M310:Q310"/>
    <mergeCell ref="M311:Q312"/>
    <mergeCell ref="A307:S307"/>
    <mergeCell ref="A298:B306"/>
    <mergeCell ref="M303:N303"/>
    <mergeCell ref="C304:L304"/>
    <mergeCell ref="M304:N304"/>
    <mergeCell ref="A297:S297"/>
    <mergeCell ref="R301:S306"/>
    <mergeCell ref="A107:S107"/>
    <mergeCell ref="A108:S108"/>
    <mergeCell ref="A109:S109"/>
    <mergeCell ref="C142:K142"/>
    <mergeCell ref="N135:S135"/>
    <mergeCell ref="C136:K136"/>
    <mergeCell ref="N136:S136"/>
    <mergeCell ref="N162:S162"/>
    <mergeCell ref="O6:Q6"/>
    <mergeCell ref="D5:N6"/>
    <mergeCell ref="A6:C6"/>
    <mergeCell ref="M16:S18"/>
    <mergeCell ref="C16:K16"/>
    <mergeCell ref="C17:K17"/>
    <mergeCell ref="C18:K18"/>
    <mergeCell ref="C25:L25"/>
    <mergeCell ref="C26:L26"/>
    <mergeCell ref="C24:M24"/>
    <mergeCell ref="R6:S6"/>
    <mergeCell ref="N141:S141"/>
    <mergeCell ref="O148:Q148"/>
    <mergeCell ref="C148:N148"/>
    <mergeCell ref="O100:Q100"/>
    <mergeCell ref="O102:Q102"/>
  </mergeCells>
  <conditionalFormatting sqref="M1:M5 M121 M124:M127 M129:M130 M9 M7">
    <cfRule type="containsText" dxfId="125" priority="209" operator="containsText" text="Not Met">
      <formula>NOT(ISERROR(SEARCH("Not Met",M1)))</formula>
    </cfRule>
  </conditionalFormatting>
  <conditionalFormatting sqref="M65">
    <cfRule type="containsText" dxfId="124" priority="120" operator="containsText" text="CANNOT CERTIFY">
      <formula>NOT(ISERROR(SEARCH("CANNOT CERTIFY",M65)))</formula>
    </cfRule>
    <cfRule type="containsText" dxfId="123" priority="121" operator="containsText" text="Permit Date?">
      <formula>NOT(ISERROR(SEARCH("Permit Date?",M65)))</formula>
    </cfRule>
    <cfRule type="containsText" dxfId="122" priority="207" operator="containsText" text="Enter ACH50 Below">
      <formula>NOT(ISERROR(SEARCH("Enter ACH50 Below",M65)))</formula>
    </cfRule>
  </conditionalFormatting>
  <conditionalFormatting sqref="M120">
    <cfRule type="containsText" dxfId="121" priority="206" operator="containsText" text="Not Met">
      <formula>NOT(ISERROR(SEARCH("Not Met",M120)))</formula>
    </cfRule>
  </conditionalFormatting>
  <conditionalFormatting sqref="M132">
    <cfRule type="containsText" dxfId="120" priority="205" operator="containsText" text="Not Met">
      <formula>NOT(ISERROR(SEARCH("Not Met",M132)))</formula>
    </cfRule>
  </conditionalFormatting>
  <conditionalFormatting sqref="M122">
    <cfRule type="containsText" dxfId="119" priority="195" operator="containsText" text="Not Met">
      <formula>NOT(ISERROR(SEARCH("Not Met",M122)))</formula>
    </cfRule>
  </conditionalFormatting>
  <conditionalFormatting sqref="M68">
    <cfRule type="containsBlanks" dxfId="118" priority="197">
      <formula>LEN(TRIM(M68))=0</formula>
    </cfRule>
  </conditionalFormatting>
  <conditionalFormatting sqref="M167">
    <cfRule type="containsText" dxfId="117" priority="189" operator="containsText" text="Not Met">
      <formula>NOT(ISERROR(SEARCH("Not Met",M167)))</formula>
    </cfRule>
  </conditionalFormatting>
  <conditionalFormatting sqref="M128">
    <cfRule type="containsText" dxfId="116" priority="193" operator="containsText" text="Not Met">
      <formula>NOT(ISERROR(SEARCH("Not Met",M128)))</formula>
    </cfRule>
  </conditionalFormatting>
  <conditionalFormatting sqref="M158">
    <cfRule type="containsText" dxfId="115" priority="192" operator="containsText" text="Not Met">
      <formula>NOT(ISERROR(SEARCH("Not Met",M158)))</formula>
    </cfRule>
  </conditionalFormatting>
  <conditionalFormatting sqref="M192">
    <cfRule type="containsText" dxfId="114" priority="182" operator="containsText" text="Not Met">
      <formula>NOT(ISERROR(SEARCH("Not Met",M192)))</formula>
    </cfRule>
  </conditionalFormatting>
  <conditionalFormatting sqref="M166">
    <cfRule type="containsText" dxfId="113" priority="190" operator="containsText" text="Not Met">
      <formula>NOT(ISERROR(SEARCH("Not Met",M166)))</formula>
    </cfRule>
  </conditionalFormatting>
  <conditionalFormatting sqref="M168">
    <cfRule type="containsText" dxfId="112" priority="188" operator="containsText" text="Not Met">
      <formula>NOT(ISERROR(SEARCH("Not Met",M168)))</formula>
    </cfRule>
  </conditionalFormatting>
  <conditionalFormatting sqref="M173">
    <cfRule type="containsText" dxfId="111" priority="186" operator="containsText" text="Not Met">
      <formula>NOT(ISERROR(SEARCH("Not Met",M173)))</formula>
    </cfRule>
  </conditionalFormatting>
  <conditionalFormatting sqref="M186">
    <cfRule type="containsText" dxfId="110" priority="185" operator="containsText" text="Not Met">
      <formula>NOT(ISERROR(SEARCH("Not Met",M186)))</formula>
    </cfRule>
  </conditionalFormatting>
  <conditionalFormatting sqref="M188">
    <cfRule type="containsText" dxfId="109" priority="184" operator="containsText" text="Not Met">
      <formula>NOT(ISERROR(SEARCH("Not Met",M188)))</formula>
    </cfRule>
  </conditionalFormatting>
  <conditionalFormatting sqref="M189">
    <cfRule type="containsText" dxfId="108" priority="183" operator="containsText" text="Not Met">
      <formula>NOT(ISERROR(SEARCH("Not Met",M189)))</formula>
    </cfRule>
  </conditionalFormatting>
  <conditionalFormatting sqref="M206">
    <cfRule type="containsBlanks" dxfId="107" priority="145">
      <formula>LEN(TRIM(M206))=0</formula>
    </cfRule>
    <cfRule type="containsText" dxfId="106" priority="181" operator="containsText" text="Not Met">
      <formula>NOT(ISERROR(SEARCH("Not Met",M206)))</formula>
    </cfRule>
  </conditionalFormatting>
  <conditionalFormatting sqref="M207">
    <cfRule type="containsText" dxfId="105" priority="180" operator="containsText" text="Not Met">
      <formula>NOT(ISERROR(SEARCH("Not Met",M207)))</formula>
    </cfRule>
  </conditionalFormatting>
  <conditionalFormatting sqref="M236">
    <cfRule type="containsText" dxfId="104" priority="177" operator="containsText" text="Not Met">
      <formula>NOT(ISERROR(SEARCH("Not Met",M236)))</formula>
    </cfRule>
  </conditionalFormatting>
  <conditionalFormatting sqref="M235">
    <cfRule type="containsText" dxfId="103" priority="178" operator="containsText" text="Not Met">
      <formula>NOT(ISERROR(SEARCH("Not Met",M235)))</formula>
    </cfRule>
  </conditionalFormatting>
  <conditionalFormatting sqref="M231">
    <cfRule type="containsText" dxfId="102" priority="163" operator="containsText" text="Not Met">
      <formula>NOT(ISERROR(SEARCH("Not Met",M231)))</formula>
    </cfRule>
  </conditionalFormatting>
  <conditionalFormatting sqref="M40:M41">
    <cfRule type="containsBlanks" dxfId="101" priority="156">
      <formula>LEN(TRIM(M40))=0</formula>
    </cfRule>
    <cfRule type="cellIs" dxfId="100" priority="175" operator="equal">
      <formula>"No"</formula>
    </cfRule>
  </conditionalFormatting>
  <conditionalFormatting sqref="M43:M46">
    <cfRule type="containsBlanks" dxfId="99" priority="155">
      <formula>LEN(TRIM(M43))=0</formula>
    </cfRule>
    <cfRule type="containsText" dxfId="98" priority="174" operator="containsText" text="Not Met">
      <formula>NOT(ISERROR(SEARCH("Not Met",M43)))</formula>
    </cfRule>
  </conditionalFormatting>
  <conditionalFormatting sqref="M51:M52">
    <cfRule type="containsBlanks" dxfId="97" priority="154">
      <formula>LEN(TRIM(M51))=0</formula>
    </cfRule>
    <cfRule type="containsText" dxfId="96" priority="173" operator="containsText" text="Not Met">
      <formula>NOT(ISERROR(SEARCH("Not Met",M51)))</formula>
    </cfRule>
  </conditionalFormatting>
  <conditionalFormatting sqref="M64">
    <cfRule type="containsBlanks" dxfId="95" priority="153">
      <formula>LEN(TRIM(M64))=0</formula>
    </cfRule>
    <cfRule type="containsText" dxfId="94" priority="172" operator="containsText" text="Not Met">
      <formula>NOT(ISERROR(SEARCH("Not Met",M64)))</formula>
    </cfRule>
  </conditionalFormatting>
  <conditionalFormatting sqref="M155:M157">
    <cfRule type="containsBlanks" dxfId="93" priority="152">
      <formula>LEN(TRIM(M155))=0</formula>
    </cfRule>
    <cfRule type="containsText" dxfId="92" priority="171" operator="containsText" text="Not Met">
      <formula>NOT(ISERROR(SEARCH("Not Met",M155)))</formula>
    </cfRule>
  </conditionalFormatting>
  <conditionalFormatting sqref="M170:M171">
    <cfRule type="containsBlanks" dxfId="91" priority="151">
      <formula>LEN(TRIM(M170))=0</formula>
    </cfRule>
    <cfRule type="cellIs" dxfId="90" priority="170" operator="equal">
      <formula>"Not Met"</formula>
    </cfRule>
  </conditionalFormatting>
  <conditionalFormatting sqref="M180">
    <cfRule type="containsBlanks" dxfId="89" priority="150">
      <formula>LEN(TRIM(M180))=0</formula>
    </cfRule>
    <cfRule type="cellIs" dxfId="88" priority="169" operator="equal">
      <formula>"Not Met"</formula>
    </cfRule>
  </conditionalFormatting>
  <conditionalFormatting sqref="M182:M185">
    <cfRule type="containsBlanks" dxfId="87" priority="149">
      <formula>LEN(TRIM(M182))=0</formula>
    </cfRule>
    <cfRule type="cellIs" dxfId="86" priority="168" operator="equal">
      <formula>"Not Met"</formula>
    </cfRule>
  </conditionalFormatting>
  <conditionalFormatting sqref="M191">
    <cfRule type="containsBlanks" dxfId="85" priority="148">
      <formula>LEN(TRIM(M191))=0</formula>
    </cfRule>
    <cfRule type="cellIs" dxfId="84" priority="167" operator="equal">
      <formula>"Not Met"</formula>
    </cfRule>
  </conditionalFormatting>
  <conditionalFormatting sqref="M193">
    <cfRule type="containsBlanks" dxfId="83" priority="147">
      <formula>LEN(TRIM(M193))=0</formula>
    </cfRule>
    <cfRule type="cellIs" dxfId="82" priority="166" operator="equal">
      <formula>"Not Met"</formula>
    </cfRule>
  </conditionalFormatting>
  <conditionalFormatting sqref="M196">
    <cfRule type="containsBlanks" dxfId="81" priority="146">
      <formula>LEN(TRIM(M196))=0</formula>
    </cfRule>
    <cfRule type="cellIs" dxfId="80" priority="165" operator="equal">
      <formula>"Not Met"</formula>
    </cfRule>
  </conditionalFormatting>
  <conditionalFormatting sqref="M197">
    <cfRule type="containsText" dxfId="79" priority="164" operator="containsText" text="Not Met">
      <formula>NOT(ISERROR(SEARCH("Not Met",M197)))</formula>
    </cfRule>
  </conditionalFormatting>
  <conditionalFormatting sqref="M131">
    <cfRule type="containsText" dxfId="78" priority="161" operator="containsText" text="Not Met">
      <formula>NOT(ISERROR(SEARCH("Not Met",M131)))</formula>
    </cfRule>
  </conditionalFormatting>
  <conditionalFormatting sqref="M233">
    <cfRule type="containsText" dxfId="77" priority="140" operator="containsText" text="Not Met">
      <formula>NOT(ISERROR(SEARCH("Not Met",M233)))</formula>
    </cfRule>
  </conditionalFormatting>
  <conditionalFormatting sqref="M202">
    <cfRule type="containsText" dxfId="76" priority="144" operator="containsText" text="Not Met">
      <formula>NOT(ISERROR(SEARCH("Not Met",M202)))</formula>
    </cfRule>
  </conditionalFormatting>
  <conditionalFormatting sqref="M208">
    <cfRule type="containsText" dxfId="75" priority="143" operator="containsText" text="Not Met">
      <formula>NOT(ISERROR(SEARCH("Not Met",M208)))</formula>
    </cfRule>
  </conditionalFormatting>
  <conditionalFormatting sqref="M211">
    <cfRule type="containsText" dxfId="74" priority="142" operator="containsText" text="Not Met">
      <formula>NOT(ISERROR(SEARCH("Not Met",M211)))</formula>
    </cfRule>
  </conditionalFormatting>
  <conditionalFormatting sqref="M227">
    <cfRule type="containsText" dxfId="73" priority="141" operator="containsText" text="Not Met">
      <formula>NOT(ISERROR(SEARCH("Not Met",M227)))</formula>
    </cfRule>
  </conditionalFormatting>
  <conditionalFormatting sqref="M123">
    <cfRule type="containsText" dxfId="72" priority="139" operator="containsText" text="Not Met">
      <formula>NOT(ISERROR(SEARCH("Not Met",M123)))</formula>
    </cfRule>
  </conditionalFormatting>
  <conditionalFormatting sqref="T1">
    <cfRule type="containsText" dxfId="71" priority="134" operator="containsText" text="Not Met">
      <formula>NOT(ISERROR(SEARCH("Not Met",T1)))</formula>
    </cfRule>
  </conditionalFormatting>
  <conditionalFormatting sqref="M8">
    <cfRule type="containsText" dxfId="70" priority="133" operator="containsText" text="Not Met">
      <formula>NOT(ISERROR(SEARCH("Not Met",M8)))</formula>
    </cfRule>
  </conditionalFormatting>
  <conditionalFormatting sqref="M23">
    <cfRule type="containsText" dxfId="69" priority="126" operator="containsText" text="Not Met">
      <formula>NOT(ISERROR(SEARCH("Not Met",M23)))</formula>
    </cfRule>
  </conditionalFormatting>
  <conditionalFormatting sqref="M28">
    <cfRule type="cellIs" dxfId="68" priority="123" operator="equal">
      <formula>"PASSED"</formula>
    </cfRule>
    <cfRule type="cellIs" dxfId="67" priority="124" operator="equal">
      <formula>"FAILED OVERALL UA"</formula>
    </cfRule>
    <cfRule type="cellIs" dxfId="66" priority="125" operator="equal">
      <formula>"NEED INPUTS ABOVE"</formula>
    </cfRule>
  </conditionalFormatting>
  <conditionalFormatting sqref="L18 O100 O241">
    <cfRule type="containsText" dxfId="65" priority="119" operator="containsText" text="No">
      <formula>NOT(ISERROR(SEARCH("No",L18)))</formula>
    </cfRule>
  </conditionalFormatting>
  <conditionalFormatting sqref="L145 L97 L238">
    <cfRule type="containsText" dxfId="64" priority="114" operator="containsText" text="CANNOT CERTIFY">
      <formula>NOT(ISERROR(SEARCH("CANNOT CERTIFY",L97)))</formula>
    </cfRule>
  </conditionalFormatting>
  <conditionalFormatting sqref="M57">
    <cfRule type="containsBlanks" dxfId="63" priority="106">
      <formula>LEN(TRIM(M57))=0</formula>
    </cfRule>
    <cfRule type="containsText" dxfId="62" priority="107" operator="containsText" text="Not Met">
      <formula>NOT(ISERROR(SEARCH("Not Met",M57)))</formula>
    </cfRule>
  </conditionalFormatting>
  <conditionalFormatting sqref="M117:M118">
    <cfRule type="containsText" dxfId="61" priority="104" operator="containsText" text="Not Met">
      <formula>NOT(ISERROR(SEARCH("Not Met",M117)))</formula>
    </cfRule>
  </conditionalFormatting>
  <conditionalFormatting sqref="M119">
    <cfRule type="containsText" dxfId="60" priority="105" operator="containsText" text="Not Met">
      <formula>NOT(ISERROR(SEARCH("Not Met",M119)))</formula>
    </cfRule>
  </conditionalFormatting>
  <conditionalFormatting sqref="K110">
    <cfRule type="containsText" dxfId="59" priority="97" operator="containsText" text="Bedrooms?">
      <formula>NOT(ISERROR(SEARCH("Bedrooms?",K110)))</formula>
    </cfRule>
  </conditionalFormatting>
  <conditionalFormatting sqref="M110">
    <cfRule type="containsText" dxfId="58" priority="96" operator="containsText" text="BEDROOMS?">
      <formula>NOT(ISERROR(SEARCH("BEDROOMS?",M110)))</formula>
    </cfRule>
  </conditionalFormatting>
  <conditionalFormatting sqref="M165">
    <cfRule type="containsText" dxfId="57" priority="71" operator="containsText" text="Not Met">
      <formula>NOT(ISERROR(SEARCH("Not Met",M165)))</formula>
    </cfRule>
  </conditionalFormatting>
  <conditionalFormatting sqref="L288:M288">
    <cfRule type="containsText" dxfId="56" priority="63" operator="containsText" text="CANNOT CERTIFY">
      <formula>NOT(ISERROR(SEARCH("CANNOT CERTIFY",L288)))</formula>
    </cfRule>
  </conditionalFormatting>
  <conditionalFormatting sqref="C302 M302 O302">
    <cfRule type="containsText" dxfId="55" priority="56" operator="containsText" text="Must enter the Permit Date on '2 Project Information' tab to assess adequacy of HERS Index.">
      <formula>NOT(ISERROR(SEARCH("Must enter the Permit Date on '2 Project Information' tab to assess adequacy of HERS Index.",C302)))</formula>
    </cfRule>
  </conditionalFormatting>
  <conditionalFormatting sqref="C306">
    <cfRule type="containsText" dxfId="54" priority="57" operator="containsText" text="This home has not satisfied all of the Mandatory requirements of the Energy section from above.">
      <formula>NOT(ISERROR(SEARCH("This home has not satisfied all of the Mandatory requirements of the Energy section from above.",C306)))</formula>
    </cfRule>
    <cfRule type="containsText" dxfId="53" priority="58" operator="containsText" text="This home has not satisfied all of the Mandatory requirements of the Energy section from above.">
      <formula>NOT(ISERROR(SEARCH("This home has not satisfied all of the Mandatory requirements of the Energy section from above.",C306)))</formula>
    </cfRule>
  </conditionalFormatting>
  <conditionalFormatting sqref="M306">
    <cfRule type="containsText" dxfId="52" priority="54" operator="containsText" text="Must enter the Permit Date on '2 Project Information' tab to assess adequacy of HERS Index.">
      <formula>NOT(ISERROR(SEARCH("Must enter the Permit Date on '2 Project Information' tab to assess adequacy of HERS Index.",M306)))</formula>
    </cfRule>
  </conditionalFormatting>
  <conditionalFormatting sqref="C303:C305 M303:M305">
    <cfRule type="containsText" dxfId="51" priority="55" operator="containsText" text="Must enter the Permit Date on '2 Project Information' tab to assess adequacy of HERS Index.">
      <formula>NOT(ISERROR(SEARCH("Must enter the Permit Date on '2 Project Information' tab to assess adequacy of HERS Index.",C303)))</formula>
    </cfRule>
  </conditionalFormatting>
  <conditionalFormatting sqref="M302:N302">
    <cfRule type="containsText" dxfId="50" priority="52" operator="containsText" text="CANNOT CERTIFY">
      <formula>NOT(ISERROR(SEARCH("CANNOT CERTIFY",M302)))</formula>
    </cfRule>
  </conditionalFormatting>
  <conditionalFormatting sqref="M303:N306">
    <cfRule type="containsText" dxfId="49" priority="51" operator="containsText" text="CANNOT CERTIFY">
      <formula>NOT(ISERROR(SEARCH("CANNOT CERTIFY",M303)))</formula>
    </cfRule>
  </conditionalFormatting>
  <conditionalFormatting sqref="M59">
    <cfRule type="containsText" dxfId="48" priority="48" operator="containsText" text="ISSUE WITH DUCT LEAKAGE TEST!">
      <formula>NOT(ISERROR(SEARCH("ISSUE WITH DUCT LEAKAGE TEST!",M59)))</formula>
    </cfRule>
    <cfRule type="containsText" dxfId="47" priority="49" operator="containsText" text="&quot;&quot;">
      <formula>NOT(ISERROR(SEARCH("""""",M59)))</formula>
    </cfRule>
  </conditionalFormatting>
  <conditionalFormatting sqref="V105:AJ105">
    <cfRule type="containsText" dxfId="46" priority="43" operator="containsText" text="This home has not satisfied all of the Mandatory requirements of the Energy section from above.">
      <formula>NOT(ISERROR(SEARCH("This home has not satisfied all of the Mandatory requirements of the Energy section from above.",V105)))</formula>
    </cfRule>
    <cfRule type="containsText" dxfId="45" priority="44" operator="containsText" text="This home has not satisfied all of the Mandatory requirements of the Energy section from above.">
      <formula>NOT(ISERROR(SEARCH("This home has not satisfied all of the Mandatory requirements of the Energy section from above.",V105)))</formula>
    </cfRule>
  </conditionalFormatting>
  <conditionalFormatting sqref="O148">
    <cfRule type="containsText" dxfId="44" priority="35" operator="containsText" text="Cannot Certify">
      <formula>NOT(ISERROR(SEARCH("Cannot Certify",O148)))</formula>
    </cfRule>
  </conditionalFormatting>
  <conditionalFormatting sqref="O102">
    <cfRule type="containsText" dxfId="43" priority="23" operator="containsText" text="HERS Index Issue?">
      <formula>NOT(ISERROR(SEARCH("HERS Index Issue?",O102)))</formula>
    </cfRule>
  </conditionalFormatting>
  <conditionalFormatting sqref="O103">
    <cfRule type="containsText" dxfId="42" priority="22" operator="containsText" text="HERS Index Issue?">
      <formula>NOT(ISERROR(SEARCH("HERS Index Issue?",O103)))</formula>
    </cfRule>
  </conditionalFormatting>
  <conditionalFormatting sqref="O104">
    <cfRule type="containsText" dxfId="41" priority="21" operator="containsText" text="HERS Index Issue?">
      <formula>NOT(ISERROR(SEARCH("HERS Index Issue?",O104)))</formula>
    </cfRule>
  </conditionalFormatting>
  <conditionalFormatting sqref="O106">
    <cfRule type="containsText" dxfId="40" priority="19" operator="containsText" text="HERS Index Issue?">
      <formula>NOT(ISERROR(SEARCH("HERS Index Issue?",O106)))</formula>
    </cfRule>
  </conditionalFormatting>
  <conditionalFormatting sqref="O105">
    <cfRule type="containsText" dxfId="39" priority="20" operator="containsText" text="HERS Index Issue?">
      <formula>NOT(ISERROR(SEARCH("HERS Index Issue?",O105)))</formula>
    </cfRule>
  </conditionalFormatting>
  <conditionalFormatting sqref="O101">
    <cfRule type="containsText" dxfId="38" priority="18" operator="containsText" text="HERS Index Issue?">
      <formula>NOT(ISERROR(SEARCH("HERS Index Issue?",O101)))</formula>
    </cfRule>
  </conditionalFormatting>
  <conditionalFormatting sqref="O149">
    <cfRule type="containsText" dxfId="37" priority="17" operator="containsText" text="Cannot Certify">
      <formula>NOT(ISERROR(SEARCH("Cannot Certify",O149)))</formula>
    </cfRule>
  </conditionalFormatting>
  <conditionalFormatting sqref="O150">
    <cfRule type="containsText" dxfId="36" priority="16" operator="containsText" text="Cannot Certify">
      <formula>NOT(ISERROR(SEARCH("Cannot Certify",O150)))</formula>
    </cfRule>
  </conditionalFormatting>
  <conditionalFormatting sqref="O242">
    <cfRule type="containsText" dxfId="35" priority="14" operator="containsText" text="No">
      <formula>NOT(ISERROR(SEARCH("No",O242)))</formula>
    </cfRule>
  </conditionalFormatting>
  <conditionalFormatting sqref="O243">
    <cfRule type="containsText" dxfId="34" priority="13" operator="containsText" text="No">
      <formula>NOT(ISERROR(SEARCH("No",O243)))</formula>
    </cfRule>
  </conditionalFormatting>
  <conditionalFormatting sqref="L296:M296">
    <cfRule type="cellIs" dxfId="33" priority="6" operator="equal">
      <formula>"?????"</formula>
    </cfRule>
    <cfRule type="cellIs" dxfId="32" priority="7" operator="equal">
      <formula>"CANNOT CERTIFY"</formula>
    </cfRule>
  </conditionalFormatting>
  <conditionalFormatting sqref="M25">
    <cfRule type="cellIs" dxfId="31" priority="5" operator="equal">
      <formula>"PERMIT DATE?"</formula>
    </cfRule>
  </conditionalFormatting>
  <conditionalFormatting sqref="R6:S6">
    <cfRule type="cellIs" dxfId="30" priority="4" operator="equal">
      <formula>""</formula>
    </cfRule>
  </conditionalFormatting>
  <dataValidations count="42">
    <dataValidation type="decimal" errorStyle="warning" showInputMessage="1" showErrorMessage="1" error="Eneter building leakage in ACH50" sqref="M68" xr:uid="{00000000-0002-0000-0200-000000000000}">
      <formula1>0.01</formula1>
      <formula2>20</formula2>
    </dataValidation>
    <dataValidation type="list" showInputMessage="1" showErrorMessage="1" sqref="M122:M123" xr:uid="{00000000-0002-0000-0200-000001000000}">
      <formula1>PointList36</formula1>
    </dataValidation>
    <dataValidation type="list" allowBlank="1" showInputMessage="1" showErrorMessage="1" sqref="M258" xr:uid="{00000000-0002-0000-0200-000002000000}">
      <formula1>PointList35</formula1>
    </dataValidation>
    <dataValidation type="list" showInputMessage="1" showErrorMessage="1" sqref="M124" xr:uid="{00000000-0002-0000-0200-000003000000}">
      <formula1>PointList32</formula1>
    </dataValidation>
    <dataValidation type="list" showInputMessage="1" showErrorMessage="1" sqref="M212:M226" xr:uid="{00000000-0002-0000-0200-000004000000}">
      <formula1>PointList40</formula1>
    </dataValidation>
    <dataValidation type="list" allowBlank="1" showInputMessage="1" showErrorMessage="1" sqref="M194 M87:M95" xr:uid="{00000000-0002-0000-0200-000005000000}">
      <formula1>PointList4</formula1>
    </dataValidation>
    <dataValidation type="list" showInputMessage="1" showErrorMessage="1" error="_x000a_" sqref="M47 M73" xr:uid="{00000000-0002-0000-0200-000006000000}">
      <formula1>PointList4</formula1>
    </dataValidation>
    <dataValidation type="list" showInputMessage="1" showErrorMessage="1" sqref="M231" xr:uid="{00000000-0002-0000-0200-000007000000}">
      <formula1>PointList28</formula1>
    </dataValidation>
    <dataValidation type="list" showInputMessage="1" showErrorMessage="1" sqref="M172" xr:uid="{00000000-0002-0000-0200-000008000000}">
      <formula1>PointList27</formula1>
    </dataValidation>
    <dataValidation type="decimal" allowBlank="1" showInputMessage="1" showErrorMessage="1" sqref="M164" xr:uid="{00000000-0002-0000-0200-000009000000}">
      <formula1>0</formula1>
      <formula2>500</formula2>
    </dataValidation>
    <dataValidation type="list" showInputMessage="1" showErrorMessage="1" sqref="M159:M160 M62" xr:uid="{00000000-0002-0000-0200-00000A000000}">
      <formula1>PointList6</formula1>
    </dataValidation>
    <dataValidation type="list" allowBlank="1" showInputMessage="1" showErrorMessage="1" sqref="M157" xr:uid="{00000000-0002-0000-0200-00000B000000}">
      <formula1>PointList42</formula1>
    </dataValidation>
    <dataValidation type="list" showInputMessage="1" showErrorMessage="1" sqref="M168" xr:uid="{00000000-0002-0000-0200-00000C000000}">
      <formula1>PointList43</formula1>
    </dataValidation>
    <dataValidation type="list" showInputMessage="1" showErrorMessage="1" sqref="M138 M209:M210" xr:uid="{00000000-0002-0000-0200-00000D000000}">
      <formula1>PointList20</formula1>
    </dataValidation>
    <dataValidation type="list" allowBlank="1" sqref="M281:M282" xr:uid="{00000000-0002-0000-0200-00000E000000}">
      <formula1>PointList44</formula1>
    </dataValidation>
    <dataValidation type="list" allowBlank="1" showInputMessage="1" showErrorMessage="1" sqref="M283" xr:uid="{00000000-0002-0000-0200-00000F000000}">
      <formula1>PointList44</formula1>
    </dataValidation>
    <dataValidation type="list" showInputMessage="1" showErrorMessage="1" sqref="M263" xr:uid="{00000000-0002-0000-0200-000010000000}">
      <formula1>PointList17</formula1>
    </dataValidation>
    <dataValidation type="list" showInputMessage="1" showErrorMessage="1" sqref="M129 M252" xr:uid="{00000000-0002-0000-0200-000011000000}">
      <formula1>PointList13</formula1>
    </dataValidation>
    <dataValidation type="list" showInputMessage="1" showErrorMessage="1" sqref="M128" xr:uid="{00000000-0002-0000-0200-000012000000}">
      <formula1>PointList12</formula1>
    </dataValidation>
    <dataValidation type="list" allowBlank="1" showInputMessage="1" showErrorMessage="1" sqref="M76" xr:uid="{00000000-0002-0000-0200-000013000000}">
      <formula1>PointList6</formula1>
    </dataValidation>
    <dataValidation type="list" showInputMessage="1" showErrorMessage="1" sqref="M139 M284:M286 M53:M54 M207 M203:M204" xr:uid="{00000000-0002-0000-0200-000014000000}">
      <formula1>PointList3</formula1>
    </dataValidation>
    <dataValidation type="list" showInputMessage="1" showErrorMessage="1" sqref="M49 M274" xr:uid="{00000000-0002-0000-0200-000015000000}">
      <formula1>PointList7</formula1>
    </dataValidation>
    <dataValidation type="list" showInputMessage="1" showErrorMessage="1" sqref="M141:M142 M253:M255 M48 M257 M189 M77:M86 M167 M186 M119 M179" xr:uid="{00000000-0002-0000-0200-000016000000}">
      <formula1>PointList5</formula1>
    </dataValidation>
    <dataValidation type="list" showInputMessage="1" showErrorMessage="1" sqref="M56 M140 M143 M158 M166 M117:M118 M188 M234 M125 M271:M273 M276:M279 M251 M256 M259:M260 M262 M264:M265 M267:M269 M132:M137 M192 M236 M173" xr:uid="{00000000-0002-0000-0200-000017000000}">
      <formula1>PointList4</formula1>
    </dataValidation>
    <dataValidation type="list" allowBlank="1" showInputMessage="1" showErrorMessage="1" sqref="M196 M57 M170:M171 M180 M182:M185 M191 M193 M155" xr:uid="{00000000-0002-0000-0200-000018000000}">
      <formula1>PointList41</formula1>
    </dataValidation>
    <dataValidation type="date" errorStyle="warning" operator="lessThan" showInputMessage="1" showErrorMessage="1" prompt="Must enter Permit Date on '2 Project Information' tab._x000a_" sqref="R6:S6" xr:uid="{00000000-0002-0000-0200-000019000000}">
      <formula1>43101</formula1>
    </dataValidation>
    <dataValidation type="list" allowBlank="1" showInputMessage="1" showErrorMessage="1" sqref="M64" xr:uid="{00000000-0002-0000-0200-00001A000000}">
      <formula1>PointList8</formula1>
    </dataValidation>
    <dataValidation type="list" allowBlank="1" showInputMessage="1" showErrorMessage="1" sqref="M51:M52" xr:uid="{00000000-0002-0000-0200-00001B000000}">
      <formula1>PointList23</formula1>
    </dataValidation>
    <dataValidation type="decimal" allowBlank="1" showInputMessage="1" showErrorMessage="1" prompt="Enter worst-case r-value of ceiling insulation over top plates of exterior walls." sqref="J74:K74" xr:uid="{00000000-0002-0000-0200-00001C000000}">
      <formula1>1</formula1>
      <formula2>150</formula2>
    </dataValidation>
    <dataValidation type="list" allowBlank="1" showInputMessage="1" showErrorMessage="1" sqref="M40 M43:M46" xr:uid="{00000000-0002-0000-0200-00001D000000}">
      <formula1>PointList9</formula1>
    </dataValidation>
    <dataValidation type="list" showInputMessage="1" showErrorMessage="1" sqref="M120" xr:uid="{00000000-0002-0000-0200-00001E000000}">
      <formula1>PointList35</formula1>
    </dataValidation>
    <dataValidation type="list" showInputMessage="1" showErrorMessage="1" sqref="M198:M201" xr:uid="{00000000-0002-0000-0200-00001F000000}">
      <formula1>PointList39</formula1>
    </dataValidation>
    <dataValidation type="list" allowBlank="1" showInputMessage="1" showErrorMessage="1" sqref="M111:M114" xr:uid="{00000000-0002-0000-0200-000020000000}">
      <formula1>PointList5</formula1>
    </dataValidation>
    <dataValidation type="whole" allowBlank="1" showInputMessage="1" showErrorMessage="1" sqref="I60:J60" xr:uid="{00000000-0002-0000-0200-000021000000}">
      <formula1>0</formula1>
      <formula2>1000</formula2>
    </dataValidation>
    <dataValidation type="list" allowBlank="1" showInputMessage="1" showErrorMessage="1" sqref="I59:J59" xr:uid="{00000000-0002-0000-0200-000022000000}">
      <formula1>DuctTestCond</formula1>
    </dataValidation>
    <dataValidation type="list" allowBlank="1" showInputMessage="1" showErrorMessage="1" prompt="Enter the MERV rating of installed filters - Whole number from 1 to 20._x000a__x000a_" sqref="J178:K178" xr:uid="{00000000-0002-0000-0200-000023000000}">
      <formula1>MERVRating</formula1>
    </dataValidation>
    <dataValidation type="list" allowBlank="1" showInputMessage="1" showErrorMessage="1" sqref="M156 M206 M29" xr:uid="{00000000-0002-0000-0200-000024000000}">
      <formula1>PointList45</formula1>
    </dataValidation>
    <dataValidation type="list" allowBlank="1" showInputMessage="1" showErrorMessage="1" sqref="M41" xr:uid="{00000000-0002-0000-0200-000025000000}">
      <formula1>YesOrNo</formula1>
    </dataValidation>
    <dataValidation type="list" allowBlank="1" showInputMessage="1" showErrorMessage="1" sqref="L17" xr:uid="{00000000-0002-0000-0200-000026000000}">
      <formula1>HourlySeasonal</formula1>
    </dataValidation>
    <dataValidation type="decimal" allowBlank="1" showErrorMessage="1" prompt="Enter tested ventilation as a WHOLE Number of CFM" sqref="M163" xr:uid="{00000000-0002-0000-0200-000027000000}">
      <formula1>0</formula1>
      <formula2>500</formula2>
    </dataValidation>
    <dataValidation type="list" allowBlank="1" showInputMessage="1" showErrorMessage="1" prompt="Select Yes, No, or Not Applicable" sqref="J175:K176" xr:uid="{00000000-0002-0000-0200-000028000000}">
      <formula1>YesNoOrNA</formula1>
    </dataValidation>
    <dataValidation type="whole" allowBlank="1" showInputMessage="1" showErrorMessage="1" sqref="J177:K177" xr:uid="{00000000-0002-0000-0200-000029000000}">
      <formula1>1</formula1>
      <formula2>20</formula2>
    </dataValidation>
  </dataValidations>
  <hyperlinks>
    <hyperlink ref="Q38:S38" location="'3b Code Plus Verification'!K1" display="Click here to go to '3b Code Plus Verification' tab." xr:uid="{00000000-0004-0000-0200-000000000000}"/>
  </hyperlinks>
  <printOptions horizontalCentered="1" gridLines="1"/>
  <pageMargins left="0.25" right="0.25" top="0.75" bottom="0.75" header="0.3" footer="0.3"/>
  <pageSetup scale="55" fitToHeight="30" orientation="portrait" r:id="rId1"/>
  <headerFooter>
    <oddHeader>&amp;L&amp;F&amp;R&amp;A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07"/>
  <sheetViews>
    <sheetView zoomScaleNormal="100" workbookViewId="0">
      <pane ySplit="6" topLeftCell="A7" activePane="bottomLeft" state="frozen"/>
      <selection pane="bottomLeft" activeCell="H17" sqref="H17:I17"/>
    </sheetView>
  </sheetViews>
  <sheetFormatPr defaultColWidth="11.28515625" defaultRowHeight="15" x14ac:dyDescent="0.25"/>
  <cols>
    <col min="1" max="1" width="10.7109375" style="5" customWidth="1"/>
    <col min="2" max="2" width="3" style="5" customWidth="1"/>
    <col min="3" max="3" width="24" style="5" customWidth="1"/>
    <col min="4" max="11" width="7" style="5" customWidth="1"/>
    <col min="12" max="12" width="15.28515625" style="5" customWidth="1"/>
    <col min="13" max="13" width="16.28515625" style="5" customWidth="1"/>
    <col min="14" max="15" width="15.7109375" style="5" customWidth="1"/>
    <col min="16" max="19" width="7.28515625" style="5" customWidth="1"/>
    <col min="20" max="21" width="11.28515625" style="4"/>
    <col min="22" max="16384" width="11.28515625" style="5"/>
  </cols>
  <sheetData>
    <row r="1" spans="1:21" ht="19.899999999999999" customHeight="1" x14ac:dyDescent="0.25">
      <c r="A1" s="1115"/>
      <c r="B1" s="1116"/>
      <c r="C1" s="1117"/>
      <c r="D1" s="1659" t="s">
        <v>146</v>
      </c>
      <c r="E1" s="1121"/>
      <c r="F1" s="1121"/>
      <c r="G1" s="1660"/>
      <c r="H1" s="1126" t="s">
        <v>147</v>
      </c>
      <c r="I1" s="1667"/>
      <c r="J1" s="1668"/>
      <c r="K1" s="1128" t="str">
        <f>IF('2 Project Information'!E7="","",'2 Project Information'!E7)</f>
        <v/>
      </c>
      <c r="L1" s="1669"/>
      <c r="M1" s="1669"/>
      <c r="N1" s="1670"/>
      <c r="O1" s="1131" t="s">
        <v>148</v>
      </c>
      <c r="P1" s="1132"/>
      <c r="Q1" s="1132"/>
      <c r="R1" s="1132"/>
      <c r="S1" s="1133"/>
      <c r="U1" s="5" t="s">
        <v>1245</v>
      </c>
    </row>
    <row r="2" spans="1:21" ht="19.899999999999999" customHeight="1" x14ac:dyDescent="0.25">
      <c r="A2" s="1118"/>
      <c r="B2" s="1119"/>
      <c r="C2" s="1120"/>
      <c r="D2" s="1661"/>
      <c r="E2" s="1662"/>
      <c r="F2" s="1662"/>
      <c r="G2" s="1663"/>
      <c r="H2" s="1134" t="s">
        <v>149</v>
      </c>
      <c r="I2" s="1671"/>
      <c r="J2" s="1672"/>
      <c r="K2" s="1137" t="str">
        <f>IF('2 Project Information'!E8="","",'2 Project Information'!E8)</f>
        <v/>
      </c>
      <c r="L2" s="1645"/>
      <c r="M2" s="1645"/>
      <c r="N2" s="1646"/>
      <c r="O2" s="1647" t="s">
        <v>150</v>
      </c>
      <c r="P2" s="1648"/>
      <c r="Q2" s="1649"/>
      <c r="R2" s="1142" t="str">
        <f>IF(CZ="","",CZ)</f>
        <v/>
      </c>
      <c r="S2" s="1650"/>
    </row>
    <row r="3" spans="1:21" ht="19.899999999999999" customHeight="1" x14ac:dyDescent="0.25">
      <c r="A3" s="1118"/>
      <c r="B3" s="1119"/>
      <c r="C3" s="1120"/>
      <c r="D3" s="1664"/>
      <c r="E3" s="1665"/>
      <c r="F3" s="1665"/>
      <c r="G3" s="1666"/>
      <c r="H3" s="1673"/>
      <c r="I3" s="1674"/>
      <c r="J3" s="1675"/>
      <c r="K3" s="1651" t="str">
        <f>IF('2 Project Information'!E9="","",'2 Project Information'!E9)</f>
        <v/>
      </c>
      <c r="L3" s="1652"/>
      <c r="M3" s="1652"/>
      <c r="N3" s="1653"/>
      <c r="O3" s="1654" t="s">
        <v>151</v>
      </c>
      <c r="P3" s="1655"/>
      <c r="Q3" s="1656"/>
      <c r="R3" s="1657" t="str">
        <f>IF(CFA="","",CFA)</f>
        <v/>
      </c>
      <c r="S3" s="1658"/>
    </row>
    <row r="4" spans="1:21" ht="19.899999999999999" customHeight="1" x14ac:dyDescent="0.25">
      <c r="A4" s="1069"/>
      <c r="B4" s="803"/>
      <c r="C4" s="804"/>
      <c r="D4" s="1676" t="str">
        <f>VersionNo.</f>
        <v>Version 2021.01</v>
      </c>
      <c r="E4" s="1677"/>
      <c r="F4" s="1677"/>
      <c r="G4" s="1677"/>
      <c r="H4" s="1677"/>
      <c r="I4" s="1677"/>
      <c r="J4" s="1677"/>
      <c r="K4" s="1677"/>
      <c r="L4" s="1677"/>
      <c r="M4" s="1677"/>
      <c r="N4" s="1678"/>
      <c r="O4" s="816" t="s">
        <v>152</v>
      </c>
      <c r="P4" s="1679"/>
      <c r="Q4" s="1679"/>
      <c r="R4" s="1637" t="str">
        <f>IF(Bedrooms="","",Bedrooms)</f>
        <v/>
      </c>
      <c r="S4" s="1638"/>
    </row>
    <row r="5" spans="1:21" s="411" customFormat="1" ht="10.15" customHeight="1" x14ac:dyDescent="0.25">
      <c r="A5" s="1642"/>
      <c r="B5" s="1643"/>
      <c r="C5" s="1643"/>
      <c r="D5" s="1643"/>
      <c r="E5" s="1643"/>
      <c r="F5" s="1643"/>
      <c r="G5" s="1643"/>
      <c r="H5" s="1643"/>
      <c r="I5" s="1643"/>
      <c r="J5" s="1643"/>
      <c r="K5" s="1643"/>
      <c r="L5" s="1643"/>
      <c r="M5" s="1643"/>
      <c r="N5" s="1643"/>
      <c r="O5" s="1643"/>
      <c r="P5" s="1643"/>
      <c r="Q5" s="1643"/>
      <c r="R5" s="1643"/>
      <c r="S5" s="1644"/>
      <c r="T5" s="410"/>
      <c r="U5" s="410"/>
    </row>
    <row r="6" spans="1:21" ht="19.149999999999999" customHeight="1" x14ac:dyDescent="0.25">
      <c r="A6" s="1639" t="s">
        <v>1050</v>
      </c>
      <c r="B6" s="1640"/>
      <c r="C6" s="1640"/>
      <c r="D6" s="1640"/>
      <c r="E6" s="1640"/>
      <c r="F6" s="1640"/>
      <c r="G6" s="1640"/>
      <c r="H6" s="1640"/>
      <c r="I6" s="1640"/>
      <c r="J6" s="1640"/>
      <c r="K6" s="1640"/>
      <c r="L6" s="1640"/>
      <c r="M6" s="1640"/>
      <c r="N6" s="1640"/>
      <c r="O6" s="1640"/>
      <c r="P6" s="1640"/>
      <c r="Q6" s="1640"/>
      <c r="R6" s="1640"/>
      <c r="S6" s="1641"/>
    </row>
    <row r="7" spans="1:21" s="411" customFormat="1" ht="10.15" customHeight="1" x14ac:dyDescent="0.25">
      <c r="A7" s="1642"/>
      <c r="B7" s="1643"/>
      <c r="C7" s="1643"/>
      <c r="D7" s="1643"/>
      <c r="E7" s="1643"/>
      <c r="F7" s="1643"/>
      <c r="G7" s="1643"/>
      <c r="H7" s="1643"/>
      <c r="I7" s="1643"/>
      <c r="J7" s="1643"/>
      <c r="K7" s="1643"/>
      <c r="L7" s="1643"/>
      <c r="M7" s="1643"/>
      <c r="N7" s="1643"/>
      <c r="O7" s="1643"/>
      <c r="P7" s="1643"/>
      <c r="Q7" s="1643"/>
      <c r="R7" s="1643"/>
      <c r="S7" s="1644"/>
      <c r="T7" s="410"/>
      <c r="U7" s="410"/>
    </row>
    <row r="8" spans="1:21" ht="123" customHeight="1" x14ac:dyDescent="0.25">
      <c r="A8" s="1680" t="s">
        <v>1228</v>
      </c>
      <c r="B8" s="1681"/>
      <c r="C8" s="1681"/>
      <c r="D8" s="1681"/>
      <c r="E8" s="1681"/>
      <c r="F8" s="1681"/>
      <c r="G8" s="1681"/>
      <c r="H8" s="1681"/>
      <c r="I8" s="1681"/>
      <c r="J8" s="1681"/>
      <c r="K8" s="1681"/>
      <c r="L8" s="1681"/>
      <c r="M8" s="1681"/>
      <c r="N8" s="1681"/>
      <c r="O8" s="1681"/>
      <c r="P8" s="1681"/>
      <c r="Q8" s="1681"/>
      <c r="R8" s="1681"/>
      <c r="S8" s="1682"/>
    </row>
    <row r="9" spans="1:21" s="411" customFormat="1" ht="10.15" customHeight="1" thickBot="1" x14ac:dyDescent="0.3">
      <c r="A9" s="1577"/>
      <c r="B9" s="1052"/>
      <c r="C9" s="1052"/>
      <c r="D9" s="1052"/>
      <c r="E9" s="1052"/>
      <c r="F9" s="1052"/>
      <c r="G9" s="1052"/>
      <c r="H9" s="1052"/>
      <c r="I9" s="1052"/>
      <c r="J9" s="1052"/>
      <c r="K9" s="1052"/>
      <c r="L9" s="1052"/>
      <c r="M9" s="1052"/>
      <c r="N9" s="1052"/>
      <c r="O9" s="1052"/>
      <c r="P9" s="1052"/>
      <c r="Q9" s="1052"/>
      <c r="R9" s="1052"/>
      <c r="S9" s="1053"/>
      <c r="T9" s="410"/>
      <c r="U9" s="410"/>
    </row>
    <row r="10" spans="1:21" s="440" customFormat="1" ht="20.100000000000001" customHeight="1" thickTop="1" thickBot="1" x14ac:dyDescent="0.3">
      <c r="A10" s="1615" t="s">
        <v>1051</v>
      </c>
      <c r="B10" s="1615"/>
      <c r="C10" s="1615"/>
      <c r="D10" s="1615"/>
      <c r="E10" s="1615"/>
      <c r="F10" s="1615"/>
      <c r="G10" s="1615"/>
      <c r="H10" s="1615"/>
      <c r="I10" s="1615"/>
      <c r="J10" s="1615"/>
      <c r="K10" s="1615"/>
      <c r="L10" s="1615"/>
      <c r="M10" s="1615"/>
      <c r="N10" s="1615"/>
      <c r="O10" s="1615"/>
      <c r="P10" s="1615"/>
      <c r="Q10" s="1615"/>
      <c r="R10" s="1615"/>
      <c r="S10" s="1615"/>
      <c r="T10" s="441"/>
      <c r="U10" s="441"/>
    </row>
    <row r="11" spans="1:21" s="440" customFormat="1" ht="40.15" customHeight="1" thickTop="1" thickBot="1" x14ac:dyDescent="0.3">
      <c r="A11" s="445" t="s">
        <v>1143</v>
      </c>
      <c r="B11" s="1615" t="s">
        <v>142</v>
      </c>
      <c r="C11" s="1615"/>
      <c r="D11" s="1615"/>
      <c r="E11" s="1615"/>
      <c r="F11" s="1615"/>
      <c r="G11" s="1616"/>
      <c r="H11" s="1616"/>
      <c r="I11" s="1616"/>
      <c r="J11" s="1615" t="s">
        <v>1052</v>
      </c>
      <c r="K11" s="1615"/>
      <c r="L11" s="1615"/>
      <c r="M11" s="1615"/>
      <c r="N11" s="1615"/>
      <c r="O11" s="1615"/>
      <c r="P11" s="1615"/>
      <c r="Q11" s="1620" t="s">
        <v>1117</v>
      </c>
      <c r="R11" s="1620"/>
      <c r="S11" s="1620"/>
      <c r="T11" s="441"/>
      <c r="U11" s="441"/>
    </row>
    <row r="12" spans="1:21" s="440" customFormat="1" ht="15" customHeight="1" thickTop="1" x14ac:dyDescent="0.25">
      <c r="A12" s="1617" t="s">
        <v>1107</v>
      </c>
      <c r="B12" s="1628" t="s">
        <v>1111</v>
      </c>
      <c r="C12" s="1629"/>
      <c r="D12" s="1629"/>
      <c r="E12" s="1629"/>
      <c r="F12" s="1629"/>
      <c r="G12" s="1629"/>
      <c r="H12" s="1629"/>
      <c r="I12" s="1629"/>
      <c r="J12" s="1629"/>
      <c r="K12" s="1629"/>
      <c r="L12" s="1629"/>
      <c r="M12" s="1629"/>
      <c r="N12" s="1629"/>
      <c r="O12" s="1629"/>
      <c r="P12" s="1630"/>
      <c r="Q12" s="1621" t="str">
        <f>IF(H13="","No",IF(H13&lt;=75,"Yes","No"))</f>
        <v>No</v>
      </c>
      <c r="R12" s="1622"/>
      <c r="S12" s="1622"/>
      <c r="T12" s="441"/>
      <c r="U12" s="441"/>
    </row>
    <row r="13" spans="1:21" s="440" customFormat="1" ht="15" customHeight="1" x14ac:dyDescent="0.25">
      <c r="A13" s="1586"/>
      <c r="B13" s="1618" t="s">
        <v>1108</v>
      </c>
      <c r="C13" s="1619"/>
      <c r="D13" s="1619"/>
      <c r="E13" s="1619"/>
      <c r="F13" s="1619"/>
      <c r="G13" s="1619"/>
      <c r="H13" s="1593"/>
      <c r="I13" s="1594"/>
      <c r="J13" s="1631" t="s">
        <v>1138</v>
      </c>
      <c r="K13" s="1632"/>
      <c r="L13" s="1632"/>
      <c r="M13" s="1632"/>
      <c r="N13" s="1632"/>
      <c r="O13" s="1632"/>
      <c r="P13" s="1633"/>
      <c r="Q13" s="1623"/>
      <c r="R13" s="1623"/>
      <c r="S13" s="1623"/>
      <c r="T13" s="441"/>
      <c r="U13" s="441"/>
    </row>
    <row r="14" spans="1:21" s="440" customFormat="1" ht="15" customHeight="1" x14ac:dyDescent="0.25">
      <c r="A14" s="1586"/>
      <c r="B14" s="1596" t="s">
        <v>1122</v>
      </c>
      <c r="C14" s="1597"/>
      <c r="D14" s="1598"/>
      <c r="E14" s="1598"/>
      <c r="F14" s="1598"/>
      <c r="G14" s="1598"/>
      <c r="H14" s="1598"/>
      <c r="I14" s="1598"/>
      <c r="J14" s="1598"/>
      <c r="K14" s="1598"/>
      <c r="L14" s="1598"/>
      <c r="M14" s="1598"/>
      <c r="N14" s="1598"/>
      <c r="O14" s="1598"/>
      <c r="P14" s="1598"/>
      <c r="Q14" s="1623"/>
      <c r="R14" s="1623"/>
      <c r="S14" s="1623"/>
      <c r="T14" s="441"/>
      <c r="U14" s="441"/>
    </row>
    <row r="15" spans="1:21" s="440" customFormat="1" ht="15" customHeight="1" x14ac:dyDescent="0.25">
      <c r="A15" s="1585" t="s">
        <v>163</v>
      </c>
      <c r="B15" s="1624" t="s">
        <v>1110</v>
      </c>
      <c r="C15" s="1625"/>
      <c r="D15" s="1625"/>
      <c r="E15" s="1625"/>
      <c r="F15" s="1625"/>
      <c r="G15" s="1625"/>
      <c r="H15" s="1625"/>
      <c r="I15" s="1625"/>
      <c r="J15" s="1625"/>
      <c r="K15" s="1625"/>
      <c r="L15" s="1625"/>
      <c r="M15" s="1625"/>
      <c r="N15" s="1625"/>
      <c r="O15" s="1625"/>
      <c r="P15" s="1626"/>
      <c r="Q15" s="1608" t="str">
        <f>IF(H16="","No",IF(H17="","No",IF(H16&lt;=H17,"Yes","No")))</f>
        <v>No</v>
      </c>
      <c r="R15" s="1609"/>
      <c r="S15" s="1609"/>
      <c r="T15" s="441"/>
      <c r="U15" s="441"/>
    </row>
    <row r="16" spans="1:21" s="440" customFormat="1" ht="15" customHeight="1" x14ac:dyDescent="0.25">
      <c r="A16" s="1586"/>
      <c r="B16" s="1618" t="s">
        <v>1112</v>
      </c>
      <c r="C16" s="1619"/>
      <c r="D16" s="1619"/>
      <c r="E16" s="1619"/>
      <c r="F16" s="1619"/>
      <c r="G16" s="1619"/>
      <c r="H16" s="1634"/>
      <c r="I16" s="1635"/>
      <c r="J16" s="1627" t="s">
        <v>1078</v>
      </c>
      <c r="K16" s="1600"/>
      <c r="L16" s="1600"/>
      <c r="M16" s="1600"/>
      <c r="N16" s="1600"/>
      <c r="O16" s="1600"/>
      <c r="P16" s="1601"/>
      <c r="Q16" s="1609"/>
      <c r="R16" s="1609"/>
      <c r="S16" s="1609"/>
      <c r="T16" s="441"/>
      <c r="U16" s="441"/>
    </row>
    <row r="17" spans="1:22" s="440" customFormat="1" ht="15" customHeight="1" x14ac:dyDescent="0.25">
      <c r="A17" s="1586"/>
      <c r="B17" s="1618" t="s">
        <v>1139</v>
      </c>
      <c r="C17" s="1619"/>
      <c r="D17" s="1619"/>
      <c r="E17" s="1619"/>
      <c r="F17" s="1619"/>
      <c r="G17" s="1619"/>
      <c r="H17" s="1710"/>
      <c r="I17" s="1711"/>
      <c r="J17" s="1605"/>
      <c r="K17" s="1606"/>
      <c r="L17" s="1606"/>
      <c r="M17" s="1606"/>
      <c r="N17" s="1606"/>
      <c r="O17" s="1606"/>
      <c r="P17" s="1607"/>
      <c r="Q17" s="1609"/>
      <c r="R17" s="1609"/>
      <c r="S17" s="1609"/>
      <c r="T17" s="441"/>
      <c r="U17" s="441"/>
    </row>
    <row r="18" spans="1:22" s="440" customFormat="1" ht="15" customHeight="1" x14ac:dyDescent="0.25">
      <c r="A18" s="1586"/>
      <c r="B18" s="1596" t="s">
        <v>1122</v>
      </c>
      <c r="C18" s="1597"/>
      <c r="D18" s="1598"/>
      <c r="E18" s="1598"/>
      <c r="F18" s="1598"/>
      <c r="G18" s="1598"/>
      <c r="H18" s="1598"/>
      <c r="I18" s="1598"/>
      <c r="J18" s="1598"/>
      <c r="K18" s="1598"/>
      <c r="L18" s="1598"/>
      <c r="M18" s="1598"/>
      <c r="N18" s="1598"/>
      <c r="O18" s="1598"/>
      <c r="P18" s="1598"/>
      <c r="Q18" s="1609"/>
      <c r="R18" s="1609"/>
      <c r="S18" s="1609"/>
      <c r="T18" s="441"/>
      <c r="U18" s="441"/>
    </row>
    <row r="19" spans="1:22" s="440" customFormat="1" ht="33" customHeight="1" x14ac:dyDescent="0.25">
      <c r="A19" s="1585" t="s">
        <v>179</v>
      </c>
      <c r="B19" s="1624" t="s">
        <v>1113</v>
      </c>
      <c r="C19" s="1625"/>
      <c r="D19" s="1625"/>
      <c r="E19" s="1625"/>
      <c r="F19" s="1625"/>
      <c r="G19" s="1625"/>
      <c r="H19" s="1625"/>
      <c r="I19" s="1625"/>
      <c r="J19" s="1625"/>
      <c r="K19" s="1625"/>
      <c r="L19" s="1625"/>
      <c r="M19" s="1625"/>
      <c r="N19" s="1625"/>
      <c r="O19" s="1625"/>
      <c r="P19" s="1626"/>
      <c r="Q19" s="1608" t="str">
        <f>IF(AND(H20="Yes",H21="Yes"),"Yes","No")</f>
        <v>No</v>
      </c>
      <c r="R19" s="1609"/>
      <c r="S19" s="1609"/>
      <c r="T19" s="441"/>
      <c r="U19" s="441"/>
    </row>
    <row r="20" spans="1:22" s="440" customFormat="1" ht="15" customHeight="1" x14ac:dyDescent="0.25">
      <c r="A20" s="1586"/>
      <c r="B20" s="1618" t="s">
        <v>1115</v>
      </c>
      <c r="C20" s="1618"/>
      <c r="D20" s="1618"/>
      <c r="E20" s="1618"/>
      <c r="F20" s="1618"/>
      <c r="G20" s="1618"/>
      <c r="H20" s="1593"/>
      <c r="I20" s="1593"/>
      <c r="J20" s="1627" t="s">
        <v>1114</v>
      </c>
      <c r="K20" s="1600"/>
      <c r="L20" s="1600"/>
      <c r="M20" s="1600"/>
      <c r="N20" s="1600"/>
      <c r="O20" s="1600"/>
      <c r="P20" s="1601"/>
      <c r="Q20" s="1609"/>
      <c r="R20" s="1609"/>
      <c r="S20" s="1609"/>
      <c r="T20" s="441"/>
      <c r="U20" s="441"/>
    </row>
    <row r="21" spans="1:22" s="440" customFormat="1" ht="30" customHeight="1" x14ac:dyDescent="0.25">
      <c r="A21" s="1586"/>
      <c r="B21" s="1610" t="s">
        <v>1116</v>
      </c>
      <c r="C21" s="1610"/>
      <c r="D21" s="1610"/>
      <c r="E21" s="1610"/>
      <c r="F21" s="1610"/>
      <c r="G21" s="1610"/>
      <c r="H21" s="1593"/>
      <c r="I21" s="1593"/>
      <c r="J21" s="1605"/>
      <c r="K21" s="1606"/>
      <c r="L21" s="1606"/>
      <c r="M21" s="1606"/>
      <c r="N21" s="1606"/>
      <c r="O21" s="1606"/>
      <c r="P21" s="1607"/>
      <c r="Q21" s="1609"/>
      <c r="R21" s="1609"/>
      <c r="S21" s="1609"/>
      <c r="T21" s="441"/>
      <c r="U21" s="441"/>
    </row>
    <row r="22" spans="1:22" s="440" customFormat="1" ht="15" customHeight="1" x14ac:dyDescent="0.25">
      <c r="A22" s="1586"/>
      <c r="B22" s="1596" t="s">
        <v>1122</v>
      </c>
      <c r="C22" s="1597"/>
      <c r="D22" s="1598"/>
      <c r="E22" s="1598"/>
      <c r="F22" s="1598"/>
      <c r="G22" s="1598"/>
      <c r="H22" s="1598"/>
      <c r="I22" s="1598"/>
      <c r="J22" s="1598"/>
      <c r="K22" s="1598"/>
      <c r="L22" s="1598"/>
      <c r="M22" s="1598"/>
      <c r="N22" s="1598"/>
      <c r="O22" s="1598"/>
      <c r="P22" s="1598"/>
      <c r="Q22" s="1609"/>
      <c r="R22" s="1609"/>
      <c r="S22" s="1609"/>
      <c r="T22" s="441"/>
      <c r="U22" s="441"/>
    </row>
    <row r="23" spans="1:22" s="440" customFormat="1" ht="15" customHeight="1" x14ac:dyDescent="0.25">
      <c r="A23" s="1712" t="s">
        <v>1266</v>
      </c>
      <c r="B23" s="1713"/>
      <c r="C23" s="1713"/>
      <c r="D23" s="1713"/>
      <c r="E23" s="1713"/>
      <c r="F23" s="1713"/>
      <c r="G23" s="1713"/>
      <c r="H23" s="1713"/>
      <c r="I23" s="1713"/>
      <c r="J23" s="1713"/>
      <c r="K23" s="1713"/>
      <c r="L23" s="1713"/>
      <c r="M23" s="1713"/>
      <c r="N23" s="1713"/>
      <c r="O23" s="1713"/>
      <c r="P23" s="1713"/>
      <c r="Q23" s="1713"/>
      <c r="R23" s="1713"/>
      <c r="S23" s="1714"/>
      <c r="T23" s="441"/>
      <c r="U23" s="441"/>
    </row>
    <row r="24" spans="1:22" s="440" customFormat="1" ht="54.4" customHeight="1" x14ac:dyDescent="0.25">
      <c r="A24" s="1585" t="s">
        <v>976</v>
      </c>
      <c r="B24" s="1707" t="s">
        <v>1125</v>
      </c>
      <c r="C24" s="1708"/>
      <c r="D24" s="1708"/>
      <c r="E24" s="1708"/>
      <c r="F24" s="1708"/>
      <c r="G24" s="1708"/>
      <c r="H24" s="1708"/>
      <c r="I24" s="1708"/>
      <c r="J24" s="1708"/>
      <c r="K24" s="1708"/>
      <c r="L24" s="1708"/>
      <c r="M24" s="1708"/>
      <c r="N24" s="1708"/>
      <c r="O24" s="1708"/>
      <c r="P24" s="1708"/>
      <c r="Q24" s="1587" t="str">
        <f>IF(H25="NA - See Note","Yes, See Note",IF(H25="","No",IF(AND(ISNUMBER(CFA),H25="With air handler",H27&lt;=4),"Yes",IF(AND(ISNUMBER(CFA),H25="Without air handler",H27&lt;=3),"Yes","No"))))</f>
        <v>No</v>
      </c>
      <c r="R24" s="1588"/>
      <c r="S24" s="1588"/>
      <c r="T24" s="441"/>
      <c r="U24" s="441"/>
    </row>
    <row r="25" spans="1:22" s="440" customFormat="1" ht="15" customHeight="1" x14ac:dyDescent="0.25">
      <c r="A25" s="1586"/>
      <c r="B25" s="1696" t="s">
        <v>1118</v>
      </c>
      <c r="C25" s="1696"/>
      <c r="D25" s="1696"/>
      <c r="E25" s="1696"/>
      <c r="F25" s="1696"/>
      <c r="G25" s="1696"/>
      <c r="H25" s="1702"/>
      <c r="I25" s="1702"/>
      <c r="J25" s="1706" t="s">
        <v>1059</v>
      </c>
      <c r="K25" s="711"/>
      <c r="L25" s="711"/>
      <c r="M25" s="711"/>
      <c r="N25" s="711"/>
      <c r="O25" s="711"/>
      <c r="P25" s="711"/>
      <c r="Q25" s="1588"/>
      <c r="R25" s="1588"/>
      <c r="S25" s="1588"/>
      <c r="T25" s="441"/>
      <c r="U25" s="441"/>
    </row>
    <row r="26" spans="1:22" s="440" customFormat="1" ht="15" customHeight="1" x14ac:dyDescent="0.25">
      <c r="A26" s="1586"/>
      <c r="B26" s="1592" t="s">
        <v>1121</v>
      </c>
      <c r="C26" s="1592"/>
      <c r="D26" s="1592"/>
      <c r="E26" s="1592"/>
      <c r="F26" s="1592"/>
      <c r="G26" s="1592"/>
      <c r="H26" s="1593"/>
      <c r="I26" s="1593"/>
      <c r="J26" s="711"/>
      <c r="K26" s="711"/>
      <c r="L26" s="711"/>
      <c r="M26" s="711"/>
      <c r="N26" s="711"/>
      <c r="O26" s="711"/>
      <c r="P26" s="711"/>
      <c r="Q26" s="1588"/>
      <c r="R26" s="1588"/>
      <c r="S26" s="1588"/>
      <c r="T26" s="441"/>
      <c r="U26" s="441"/>
    </row>
    <row r="27" spans="1:22" s="440" customFormat="1" ht="15" customHeight="1" x14ac:dyDescent="0.25">
      <c r="A27" s="1586"/>
      <c r="B27" s="1592" t="s">
        <v>1123</v>
      </c>
      <c r="C27" s="1592"/>
      <c r="D27" s="1592"/>
      <c r="E27" s="1592"/>
      <c r="F27" s="1592"/>
      <c r="G27" s="1592"/>
      <c r="H27" s="1705" t="str">
        <f>IF(OR(CFA="",H26=""),"No",H26/(CFA/100))</f>
        <v>No</v>
      </c>
      <c r="I27" s="1705"/>
      <c r="J27" s="711"/>
      <c r="K27" s="711"/>
      <c r="L27" s="711"/>
      <c r="M27" s="711"/>
      <c r="N27" s="711"/>
      <c r="O27" s="711"/>
      <c r="P27" s="711"/>
      <c r="Q27" s="1588"/>
      <c r="R27" s="1588"/>
      <c r="S27" s="1588"/>
      <c r="T27" s="441"/>
      <c r="U27" s="441"/>
    </row>
    <row r="28" spans="1:22" s="440" customFormat="1" ht="15" customHeight="1" x14ac:dyDescent="0.25">
      <c r="A28" s="1586"/>
      <c r="B28" s="1703" t="s">
        <v>1122</v>
      </c>
      <c r="C28" s="1704"/>
      <c r="D28" s="1598"/>
      <c r="E28" s="1598"/>
      <c r="F28" s="1598"/>
      <c r="G28" s="1598"/>
      <c r="H28" s="1598"/>
      <c r="I28" s="1598"/>
      <c r="J28" s="1598"/>
      <c r="K28" s="1598"/>
      <c r="L28" s="1598"/>
      <c r="M28" s="1598"/>
      <c r="N28" s="1598"/>
      <c r="O28" s="1598"/>
      <c r="P28" s="1598"/>
      <c r="Q28" s="1588"/>
      <c r="R28" s="1588"/>
      <c r="S28" s="1588"/>
      <c r="T28" s="441"/>
      <c r="U28" s="441"/>
    </row>
    <row r="29" spans="1:22" s="440" customFormat="1" ht="16.5" customHeight="1" x14ac:dyDescent="0.25">
      <c r="A29" s="1585" t="s">
        <v>186</v>
      </c>
      <c r="B29" s="1707" t="s">
        <v>1127</v>
      </c>
      <c r="C29" s="1708"/>
      <c r="D29" s="1708"/>
      <c r="E29" s="1708"/>
      <c r="F29" s="1708"/>
      <c r="G29" s="1708"/>
      <c r="H29" s="1708"/>
      <c r="I29" s="1708"/>
      <c r="J29" s="1708"/>
      <c r="K29" s="1708"/>
      <c r="L29" s="1708"/>
      <c r="M29" s="1708"/>
      <c r="N29" s="1708"/>
      <c r="O29" s="1708"/>
      <c r="P29" s="1708"/>
      <c r="Q29" s="1612" t="str">
        <f>+IF(H30="Yes","Yes","No")</f>
        <v>No</v>
      </c>
      <c r="R29" s="1636"/>
      <c r="S29" s="1636"/>
      <c r="T29" s="441"/>
      <c r="U29" s="441"/>
    </row>
    <row r="30" spans="1:22" s="440" customFormat="1" ht="30.75" customHeight="1" x14ac:dyDescent="0.25">
      <c r="A30" s="1586"/>
      <c r="B30" s="1696" t="s">
        <v>1060</v>
      </c>
      <c r="C30" s="1697"/>
      <c r="D30" s="1697"/>
      <c r="E30" s="1697"/>
      <c r="F30" s="1697"/>
      <c r="G30" s="1697"/>
      <c r="H30" s="1593"/>
      <c r="I30" s="1593"/>
      <c r="J30" s="1709" t="s">
        <v>1128</v>
      </c>
      <c r="K30" s="711"/>
      <c r="L30" s="711"/>
      <c r="M30" s="711"/>
      <c r="N30" s="711"/>
      <c r="O30" s="711"/>
      <c r="P30" s="711"/>
      <c r="Q30" s="1636"/>
      <c r="R30" s="1636"/>
      <c r="S30" s="1636"/>
      <c r="T30" s="441"/>
      <c r="U30" s="441"/>
    </row>
    <row r="31" spans="1:22" s="440" customFormat="1" ht="15" customHeight="1" x14ac:dyDescent="0.25">
      <c r="A31" s="1586"/>
      <c r="B31" s="1698" t="s">
        <v>1109</v>
      </c>
      <c r="C31" s="1699"/>
      <c r="D31" s="1699"/>
      <c r="E31" s="1700"/>
      <c r="F31" s="1701"/>
      <c r="G31" s="1701"/>
      <c r="H31" s="1701"/>
      <c r="I31" s="1701"/>
      <c r="J31" s="1701"/>
      <c r="K31" s="1701"/>
      <c r="L31" s="1701"/>
      <c r="M31" s="1701"/>
      <c r="N31" s="1701"/>
      <c r="O31" s="1701"/>
      <c r="P31" s="1701"/>
      <c r="Q31" s="1636"/>
      <c r="R31" s="1636"/>
      <c r="S31" s="1636"/>
      <c r="T31" s="441"/>
      <c r="U31" s="441"/>
    </row>
    <row r="32" spans="1:22" s="440" customFormat="1" ht="25.15" customHeight="1" x14ac:dyDescent="0.25">
      <c r="A32" s="1585" t="s">
        <v>190</v>
      </c>
      <c r="B32" s="1707" t="s">
        <v>1129</v>
      </c>
      <c r="C32" s="1708"/>
      <c r="D32" s="1708"/>
      <c r="E32" s="1708"/>
      <c r="F32" s="1708"/>
      <c r="G32" s="1708"/>
      <c r="H32" s="1708"/>
      <c r="I32" s="1708"/>
      <c r="J32" s="1708"/>
      <c r="K32" s="1708"/>
      <c r="L32" s="1708"/>
      <c r="M32" s="1708"/>
      <c r="N32" s="1708"/>
      <c r="O32" s="1708"/>
      <c r="P32" s="1708"/>
      <c r="Q32" s="1587" t="str">
        <f>IF(AND(ISNUMBER(H33),H33&lt;=4),"Yes","No")</f>
        <v>No</v>
      </c>
      <c r="R32" s="1588"/>
      <c r="S32" s="1588"/>
      <c r="T32" s="1718"/>
      <c r="U32" s="1719"/>
      <c r="V32" s="1719"/>
    </row>
    <row r="33" spans="1:22" s="440" customFormat="1" ht="25.15" customHeight="1" x14ac:dyDescent="0.25">
      <c r="A33" s="1586"/>
      <c r="B33" s="1696" t="s">
        <v>1055</v>
      </c>
      <c r="C33" s="1696"/>
      <c r="D33" s="1696"/>
      <c r="E33" s="1696"/>
      <c r="F33" s="1696"/>
      <c r="G33" s="1696"/>
      <c r="H33" s="1727"/>
      <c r="I33" s="1727"/>
      <c r="J33" s="1709" t="s">
        <v>1059</v>
      </c>
      <c r="K33" s="711"/>
      <c r="L33" s="711"/>
      <c r="M33" s="711"/>
      <c r="N33" s="711"/>
      <c r="O33" s="711"/>
      <c r="P33" s="711"/>
      <c r="Q33" s="1588"/>
      <c r="R33" s="1588"/>
      <c r="S33" s="1588"/>
      <c r="T33" s="1720"/>
      <c r="U33" s="1719"/>
      <c r="V33" s="1719"/>
    </row>
    <row r="34" spans="1:22" s="440" customFormat="1" ht="25.15" customHeight="1" x14ac:dyDescent="0.25">
      <c r="A34" s="1586"/>
      <c r="B34" s="1703" t="s">
        <v>1122</v>
      </c>
      <c r="C34" s="1704"/>
      <c r="D34" s="1598"/>
      <c r="E34" s="1598"/>
      <c r="F34" s="1598"/>
      <c r="G34" s="1598"/>
      <c r="H34" s="1598"/>
      <c r="I34" s="1598"/>
      <c r="J34" s="1598"/>
      <c r="K34" s="1598"/>
      <c r="L34" s="1598"/>
      <c r="M34" s="1598"/>
      <c r="N34" s="1598"/>
      <c r="O34" s="1598"/>
      <c r="P34" s="1598"/>
      <c r="Q34" s="1588"/>
      <c r="R34" s="1588"/>
      <c r="S34" s="1588"/>
      <c r="T34" s="1720"/>
      <c r="U34" s="1719"/>
      <c r="V34" s="1719"/>
    </row>
    <row r="35" spans="1:22" s="440" customFormat="1" ht="17.25" customHeight="1" x14ac:dyDescent="0.25">
      <c r="A35" s="1585" t="s">
        <v>217</v>
      </c>
      <c r="B35" s="1707" t="s">
        <v>1130</v>
      </c>
      <c r="C35" s="1708"/>
      <c r="D35" s="1708"/>
      <c r="E35" s="1708"/>
      <c r="F35" s="1708"/>
      <c r="G35" s="1708"/>
      <c r="H35" s="1708"/>
      <c r="I35" s="1708"/>
      <c r="J35" s="1708"/>
      <c r="K35" s="1708"/>
      <c r="L35" s="1708"/>
      <c r="M35" s="1708"/>
      <c r="N35" s="1708"/>
      <c r="O35" s="1708"/>
      <c r="P35" s="1708"/>
      <c r="Q35" s="1587" t="str">
        <f>IF(AND(ISNUMBER(WEiR),WEiR&lt;=75),"Yes","No")</f>
        <v>No</v>
      </c>
      <c r="R35" s="1588"/>
      <c r="S35" s="1588"/>
      <c r="T35" s="522"/>
      <c r="U35" s="522"/>
      <c r="V35" s="522"/>
    </row>
    <row r="36" spans="1:22" s="440" customFormat="1" ht="15" customHeight="1" x14ac:dyDescent="0.25">
      <c r="A36" s="1586"/>
      <c r="B36" s="1696" t="s">
        <v>1056</v>
      </c>
      <c r="C36" s="1696"/>
      <c r="D36" s="1696"/>
      <c r="E36" s="1696"/>
      <c r="F36" s="1696"/>
      <c r="G36" s="1696"/>
      <c r="H36" s="1726" t="str">
        <f>WEiR</f>
        <v>Bedrooms?</v>
      </c>
      <c r="I36" s="1726"/>
      <c r="J36" s="1709" t="s">
        <v>1053</v>
      </c>
      <c r="K36" s="711"/>
      <c r="L36" s="711"/>
      <c r="M36" s="711"/>
      <c r="N36" s="711"/>
      <c r="O36" s="711"/>
      <c r="P36" s="711"/>
      <c r="Q36" s="1588"/>
      <c r="R36" s="1588"/>
      <c r="S36" s="1588"/>
      <c r="T36" s="522"/>
      <c r="U36" s="522"/>
      <c r="V36" s="522"/>
    </row>
    <row r="37" spans="1:22" s="440" customFormat="1" ht="15" customHeight="1" x14ac:dyDescent="0.25">
      <c r="A37" s="1586"/>
      <c r="B37" s="1703" t="s">
        <v>1122</v>
      </c>
      <c r="C37" s="1704"/>
      <c r="D37" s="1598"/>
      <c r="E37" s="1598"/>
      <c r="F37" s="1598"/>
      <c r="G37" s="1598"/>
      <c r="H37" s="1598"/>
      <c r="I37" s="1598"/>
      <c r="J37" s="1598"/>
      <c r="K37" s="1598"/>
      <c r="L37" s="1598"/>
      <c r="M37" s="1598"/>
      <c r="N37" s="1598"/>
      <c r="O37" s="1598"/>
      <c r="P37" s="1598"/>
      <c r="Q37" s="1588"/>
      <c r="R37" s="1588"/>
      <c r="S37" s="1588"/>
      <c r="T37" s="522"/>
      <c r="U37" s="522"/>
      <c r="V37" s="522"/>
    </row>
    <row r="38" spans="1:22" s="440" customFormat="1" ht="33" customHeight="1" x14ac:dyDescent="0.25">
      <c r="A38" s="1585" t="s">
        <v>221</v>
      </c>
      <c r="B38" s="1721" t="s">
        <v>1260</v>
      </c>
      <c r="C38" s="1625"/>
      <c r="D38" s="1625"/>
      <c r="E38" s="1625"/>
      <c r="F38" s="1625"/>
      <c r="G38" s="1625"/>
      <c r="H38" s="1625"/>
      <c r="I38" s="1625"/>
      <c r="J38" s="1625"/>
      <c r="K38" s="1625"/>
      <c r="L38" s="1625"/>
      <c r="M38" s="1625"/>
      <c r="N38" s="1625"/>
      <c r="O38" s="1625"/>
      <c r="P38" s="1626"/>
      <c r="Q38" s="1608" t="str">
        <f>IF(H39="","No",IF(H39="No","Yes",IF(AND(H39="Yes",H40="Yes"),"Yes","No")))</f>
        <v>No</v>
      </c>
      <c r="R38" s="1609"/>
      <c r="S38" s="1609"/>
      <c r="T38" s="522"/>
      <c r="U38" s="522"/>
      <c r="V38" s="522"/>
    </row>
    <row r="39" spans="1:22" s="440" customFormat="1" ht="30" customHeight="1" x14ac:dyDescent="0.25">
      <c r="A39" s="1586"/>
      <c r="B39" s="1610" t="s">
        <v>1079</v>
      </c>
      <c r="C39" s="1611"/>
      <c r="D39" s="1611"/>
      <c r="E39" s="1611"/>
      <c r="F39" s="1611"/>
      <c r="G39" s="1611"/>
      <c r="H39" s="1593"/>
      <c r="I39" s="1593"/>
      <c r="J39" s="1722" t="s">
        <v>1131</v>
      </c>
      <c r="K39" s="1600"/>
      <c r="L39" s="1600"/>
      <c r="M39" s="1600"/>
      <c r="N39" s="1600"/>
      <c r="O39" s="1600"/>
      <c r="P39" s="1601"/>
      <c r="Q39" s="1609"/>
      <c r="R39" s="1609"/>
      <c r="S39" s="1609"/>
      <c r="T39" s="522"/>
      <c r="U39" s="522"/>
      <c r="V39" s="522"/>
    </row>
    <row r="40" spans="1:22" s="440" customFormat="1" ht="30" customHeight="1" x14ac:dyDescent="0.25">
      <c r="A40" s="1586"/>
      <c r="B40" s="1610" t="s">
        <v>1214</v>
      </c>
      <c r="C40" s="1611"/>
      <c r="D40" s="1611"/>
      <c r="E40" s="1611"/>
      <c r="F40" s="1611"/>
      <c r="G40" s="1611"/>
      <c r="H40" s="1593"/>
      <c r="I40" s="1593"/>
      <c r="J40" s="1605"/>
      <c r="K40" s="1606"/>
      <c r="L40" s="1606"/>
      <c r="M40" s="1606"/>
      <c r="N40" s="1606"/>
      <c r="O40" s="1606"/>
      <c r="P40" s="1607"/>
      <c r="Q40" s="1609"/>
      <c r="R40" s="1609"/>
      <c r="S40" s="1609"/>
      <c r="T40" s="522"/>
      <c r="U40" s="522"/>
      <c r="V40" s="522"/>
    </row>
    <row r="41" spans="1:22" s="440" customFormat="1" ht="15" customHeight="1" x14ac:dyDescent="0.25">
      <c r="A41" s="1586"/>
      <c r="B41" s="1596" t="s">
        <v>1122</v>
      </c>
      <c r="C41" s="1597"/>
      <c r="D41" s="1598"/>
      <c r="E41" s="1598"/>
      <c r="F41" s="1598"/>
      <c r="G41" s="1598"/>
      <c r="H41" s="1598"/>
      <c r="I41" s="1598"/>
      <c r="J41" s="1598"/>
      <c r="K41" s="1598"/>
      <c r="L41" s="1598"/>
      <c r="M41" s="1598"/>
      <c r="N41" s="1598"/>
      <c r="O41" s="1598"/>
      <c r="P41" s="1598"/>
      <c r="Q41" s="1609"/>
      <c r="R41" s="1609"/>
      <c r="S41" s="1609"/>
      <c r="T41" s="522"/>
      <c r="U41" s="522"/>
      <c r="V41" s="522"/>
    </row>
    <row r="42" spans="1:22" s="440" customFormat="1" ht="31.5" customHeight="1" x14ac:dyDescent="0.25">
      <c r="A42" s="1585" t="s">
        <v>259</v>
      </c>
      <c r="B42" s="1723" t="s">
        <v>1144</v>
      </c>
      <c r="C42" s="1625"/>
      <c r="D42" s="1625"/>
      <c r="E42" s="1625"/>
      <c r="F42" s="1625"/>
      <c r="G42" s="1625"/>
      <c r="H42" s="1625"/>
      <c r="I42" s="1625"/>
      <c r="J42" s="1625"/>
      <c r="K42" s="1625"/>
      <c r="L42" s="1625"/>
      <c r="M42" s="1625"/>
      <c r="N42" s="1625"/>
      <c r="O42" s="1625"/>
      <c r="P42" s="1626"/>
      <c r="Q42" s="1612" t="str">
        <f>IF(AND(H43="Yes",OR(H44="Yes",H44="Not Applicable")),"Yes","No")</f>
        <v>No</v>
      </c>
      <c r="R42" s="1613"/>
      <c r="S42" s="1613"/>
      <c r="T42" s="522"/>
      <c r="U42" s="522"/>
      <c r="V42" s="522"/>
    </row>
    <row r="43" spans="1:22" s="440" customFormat="1" ht="30" customHeight="1" x14ac:dyDescent="0.25">
      <c r="A43" s="1586"/>
      <c r="B43" s="1610" t="s">
        <v>1061</v>
      </c>
      <c r="C43" s="1611"/>
      <c r="D43" s="1611"/>
      <c r="E43" s="1611"/>
      <c r="F43" s="1611"/>
      <c r="G43" s="1611"/>
      <c r="H43" s="1593"/>
      <c r="I43" s="1593"/>
      <c r="J43" s="1724" t="s">
        <v>1132</v>
      </c>
      <c r="K43" s="1600"/>
      <c r="L43" s="1600"/>
      <c r="M43" s="1600"/>
      <c r="N43" s="1600"/>
      <c r="O43" s="1600"/>
      <c r="P43" s="1601"/>
      <c r="Q43" s="1613"/>
      <c r="R43" s="1613"/>
      <c r="S43" s="1613"/>
      <c r="T43" s="522"/>
      <c r="U43" s="522"/>
      <c r="V43" s="522"/>
    </row>
    <row r="44" spans="1:22" s="440" customFormat="1" ht="30" customHeight="1" x14ac:dyDescent="0.25">
      <c r="A44" s="1586"/>
      <c r="B44" s="1610" t="s">
        <v>1062</v>
      </c>
      <c r="C44" s="1611"/>
      <c r="D44" s="1611"/>
      <c r="E44" s="1611"/>
      <c r="F44" s="1611"/>
      <c r="G44" s="1611"/>
      <c r="H44" s="1614"/>
      <c r="I44" s="1614"/>
      <c r="J44" s="1605"/>
      <c r="K44" s="1606"/>
      <c r="L44" s="1606"/>
      <c r="M44" s="1606"/>
      <c r="N44" s="1606"/>
      <c r="O44" s="1606"/>
      <c r="P44" s="1607"/>
      <c r="Q44" s="1613"/>
      <c r="R44" s="1613"/>
      <c r="S44" s="1613"/>
      <c r="T44" s="522"/>
      <c r="U44" s="522"/>
      <c r="V44" s="522"/>
    </row>
    <row r="45" spans="1:22" s="440" customFormat="1" ht="15" customHeight="1" x14ac:dyDescent="0.25">
      <c r="A45" s="1586"/>
      <c r="B45" s="1596" t="s">
        <v>1122</v>
      </c>
      <c r="C45" s="1597"/>
      <c r="D45" s="1598"/>
      <c r="E45" s="1598"/>
      <c r="F45" s="1598"/>
      <c r="G45" s="1598"/>
      <c r="H45" s="1598"/>
      <c r="I45" s="1598"/>
      <c r="J45" s="1598"/>
      <c r="K45" s="1598"/>
      <c r="L45" s="1598"/>
      <c r="M45" s="1598"/>
      <c r="N45" s="1598"/>
      <c r="O45" s="1598"/>
      <c r="P45" s="1598"/>
      <c r="Q45" s="1613"/>
      <c r="R45" s="1613"/>
      <c r="S45" s="1613"/>
      <c r="T45" s="522"/>
      <c r="U45" s="522"/>
      <c r="V45" s="522"/>
    </row>
    <row r="46" spans="1:22" s="440" customFormat="1" ht="31.15" customHeight="1" x14ac:dyDescent="0.25">
      <c r="A46" s="1585" t="s">
        <v>266</v>
      </c>
      <c r="B46" s="1725" t="s">
        <v>1229</v>
      </c>
      <c r="C46" s="1625"/>
      <c r="D46" s="1625"/>
      <c r="E46" s="1625"/>
      <c r="F46" s="1625"/>
      <c r="G46" s="1625"/>
      <c r="H46" s="1625"/>
      <c r="I46" s="1625"/>
      <c r="J46" s="1625"/>
      <c r="K46" s="1625"/>
      <c r="L46" s="1625"/>
      <c r="M46" s="1625"/>
      <c r="N46" s="1625"/>
      <c r="O46" s="1625"/>
      <c r="P46" s="1626"/>
      <c r="Q46" s="1587" t="str">
        <f>IF(H49="Yes","Yes","No")</f>
        <v>No</v>
      </c>
      <c r="R46" s="1588"/>
      <c r="S46" s="1588"/>
      <c r="T46" s="1715"/>
      <c r="U46" s="1716"/>
      <c r="V46" s="1716"/>
    </row>
    <row r="47" spans="1:22" s="440" customFormat="1" ht="15" customHeight="1" x14ac:dyDescent="0.25">
      <c r="A47" s="1586"/>
      <c r="B47" s="1589" t="s">
        <v>1066</v>
      </c>
      <c r="C47" s="1589"/>
      <c r="D47" s="1589"/>
      <c r="E47" s="1589"/>
      <c r="F47" s="1589"/>
      <c r="G47" s="1589"/>
      <c r="H47" s="1590"/>
      <c r="I47" s="1591"/>
      <c r="J47" s="1599" t="s">
        <v>1059</v>
      </c>
      <c r="K47" s="1600"/>
      <c r="L47" s="1600"/>
      <c r="M47" s="1600"/>
      <c r="N47" s="1600"/>
      <c r="O47" s="1600"/>
      <c r="P47" s="1601"/>
      <c r="Q47" s="1588"/>
      <c r="R47" s="1588"/>
      <c r="S47" s="1588"/>
      <c r="T47" s="1717"/>
      <c r="U47" s="1716"/>
      <c r="V47" s="1716"/>
    </row>
    <row r="48" spans="1:22" s="440" customFormat="1" ht="30" customHeight="1" x14ac:dyDescent="0.25">
      <c r="A48" s="1586"/>
      <c r="B48" s="1592" t="s">
        <v>1133</v>
      </c>
      <c r="C48" s="1592"/>
      <c r="D48" s="1592"/>
      <c r="E48" s="1592"/>
      <c r="F48" s="1592"/>
      <c r="G48" s="1592"/>
      <c r="H48" s="1593"/>
      <c r="I48" s="1594"/>
      <c r="J48" s="1602"/>
      <c r="K48" s="1603"/>
      <c r="L48" s="1603"/>
      <c r="M48" s="1603"/>
      <c r="N48" s="1603"/>
      <c r="O48" s="1603"/>
      <c r="P48" s="1604"/>
      <c r="Q48" s="1588"/>
      <c r="R48" s="1588"/>
      <c r="S48" s="1588"/>
      <c r="T48" s="1717"/>
      <c r="U48" s="1716"/>
      <c r="V48" s="1716"/>
    </row>
    <row r="49" spans="1:22" s="440" customFormat="1" ht="30" customHeight="1" x14ac:dyDescent="0.25">
      <c r="A49" s="1586"/>
      <c r="B49" s="1592" t="s">
        <v>1134</v>
      </c>
      <c r="C49" s="1592"/>
      <c r="D49" s="1592"/>
      <c r="E49" s="1592"/>
      <c r="F49" s="1592"/>
      <c r="G49" s="1592"/>
      <c r="H49" s="1595" t="str">
        <f>IF(H47="","No",IF(H47="No","No",IF(H47&gt;=H48,"Yes","No")))</f>
        <v>No</v>
      </c>
      <c r="I49" s="1595"/>
      <c r="J49" s="1605"/>
      <c r="K49" s="1606"/>
      <c r="L49" s="1606"/>
      <c r="M49" s="1606"/>
      <c r="N49" s="1606"/>
      <c r="O49" s="1606"/>
      <c r="P49" s="1607"/>
      <c r="Q49" s="1588"/>
      <c r="R49" s="1588"/>
      <c r="S49" s="1588"/>
      <c r="T49" s="1717"/>
      <c r="U49" s="1716"/>
      <c r="V49" s="1716"/>
    </row>
    <row r="50" spans="1:22" s="440" customFormat="1" ht="15" customHeight="1" x14ac:dyDescent="0.25">
      <c r="A50" s="1586"/>
      <c r="B50" s="1596" t="s">
        <v>1122</v>
      </c>
      <c r="C50" s="1597"/>
      <c r="D50" s="1598"/>
      <c r="E50" s="1598"/>
      <c r="F50" s="1598"/>
      <c r="G50" s="1598"/>
      <c r="H50" s="1598"/>
      <c r="I50" s="1598"/>
      <c r="J50" s="1598"/>
      <c r="K50" s="1598"/>
      <c r="L50" s="1598"/>
      <c r="M50" s="1598"/>
      <c r="N50" s="1598"/>
      <c r="O50" s="1598"/>
      <c r="P50" s="1598"/>
      <c r="Q50" s="1588"/>
      <c r="R50" s="1588"/>
      <c r="S50" s="1588"/>
      <c r="T50" s="1717"/>
      <c r="U50" s="1716"/>
      <c r="V50" s="1716"/>
    </row>
    <row r="51" spans="1:22" s="440" customFormat="1" ht="15" customHeight="1" x14ac:dyDescent="0.25">
      <c r="A51" s="1690" t="s">
        <v>1067</v>
      </c>
      <c r="B51" s="1690"/>
      <c r="C51" s="1690"/>
      <c r="D51" s="1690"/>
      <c r="E51" s="1690"/>
      <c r="F51" s="1690"/>
      <c r="G51" s="1690"/>
      <c r="H51" s="1690"/>
      <c r="I51" s="1690"/>
      <c r="J51" s="1690"/>
      <c r="K51" s="1690"/>
      <c r="L51" s="1690"/>
      <c r="M51" s="1690"/>
      <c r="N51" s="1690"/>
      <c r="O51" s="1690"/>
      <c r="P51" s="1690"/>
      <c r="Q51" s="1690"/>
      <c r="R51" s="1690"/>
      <c r="S51" s="1690"/>
      <c r="T51" s="441"/>
      <c r="U51" s="441"/>
    </row>
    <row r="52" spans="1:22" s="440" customFormat="1" ht="15" customHeight="1" x14ac:dyDescent="0.25">
      <c r="A52" s="1578" t="s">
        <v>1069</v>
      </c>
      <c r="B52" s="1579"/>
      <c r="C52" s="1579"/>
      <c r="D52" s="1579"/>
      <c r="E52" s="1579"/>
      <c r="F52" s="1579"/>
      <c r="G52" s="1579"/>
      <c r="H52" s="1579"/>
      <c r="I52" s="1579"/>
      <c r="J52" s="1579"/>
      <c r="K52" s="1579"/>
      <c r="L52" s="1579"/>
      <c r="M52" s="1579"/>
      <c r="N52" s="1579"/>
      <c r="O52" s="1579"/>
      <c r="P52" s="1579"/>
      <c r="Q52" s="1694" t="s">
        <v>83</v>
      </c>
      <c r="R52" s="1695"/>
      <c r="S52" s="1695"/>
      <c r="T52" s="441"/>
      <c r="U52" s="441"/>
    </row>
    <row r="53" spans="1:22" s="440" customFormat="1" ht="15" customHeight="1" x14ac:dyDescent="0.25">
      <c r="A53" s="1578" t="s">
        <v>1080</v>
      </c>
      <c r="B53" s="1579"/>
      <c r="C53" s="1579"/>
      <c r="D53" s="1579"/>
      <c r="E53" s="1579"/>
      <c r="F53" s="1579"/>
      <c r="G53" s="1579"/>
      <c r="H53" s="1579"/>
      <c r="I53" s="1579"/>
      <c r="J53" s="1579"/>
      <c r="K53" s="1579"/>
      <c r="L53" s="1579"/>
      <c r="M53" s="1579"/>
      <c r="N53" s="1579"/>
      <c r="O53" s="1579"/>
      <c r="P53" s="1579"/>
      <c r="Q53" s="1575" t="s">
        <v>83</v>
      </c>
      <c r="R53" s="1576"/>
      <c r="S53" s="1576"/>
      <c r="T53" s="441"/>
      <c r="U53" s="441"/>
    </row>
    <row r="54" spans="1:22" s="440" customFormat="1" ht="15" customHeight="1" x14ac:dyDescent="0.25">
      <c r="A54" s="1578" t="s">
        <v>1070</v>
      </c>
      <c r="B54" s="1579"/>
      <c r="C54" s="1579"/>
      <c r="D54" s="1579"/>
      <c r="E54" s="1579"/>
      <c r="F54" s="1579"/>
      <c r="G54" s="1579"/>
      <c r="H54" s="1579"/>
      <c r="I54" s="1579"/>
      <c r="J54" s="1579"/>
      <c r="K54" s="1579"/>
      <c r="L54" s="1579"/>
      <c r="M54" s="1579"/>
      <c r="N54" s="1579"/>
      <c r="O54" s="1579"/>
      <c r="P54" s="1579"/>
      <c r="Q54" s="1575"/>
      <c r="R54" s="1576"/>
      <c r="S54" s="1576"/>
      <c r="T54" s="441"/>
      <c r="U54" s="441"/>
    </row>
    <row r="55" spans="1:22" s="440" customFormat="1" ht="15" customHeight="1" x14ac:dyDescent="0.25">
      <c r="A55" s="1578" t="s">
        <v>1071</v>
      </c>
      <c r="B55" s="1579"/>
      <c r="C55" s="1579"/>
      <c r="D55" s="1579"/>
      <c r="E55" s="1579"/>
      <c r="F55" s="1579"/>
      <c r="G55" s="1579"/>
      <c r="H55" s="1579"/>
      <c r="I55" s="1579"/>
      <c r="J55" s="1579"/>
      <c r="K55" s="1579"/>
      <c r="L55" s="1579"/>
      <c r="M55" s="1579"/>
      <c r="N55" s="1579"/>
      <c r="O55" s="1579"/>
      <c r="P55" s="1579"/>
      <c r="Q55" s="1575"/>
      <c r="R55" s="1576"/>
      <c r="S55" s="1576"/>
      <c r="T55" s="441"/>
      <c r="U55" s="441"/>
    </row>
    <row r="56" spans="1:22" s="440" customFormat="1" ht="15" customHeight="1" x14ac:dyDescent="0.25">
      <c r="A56" s="1578" t="s">
        <v>1072</v>
      </c>
      <c r="B56" s="1579"/>
      <c r="C56" s="1579"/>
      <c r="D56" s="1579"/>
      <c r="E56" s="1579"/>
      <c r="F56" s="1579"/>
      <c r="G56" s="1579"/>
      <c r="H56" s="1579"/>
      <c r="I56" s="1579"/>
      <c r="J56" s="1579"/>
      <c r="K56" s="1579"/>
      <c r="L56" s="1579"/>
      <c r="M56" s="1579"/>
      <c r="N56" s="1579"/>
      <c r="O56" s="1579"/>
      <c r="P56" s="1579"/>
      <c r="Q56" s="1575"/>
      <c r="R56" s="1576"/>
      <c r="S56" s="1576"/>
      <c r="T56" s="441"/>
      <c r="U56" s="441"/>
    </row>
    <row r="57" spans="1:22" s="440" customFormat="1" ht="15" customHeight="1" x14ac:dyDescent="0.25">
      <c r="A57" s="1578" t="s">
        <v>1068</v>
      </c>
      <c r="B57" s="1579"/>
      <c r="C57" s="1579"/>
      <c r="D57" s="1579"/>
      <c r="E57" s="1579"/>
      <c r="F57" s="1579"/>
      <c r="G57" s="1579"/>
      <c r="H57" s="1579"/>
      <c r="I57" s="1579"/>
      <c r="J57" s="1579"/>
      <c r="K57" s="1579"/>
      <c r="L57" s="1579"/>
      <c r="M57" s="1579"/>
      <c r="N57" s="1579"/>
      <c r="O57" s="1579"/>
      <c r="P57" s="1579"/>
      <c r="Q57" s="1575"/>
      <c r="R57" s="1576"/>
      <c r="S57" s="1576"/>
      <c r="T57" s="441"/>
      <c r="U57" s="441"/>
    </row>
    <row r="58" spans="1:22" s="440" customFormat="1" ht="15" customHeight="1" x14ac:dyDescent="0.25">
      <c r="A58" s="1578" t="s">
        <v>1073</v>
      </c>
      <c r="B58" s="1579"/>
      <c r="C58" s="1579"/>
      <c r="D58" s="1579"/>
      <c r="E58" s="1579"/>
      <c r="F58" s="1579"/>
      <c r="G58" s="1579"/>
      <c r="H58" s="1579"/>
      <c r="I58" s="1579"/>
      <c r="J58" s="1579"/>
      <c r="K58" s="1579"/>
      <c r="L58" s="1579"/>
      <c r="M58" s="1579"/>
      <c r="N58" s="1579"/>
      <c r="O58" s="1579"/>
      <c r="P58" s="1579"/>
      <c r="Q58" s="1575"/>
      <c r="R58" s="1576"/>
      <c r="S58" s="1576"/>
      <c r="T58" s="441"/>
      <c r="U58" s="441"/>
    </row>
    <row r="59" spans="1:22" s="440" customFormat="1" ht="15" customHeight="1" x14ac:dyDescent="0.25">
      <c r="A59" s="1580" t="s">
        <v>1135</v>
      </c>
      <c r="B59" s="1579"/>
      <c r="C59" s="1579"/>
      <c r="D59" s="1579"/>
      <c r="E59" s="1579"/>
      <c r="F59" s="1579"/>
      <c r="G59" s="1579"/>
      <c r="H59" s="1579"/>
      <c r="I59" s="1579"/>
      <c r="J59" s="1579"/>
      <c r="K59" s="1579"/>
      <c r="L59" s="1579"/>
      <c r="M59" s="1579"/>
      <c r="N59" s="1579"/>
      <c r="O59" s="1579"/>
      <c r="P59" s="1579"/>
      <c r="Q59" s="1575"/>
      <c r="R59" s="1576"/>
      <c r="S59" s="1576"/>
      <c r="T59" s="441"/>
      <c r="U59" s="441"/>
    </row>
    <row r="60" spans="1:22" s="440" customFormat="1" ht="15" customHeight="1" x14ac:dyDescent="0.25">
      <c r="A60" s="1578" t="s">
        <v>1074</v>
      </c>
      <c r="B60" s="1579"/>
      <c r="C60" s="1579"/>
      <c r="D60" s="1579"/>
      <c r="E60" s="1579"/>
      <c r="F60" s="1579"/>
      <c r="G60" s="1579"/>
      <c r="H60" s="1579"/>
      <c r="I60" s="1579"/>
      <c r="J60" s="1579"/>
      <c r="K60" s="1579"/>
      <c r="L60" s="1579"/>
      <c r="M60" s="1579"/>
      <c r="N60" s="1579"/>
      <c r="O60" s="1579"/>
      <c r="P60" s="1579"/>
      <c r="Q60" s="1575"/>
      <c r="R60" s="1576"/>
      <c r="S60" s="1576"/>
      <c r="T60" s="441"/>
      <c r="U60" s="441"/>
    </row>
    <row r="61" spans="1:22" s="440" customFormat="1" ht="15" customHeight="1" x14ac:dyDescent="0.25">
      <c r="A61" s="1581" t="s">
        <v>1273</v>
      </c>
      <c r="B61" s="1579"/>
      <c r="C61" s="1579"/>
      <c r="D61" s="1579"/>
      <c r="E61" s="1579"/>
      <c r="F61" s="1579"/>
      <c r="G61" s="1579"/>
      <c r="H61" s="1579"/>
      <c r="I61" s="1579"/>
      <c r="J61" s="1579"/>
      <c r="K61" s="1579"/>
      <c r="L61" s="1579"/>
      <c r="M61" s="1579"/>
      <c r="N61" s="1579"/>
      <c r="O61" s="1579"/>
      <c r="P61" s="1579"/>
      <c r="Q61" s="1575"/>
      <c r="R61" s="1576"/>
      <c r="S61" s="1576"/>
      <c r="T61" s="441"/>
      <c r="U61" s="441"/>
    </row>
    <row r="62" spans="1:22" s="440" customFormat="1" ht="15" customHeight="1" x14ac:dyDescent="0.25">
      <c r="A62" s="1581" t="s">
        <v>1271</v>
      </c>
      <c r="B62" s="1579"/>
      <c r="C62" s="1579"/>
      <c r="D62" s="1579"/>
      <c r="E62" s="1579"/>
      <c r="F62" s="1579"/>
      <c r="G62" s="1579"/>
      <c r="H62" s="1579"/>
      <c r="I62" s="1579"/>
      <c r="J62" s="1579"/>
      <c r="K62" s="1579"/>
      <c r="L62" s="1579"/>
      <c r="M62" s="1579"/>
      <c r="N62" s="1579"/>
      <c r="O62" s="1579"/>
      <c r="P62" s="1579"/>
      <c r="Q62" s="1575"/>
      <c r="R62" s="1576"/>
      <c r="S62" s="1576"/>
      <c r="T62" s="441"/>
      <c r="U62" s="441"/>
    </row>
    <row r="63" spans="1:22" s="440" customFormat="1" ht="15" customHeight="1" x14ac:dyDescent="0.25">
      <c r="A63" s="1582" t="s">
        <v>1145</v>
      </c>
      <c r="B63" s="1579"/>
      <c r="C63" s="1579"/>
      <c r="D63" s="1579"/>
      <c r="E63" s="1579"/>
      <c r="F63" s="1579"/>
      <c r="G63" s="1579"/>
      <c r="H63" s="1579"/>
      <c r="I63" s="1579"/>
      <c r="J63" s="1579"/>
      <c r="K63" s="1579"/>
      <c r="L63" s="1579"/>
      <c r="M63" s="1579"/>
      <c r="N63" s="1579"/>
      <c r="O63" s="1579"/>
      <c r="P63" s="1579"/>
      <c r="Q63" s="1575"/>
      <c r="R63" s="1576"/>
      <c r="S63" s="1576"/>
      <c r="T63" s="441"/>
      <c r="U63" s="441"/>
    </row>
    <row r="64" spans="1:22" s="440" customFormat="1" ht="15" customHeight="1" x14ac:dyDescent="0.25">
      <c r="A64" s="1580" t="s">
        <v>1136</v>
      </c>
      <c r="B64" s="1579"/>
      <c r="C64" s="1579"/>
      <c r="D64" s="1579"/>
      <c r="E64" s="1579"/>
      <c r="F64" s="1579"/>
      <c r="G64" s="1579"/>
      <c r="H64" s="1579"/>
      <c r="I64" s="1579"/>
      <c r="J64" s="1579"/>
      <c r="K64" s="1579"/>
      <c r="L64" s="1579"/>
      <c r="M64" s="1579"/>
      <c r="N64" s="1579"/>
      <c r="O64" s="1579"/>
      <c r="P64" s="1579"/>
      <c r="Q64" s="1575"/>
      <c r="R64" s="1576"/>
      <c r="S64" s="1576"/>
      <c r="T64" s="441"/>
      <c r="U64" s="441"/>
    </row>
    <row r="65" spans="1:21" s="440" customFormat="1" ht="15" customHeight="1" x14ac:dyDescent="0.25">
      <c r="A65" s="1583" t="s">
        <v>1137</v>
      </c>
      <c r="B65" s="1584"/>
      <c r="C65" s="1584"/>
      <c r="D65" s="1584"/>
      <c r="E65" s="1584"/>
      <c r="F65" s="1584"/>
      <c r="G65" s="1584"/>
      <c r="H65" s="1584"/>
      <c r="I65" s="1584"/>
      <c r="J65" s="1584"/>
      <c r="K65" s="1584"/>
      <c r="L65" s="1584"/>
      <c r="M65" s="1584"/>
      <c r="N65" s="1584"/>
      <c r="O65" s="1584"/>
      <c r="P65" s="1584"/>
      <c r="Q65" s="1575"/>
      <c r="R65" s="1576"/>
      <c r="S65" s="1576"/>
      <c r="T65" s="441"/>
      <c r="U65" s="441"/>
    </row>
    <row r="66" spans="1:21" s="440" customFormat="1" ht="10.15" customHeight="1" x14ac:dyDescent="0.25">
      <c r="A66" s="1577"/>
      <c r="B66" s="1052"/>
      <c r="C66" s="1052"/>
      <c r="D66" s="1052"/>
      <c r="E66" s="1052"/>
      <c r="F66" s="1052"/>
      <c r="G66" s="1052"/>
      <c r="H66" s="1052"/>
      <c r="I66" s="1052"/>
      <c r="J66" s="1052"/>
      <c r="K66" s="1052"/>
      <c r="L66" s="1052"/>
      <c r="M66" s="1052"/>
      <c r="N66" s="1052"/>
      <c r="O66" s="1052"/>
      <c r="P66" s="1052"/>
      <c r="Q66" s="1052"/>
      <c r="R66" s="1052"/>
      <c r="S66" s="1053"/>
      <c r="T66" s="441"/>
      <c r="U66" s="441"/>
    </row>
    <row r="67" spans="1:21" s="440" customFormat="1" ht="25.15" customHeight="1" x14ac:dyDescent="0.25">
      <c r="A67" s="1691" t="str">
        <f>IF(AND(Q12="Yes",Q15="Yes",Q19="Yes",OR(Q24="Yes",Q24="Yes, See Note"),Q29="Yes",Q32="Yes",Q35="Yes",Q38="Yes",Q42="Yes",Q46="Yes",Q52="Yes",Q53="Yes",Q54="Yes",Q55="Yes",Q56="Yes",Q57="Yes",Q58="Yes",Q59="Yes",Q60="Yes",Q61="Yes",Q62="Yes",Q63="Yes",Q64="Yes",Q65="Yes"),"This home meets all requirements for BGNM CODE PLUS certification !!","This home has not met all requirements for BGNM CODE PLUS certification !!")</f>
        <v>This home has not met all requirements for BGNM CODE PLUS certification !!</v>
      </c>
      <c r="B67" s="1692"/>
      <c r="C67" s="1692"/>
      <c r="D67" s="1692"/>
      <c r="E67" s="1692"/>
      <c r="F67" s="1692"/>
      <c r="G67" s="1692"/>
      <c r="H67" s="1692"/>
      <c r="I67" s="1692"/>
      <c r="J67" s="1692"/>
      <c r="K67" s="1692"/>
      <c r="L67" s="1692"/>
      <c r="M67" s="1692"/>
      <c r="N67" s="1692"/>
      <c r="O67" s="1692"/>
      <c r="P67" s="1692"/>
      <c r="Q67" s="1692"/>
      <c r="R67" s="1692"/>
      <c r="S67" s="1693"/>
      <c r="T67" s="441"/>
      <c r="U67" s="441"/>
    </row>
    <row r="68" spans="1:21" s="411" customFormat="1" ht="10.15" customHeight="1" x14ac:dyDescent="0.25">
      <c r="A68" s="1577"/>
      <c r="B68" s="1052"/>
      <c r="C68" s="1052"/>
      <c r="D68" s="1052"/>
      <c r="E68" s="1052"/>
      <c r="F68" s="1052"/>
      <c r="G68" s="1052"/>
      <c r="H68" s="1052"/>
      <c r="I68" s="1052"/>
      <c r="J68" s="1052"/>
      <c r="K68" s="1052"/>
      <c r="L68" s="1052"/>
      <c r="M68" s="1052"/>
      <c r="N68" s="1052"/>
      <c r="O68" s="1052"/>
      <c r="P68" s="1052"/>
      <c r="Q68" s="1052"/>
      <c r="R68" s="1052"/>
      <c r="S68" s="1053"/>
      <c r="T68" s="410"/>
      <c r="U68" s="410"/>
    </row>
    <row r="69" spans="1:21" s="440" customFormat="1" ht="20.100000000000001" customHeight="1" x14ac:dyDescent="0.25">
      <c r="A69" s="1683" t="s">
        <v>1045</v>
      </c>
      <c r="B69" s="1684"/>
      <c r="C69" s="1684"/>
      <c r="D69" s="1684"/>
      <c r="E69" s="1684"/>
      <c r="F69" s="1684"/>
      <c r="G69" s="1684"/>
      <c r="H69" s="1684"/>
      <c r="I69" s="1684"/>
      <c r="J69" s="1684"/>
      <c r="K69" s="1684"/>
      <c r="L69" s="1684"/>
      <c r="M69" s="1686" t="str">
        <f>IF(AND('2 Project Information'!H28="",'2 Project Information'!E28=""),"",IF('2 Project Information'!H28="",'2 Project Information'!E28,IF('2 Project Information'!E28="",'2 Project Information'!H28,'2 Project Information'!E28)))</f>
        <v/>
      </c>
      <c r="N69" s="1687"/>
      <c r="O69" s="1687"/>
      <c r="P69" s="1687"/>
      <c r="Q69" s="1687"/>
      <c r="R69" s="1579"/>
      <c r="S69" s="1579"/>
      <c r="T69" s="441"/>
      <c r="U69" s="441"/>
    </row>
    <row r="70" spans="1:21" s="440" customFormat="1" ht="20.100000000000001" customHeight="1" x14ac:dyDescent="0.25">
      <c r="A70" s="1683" t="s">
        <v>1075</v>
      </c>
      <c r="B70" s="1684"/>
      <c r="C70" s="1684"/>
      <c r="D70" s="1684"/>
      <c r="E70" s="1684"/>
      <c r="F70" s="1684"/>
      <c r="G70" s="1684"/>
      <c r="H70" s="1684"/>
      <c r="I70" s="1684"/>
      <c r="J70" s="1684"/>
      <c r="K70" s="1684"/>
      <c r="L70" s="1684"/>
      <c r="M70" s="1686" t="str">
        <f>IF(AND('2 Project Information'!H27="",'2 Project Information'!E27=""),"",IF('2 Project Information'!H27="",'2 Project Information'!E27,IF('2 Project Information'!E27="",'2 Project Information'!H27,'2 Project Information'!E27)))</f>
        <v/>
      </c>
      <c r="N70" s="1687"/>
      <c r="O70" s="1687"/>
      <c r="P70" s="1687"/>
      <c r="Q70" s="1687"/>
      <c r="R70" s="1579"/>
      <c r="S70" s="1579"/>
      <c r="T70" s="441"/>
      <c r="U70" s="441"/>
    </row>
    <row r="71" spans="1:21" s="440" customFormat="1" ht="18" customHeight="1" x14ac:dyDescent="0.25">
      <c r="A71" s="1683" t="s">
        <v>1046</v>
      </c>
      <c r="B71" s="1684"/>
      <c r="C71" s="1684"/>
      <c r="D71" s="1684"/>
      <c r="E71" s="1684"/>
      <c r="F71" s="1684"/>
      <c r="G71" s="1684"/>
      <c r="H71" s="1684"/>
      <c r="I71" s="1684"/>
      <c r="J71" s="1684"/>
      <c r="K71" s="1684"/>
      <c r="L71" s="1684"/>
      <c r="M71" s="1688"/>
      <c r="N71" s="1688"/>
      <c r="O71" s="1688"/>
      <c r="P71" s="1688"/>
      <c r="Q71" s="1688"/>
      <c r="R71" s="1689"/>
      <c r="S71" s="1689"/>
      <c r="T71" s="441"/>
      <c r="U71" s="441"/>
    </row>
    <row r="72" spans="1:21" s="440" customFormat="1" ht="18" customHeight="1" x14ac:dyDescent="0.25">
      <c r="A72" s="1684"/>
      <c r="B72" s="1684"/>
      <c r="C72" s="1684"/>
      <c r="D72" s="1684"/>
      <c r="E72" s="1684"/>
      <c r="F72" s="1684"/>
      <c r="G72" s="1684"/>
      <c r="H72" s="1684"/>
      <c r="I72" s="1684"/>
      <c r="J72" s="1684"/>
      <c r="K72" s="1684"/>
      <c r="L72" s="1684"/>
      <c r="M72" s="1688"/>
      <c r="N72" s="1688"/>
      <c r="O72" s="1688"/>
      <c r="P72" s="1688"/>
      <c r="Q72" s="1688"/>
      <c r="R72" s="1689"/>
      <c r="S72" s="1689"/>
      <c r="T72" s="441"/>
      <c r="U72" s="441"/>
    </row>
    <row r="73" spans="1:21" s="440" customFormat="1" ht="15" customHeight="1" x14ac:dyDescent="0.25">
      <c r="B73" s="439"/>
      <c r="C73" s="439"/>
      <c r="D73" s="439"/>
      <c r="E73" s="439"/>
      <c r="F73" s="439"/>
      <c r="G73" s="439"/>
      <c r="H73" s="439"/>
      <c r="I73" s="439"/>
      <c r="J73" s="439"/>
      <c r="K73" s="439"/>
      <c r="L73" s="439"/>
      <c r="M73" s="439"/>
      <c r="N73" s="439"/>
      <c r="O73" s="439"/>
      <c r="P73" s="439"/>
      <c r="Q73" s="439"/>
      <c r="R73" s="439"/>
      <c r="S73" s="439"/>
      <c r="T73" s="441"/>
      <c r="U73" s="441"/>
    </row>
    <row r="74" spans="1:21" ht="20.100000000000001" customHeight="1" x14ac:dyDescent="0.25"/>
    <row r="75" spans="1:21" ht="20.100000000000001" customHeight="1" x14ac:dyDescent="0.25"/>
    <row r="76" spans="1:21" ht="20.100000000000001" customHeight="1" x14ac:dyDescent="0.25"/>
    <row r="77" spans="1:21" ht="20.100000000000001" customHeight="1" x14ac:dyDescent="0.25"/>
    <row r="78" spans="1:21" ht="20.100000000000001" customHeight="1" x14ac:dyDescent="0.25"/>
    <row r="79" spans="1:21" ht="20.100000000000001" customHeight="1" x14ac:dyDescent="0.25"/>
    <row r="80" spans="1:21"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15" customHeight="1" x14ac:dyDescent="0.25"/>
    <row r="96" ht="15" customHeight="1" x14ac:dyDescent="0.25"/>
    <row r="97" spans="1:19" ht="15" customHeight="1" x14ac:dyDescent="0.25"/>
    <row r="98" spans="1:19" ht="15" customHeight="1" x14ac:dyDescent="0.25"/>
    <row r="99" spans="1:19" ht="15" customHeight="1" x14ac:dyDescent="0.25"/>
    <row r="100" spans="1:19" ht="15" customHeight="1" x14ac:dyDescent="0.25"/>
    <row r="101" spans="1:19" ht="15" customHeight="1" x14ac:dyDescent="0.25"/>
    <row r="102" spans="1:19" ht="15" customHeight="1" x14ac:dyDescent="0.25">
      <c r="A102" s="1685" t="s">
        <v>1081</v>
      </c>
      <c r="B102" s="1685"/>
      <c r="C102" s="1685"/>
      <c r="D102" s="1685"/>
      <c r="E102" s="1685"/>
      <c r="F102" s="1685"/>
      <c r="G102" s="1685"/>
      <c r="H102" s="1685"/>
      <c r="I102" s="1685"/>
      <c r="J102" s="1685"/>
      <c r="K102" s="1685"/>
      <c r="L102" s="1685"/>
      <c r="M102" s="1685"/>
      <c r="N102" s="1685"/>
      <c r="O102" s="1685"/>
      <c r="P102" s="1685"/>
      <c r="Q102" s="1685"/>
      <c r="R102" s="1685"/>
      <c r="S102" s="1685"/>
    </row>
    <row r="103" spans="1:19" ht="15" customHeight="1" x14ac:dyDescent="0.25">
      <c r="A103" s="428" t="s">
        <v>1058</v>
      </c>
      <c r="B103" s="429"/>
      <c r="C103" s="429"/>
      <c r="D103" s="430" t="e">
        <f>IF(#REF!="","Duct leakage?",IF(#REF!="At rough w/o air handler",3,IF(#REF!="At rough with air handler",4,IF(#REF!="Post-construction with air handler",4,IF(#REF!="Not Applicable - ALL ducts &amp; air handler WITHIN conditioned space",999,"???")))))</f>
        <v>#REF!</v>
      </c>
      <c r="E103" s="429"/>
    </row>
    <row r="104" spans="1:19" x14ac:dyDescent="0.25">
      <c r="A104" s="429"/>
      <c r="B104" s="429"/>
      <c r="C104" s="429"/>
      <c r="D104" s="429"/>
      <c r="E104" s="429"/>
    </row>
    <row r="105" spans="1:19" x14ac:dyDescent="0.25">
      <c r="A105" s="428" t="s">
        <v>1063</v>
      </c>
      <c r="B105" s="429"/>
      <c r="C105" s="429"/>
      <c r="D105" s="430"/>
      <c r="E105" s="429"/>
    </row>
    <row r="106" spans="1:19" x14ac:dyDescent="0.25">
      <c r="A106" s="429" t="s">
        <v>1064</v>
      </c>
      <c r="B106" s="429"/>
      <c r="C106" s="429"/>
      <c r="D106" s="429" t="e">
        <f>IF(#REF!="","No",IF(#REF!="No","No","???"))</f>
        <v>#REF!</v>
      </c>
      <c r="E106" s="429"/>
    </row>
    <row r="107" spans="1:19" x14ac:dyDescent="0.25">
      <c r="A107" s="429" t="s">
        <v>1065</v>
      </c>
      <c r="B107" s="429"/>
      <c r="C107" s="429"/>
      <c r="D107" s="429" t="e">
        <f>IF(#REF!="","No",IF(#REF!="No","No","???"))</f>
        <v>#REF!</v>
      </c>
      <c r="E107" s="429"/>
    </row>
  </sheetData>
  <sheetProtection algorithmName="SHA-512" hashValue="Hn91F8NHQhHEDUyoNAqDhkd8Xxpm+iOQAxswuad/OIbFFBmvNjCNVJtBDI4Z7RmNhbtikuXKdo2jsENCVl9uxg==" saltValue="taF4nOrmKEzatR6FtO29Hg==" spinCount="100000" sheet="1" objects="1" scenarios="1" formatRows="0" selectLockedCells="1"/>
  <mergeCells count="162">
    <mergeCell ref="T46:V50"/>
    <mergeCell ref="T32:V34"/>
    <mergeCell ref="B32:P32"/>
    <mergeCell ref="J33:P33"/>
    <mergeCell ref="B35:P35"/>
    <mergeCell ref="J36:P36"/>
    <mergeCell ref="B38:P38"/>
    <mergeCell ref="J39:P40"/>
    <mergeCell ref="B42:P42"/>
    <mergeCell ref="J43:P44"/>
    <mergeCell ref="B46:P46"/>
    <mergeCell ref="B36:G36"/>
    <mergeCell ref="H36:I36"/>
    <mergeCell ref="B37:C37"/>
    <mergeCell ref="D37:P37"/>
    <mergeCell ref="B33:G33"/>
    <mergeCell ref="H33:I33"/>
    <mergeCell ref="B34:C34"/>
    <mergeCell ref="D34:P34"/>
    <mergeCell ref="Q32:S34"/>
    <mergeCell ref="B17:G17"/>
    <mergeCell ref="H17:I17"/>
    <mergeCell ref="H21:I21"/>
    <mergeCell ref="A23:S23"/>
    <mergeCell ref="Q15:S18"/>
    <mergeCell ref="Q19:S22"/>
    <mergeCell ref="B18:C18"/>
    <mergeCell ref="D18:P18"/>
    <mergeCell ref="B22:C22"/>
    <mergeCell ref="B30:G30"/>
    <mergeCell ref="H30:I30"/>
    <mergeCell ref="B31:D31"/>
    <mergeCell ref="E31:P31"/>
    <mergeCell ref="A24:A28"/>
    <mergeCell ref="Q24:S28"/>
    <mergeCell ref="B25:G25"/>
    <mergeCell ref="H25:I25"/>
    <mergeCell ref="B26:G26"/>
    <mergeCell ref="H26:I26"/>
    <mergeCell ref="B28:C28"/>
    <mergeCell ref="D28:P28"/>
    <mergeCell ref="B27:G27"/>
    <mergeCell ref="H27:I27"/>
    <mergeCell ref="J25:P27"/>
    <mergeCell ref="B29:P29"/>
    <mergeCell ref="J30:P30"/>
    <mergeCell ref="A29:A31"/>
    <mergeCell ref="B24:P24"/>
    <mergeCell ref="A69:L69"/>
    <mergeCell ref="A70:L70"/>
    <mergeCell ref="A71:L72"/>
    <mergeCell ref="A102:S102"/>
    <mergeCell ref="M69:S69"/>
    <mergeCell ref="M70:S70"/>
    <mergeCell ref="M71:S72"/>
    <mergeCell ref="A51:S51"/>
    <mergeCell ref="Q58:S58"/>
    <mergeCell ref="Q59:S59"/>
    <mergeCell ref="Q60:S60"/>
    <mergeCell ref="Q61:S61"/>
    <mergeCell ref="Q62:S62"/>
    <mergeCell ref="Q63:S63"/>
    <mergeCell ref="Q64:S64"/>
    <mergeCell ref="Q65:S65"/>
    <mergeCell ref="A67:S67"/>
    <mergeCell ref="A68:S68"/>
    <mergeCell ref="A52:P52"/>
    <mergeCell ref="Q52:S52"/>
    <mergeCell ref="A53:P53"/>
    <mergeCell ref="A54:P54"/>
    <mergeCell ref="A55:P55"/>
    <mergeCell ref="A56:P56"/>
    <mergeCell ref="A35:A37"/>
    <mergeCell ref="Q35:S37"/>
    <mergeCell ref="Q29:S31"/>
    <mergeCell ref="R4:S4"/>
    <mergeCell ref="A6:S6"/>
    <mergeCell ref="A5:S5"/>
    <mergeCell ref="K2:N2"/>
    <mergeCell ref="O2:Q2"/>
    <mergeCell ref="R2:S2"/>
    <mergeCell ref="K3:N3"/>
    <mergeCell ref="O3:Q3"/>
    <mergeCell ref="R3:S3"/>
    <mergeCell ref="A1:C4"/>
    <mergeCell ref="D1:G3"/>
    <mergeCell ref="H1:J1"/>
    <mergeCell ref="K1:N1"/>
    <mergeCell ref="O1:S1"/>
    <mergeCell ref="H2:J3"/>
    <mergeCell ref="D4:N4"/>
    <mergeCell ref="O4:Q4"/>
    <mergeCell ref="A7:S7"/>
    <mergeCell ref="A8:S8"/>
    <mergeCell ref="A9:S9"/>
    <mergeCell ref="A32:A34"/>
    <mergeCell ref="A10:S10"/>
    <mergeCell ref="B11:I11"/>
    <mergeCell ref="H13:I13"/>
    <mergeCell ref="A12:A14"/>
    <mergeCell ref="B13:G13"/>
    <mergeCell ref="Q11:S11"/>
    <mergeCell ref="J11:P11"/>
    <mergeCell ref="Q12:S14"/>
    <mergeCell ref="A19:A22"/>
    <mergeCell ref="B20:G20"/>
    <mergeCell ref="H20:I20"/>
    <mergeCell ref="B21:G21"/>
    <mergeCell ref="A15:A18"/>
    <mergeCell ref="B14:C14"/>
    <mergeCell ref="D14:P14"/>
    <mergeCell ref="B15:P15"/>
    <mergeCell ref="J16:P17"/>
    <mergeCell ref="B12:P12"/>
    <mergeCell ref="J13:P13"/>
    <mergeCell ref="B19:P19"/>
    <mergeCell ref="J20:P21"/>
    <mergeCell ref="D22:P22"/>
    <mergeCell ref="B16:G16"/>
    <mergeCell ref="H16:I16"/>
    <mergeCell ref="A38:A41"/>
    <mergeCell ref="Q38:S41"/>
    <mergeCell ref="B39:G39"/>
    <mergeCell ref="H39:I39"/>
    <mergeCell ref="B40:G40"/>
    <mergeCell ref="H40:I40"/>
    <mergeCell ref="B41:C41"/>
    <mergeCell ref="D41:P41"/>
    <mergeCell ref="A42:A45"/>
    <mergeCell ref="Q42:S45"/>
    <mergeCell ref="B43:G43"/>
    <mergeCell ref="H43:I43"/>
    <mergeCell ref="B44:G44"/>
    <mergeCell ref="H44:I44"/>
    <mergeCell ref="B45:C45"/>
    <mergeCell ref="D45:P45"/>
    <mergeCell ref="A46:A50"/>
    <mergeCell ref="Q46:S50"/>
    <mergeCell ref="B47:G47"/>
    <mergeCell ref="H47:I47"/>
    <mergeCell ref="B48:G48"/>
    <mergeCell ref="H48:I48"/>
    <mergeCell ref="B49:G49"/>
    <mergeCell ref="H49:I49"/>
    <mergeCell ref="B50:C50"/>
    <mergeCell ref="D50:P50"/>
    <mergeCell ref="J47:P49"/>
    <mergeCell ref="Q53:S53"/>
    <mergeCell ref="Q54:S54"/>
    <mergeCell ref="Q55:S55"/>
    <mergeCell ref="Q56:S56"/>
    <mergeCell ref="Q57:S57"/>
    <mergeCell ref="A66:S66"/>
    <mergeCell ref="A57:P57"/>
    <mergeCell ref="A58:P58"/>
    <mergeCell ref="A59:P59"/>
    <mergeCell ref="A60:P60"/>
    <mergeCell ref="A61:P61"/>
    <mergeCell ref="A62:P62"/>
    <mergeCell ref="A63:P63"/>
    <mergeCell ref="A64:P64"/>
    <mergeCell ref="A65:P65"/>
  </mergeCells>
  <conditionalFormatting sqref="M1:M4">
    <cfRule type="containsText" dxfId="29" priority="140" operator="containsText" text="Not Met">
      <formula>NOT(ISERROR(SEARCH("Not Met",M1)))</formula>
    </cfRule>
  </conditionalFormatting>
  <conditionalFormatting sqref="Q15">
    <cfRule type="cellIs" dxfId="28" priority="20" operator="equal">
      <formula>"No"</formula>
    </cfRule>
  </conditionalFormatting>
  <conditionalFormatting sqref="Q19">
    <cfRule type="cellIs" dxfId="27" priority="18" operator="equal">
      <formula>"No"</formula>
    </cfRule>
  </conditionalFormatting>
  <conditionalFormatting sqref="Q24">
    <cfRule type="cellIs" dxfId="26" priority="17" operator="equal">
      <formula>"No"</formula>
    </cfRule>
  </conditionalFormatting>
  <conditionalFormatting sqref="Q29">
    <cfRule type="containsText" dxfId="25" priority="16" operator="containsText" text="No">
      <formula>NOT(ISERROR(SEARCH("No",Q29)))</formula>
    </cfRule>
  </conditionalFormatting>
  <conditionalFormatting sqref="Q32">
    <cfRule type="cellIs" dxfId="24" priority="15" operator="equal">
      <formula>"No"</formula>
    </cfRule>
  </conditionalFormatting>
  <conditionalFormatting sqref="Q35">
    <cfRule type="cellIs" dxfId="23" priority="14" operator="equal">
      <formula>"No"</formula>
    </cfRule>
  </conditionalFormatting>
  <conditionalFormatting sqref="H36:I36">
    <cfRule type="cellIs" dxfId="22" priority="13" operator="notBetween">
      <formula>0</formula>
      <formula>120</formula>
    </cfRule>
  </conditionalFormatting>
  <conditionalFormatting sqref="Q38">
    <cfRule type="cellIs" dxfId="21" priority="12" operator="equal">
      <formula>"No"</formula>
    </cfRule>
  </conditionalFormatting>
  <conditionalFormatting sqref="Q42">
    <cfRule type="cellIs" dxfId="20" priority="11" operator="equal">
      <formula>"No"</formula>
    </cfRule>
  </conditionalFormatting>
  <conditionalFormatting sqref="Q46">
    <cfRule type="cellIs" dxfId="19" priority="9" operator="equal">
      <formula>"No"</formula>
    </cfRule>
  </conditionalFormatting>
  <conditionalFormatting sqref="H49:I49">
    <cfRule type="containsText" dxfId="18" priority="8" operator="containsText" text="No">
      <formula>NOT(ISERROR(SEARCH("No",H49)))</formula>
    </cfRule>
  </conditionalFormatting>
  <conditionalFormatting sqref="A67:S67">
    <cfRule type="containsText" dxfId="17" priority="6" operator="containsText" text="This home has not met all requirements for BGNM CODE PLUS certification !!">
      <formula>NOT(ISERROR(SEARCH("This home has not met all requirements for BGNM CODE PLUS certification !!",A67)))</formula>
    </cfRule>
    <cfRule type="containsText" dxfId="16" priority="7" operator="containsText" text="This home meets all requirements for BGNM CODE PLUS certification !!">
      <formula>NOT(ISERROR(SEARCH("This home meets all requirements for BGNM CODE PLUS certification !!",A67)))</formula>
    </cfRule>
  </conditionalFormatting>
  <conditionalFormatting sqref="Q52:S65">
    <cfRule type="containsText" dxfId="15" priority="5" operator="containsText" text="No">
      <formula>NOT(ISERROR(SEARCH("No",Q52)))</formula>
    </cfRule>
    <cfRule type="containsBlanks" dxfId="14" priority="141">
      <formula>LEN(TRIM(Q52))=0</formula>
    </cfRule>
  </conditionalFormatting>
  <conditionalFormatting sqref="Q12:S14">
    <cfRule type="containsText" dxfId="13" priority="1" operator="containsText" text="No">
      <formula>NOT(ISERROR(SEARCH("No",Q12)))</formula>
    </cfRule>
  </conditionalFormatting>
  <dataValidations count="9">
    <dataValidation type="list" allowBlank="1" showInputMessage="1" showErrorMessage="1" sqref="H25:I25" xr:uid="{00000000-0002-0000-0300-000000000000}">
      <formula1>DuctTestCond</formula1>
    </dataValidation>
    <dataValidation type="list" allowBlank="1" showInputMessage="1" showErrorMessage="1" sqref="H20:I21 H30:I30 H39:I40 H43:I43 Q52:S65" xr:uid="{00000000-0002-0000-0300-000001000000}">
      <formula1>YesOrNo</formula1>
    </dataValidation>
    <dataValidation type="list" allowBlank="1" showInputMessage="1" showErrorMessage="1" sqref="H44:I44" xr:uid="{00000000-0002-0000-0300-000002000000}">
      <formula1>YesNoOrNA</formula1>
    </dataValidation>
    <dataValidation type="whole" allowBlank="1" showInputMessage="1" showErrorMessage="1" sqref="H13:I13" xr:uid="{00000000-0002-0000-0300-000003000000}">
      <formula1>-20</formula1>
      <formula2>120</formula2>
    </dataValidation>
    <dataValidation type="whole" allowBlank="1" showInputMessage="1" showErrorMessage="1" sqref="H26:I26" xr:uid="{00000000-0002-0000-0300-000004000000}">
      <formula1>0</formula1>
      <formula2>1000</formula2>
    </dataValidation>
    <dataValidation type="decimal" allowBlank="1" showInputMessage="1" showErrorMessage="1" sqref="H27:I27" xr:uid="{00000000-0002-0000-0300-000005000000}">
      <formula1>0</formula1>
      <formula2>100</formula2>
    </dataValidation>
    <dataValidation type="decimal" allowBlank="1" showInputMessage="1" showErrorMessage="1" sqref="H33:I33" xr:uid="{00000000-0002-0000-0300-000006000000}">
      <formula1>0</formula1>
      <formula2>25</formula2>
    </dataValidation>
    <dataValidation type="whole" allowBlank="1" showInputMessage="1" showErrorMessage="1" sqref="H47:I48" xr:uid="{00000000-0002-0000-0300-000007000000}">
      <formula1>0</formula1>
      <formula2>500</formula2>
    </dataValidation>
    <dataValidation type="decimal" allowBlank="1" showInputMessage="1" showErrorMessage="1" sqref="H16:I16 H17:I17" xr:uid="{00000000-0002-0000-0300-000008000000}">
      <formula1>0</formula1>
      <formula2>1000</formula2>
    </dataValidation>
  </dataValidations>
  <printOptions horizontalCentered="1" gridLines="1"/>
  <pageMargins left="0.25" right="0.25" top="0.75" bottom="0.75" header="0.3" footer="0.3"/>
  <pageSetup scale="55" fitToHeight="2" orientation="portrait" r:id="rId1"/>
  <headerFooter>
    <oddHeader>&amp;L&amp;F&amp;R&amp;A</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D40"/>
  <sheetViews>
    <sheetView workbookViewId="0">
      <selection activeCell="W12" sqref="W12"/>
    </sheetView>
  </sheetViews>
  <sheetFormatPr defaultColWidth="8.7109375" defaultRowHeight="15" x14ac:dyDescent="0.25"/>
  <cols>
    <col min="1" max="1" width="4.7109375" style="25" customWidth="1"/>
    <col min="2" max="2" width="18.28515625" style="25" customWidth="1"/>
    <col min="3" max="3" width="10.7109375" style="25" customWidth="1"/>
    <col min="4" max="5" width="7.7109375" style="25" customWidth="1"/>
    <col min="6" max="6" width="16.28515625" style="25" customWidth="1"/>
    <col min="7" max="9" width="10.28515625" style="25" customWidth="1"/>
    <col min="10" max="11" width="9.7109375" style="25" hidden="1" customWidth="1"/>
    <col min="12" max="12" width="10.7109375" style="25" hidden="1" customWidth="1"/>
    <col min="13" max="13" width="8.7109375" style="25" hidden="1" customWidth="1"/>
    <col min="14" max="14" width="10" style="25" hidden="1" customWidth="1"/>
    <col min="15" max="15" width="8.7109375" style="25" hidden="1" customWidth="1"/>
    <col min="16" max="16" width="10.28515625" style="25" hidden="1" customWidth="1"/>
    <col min="17" max="17" width="8.7109375" style="25" hidden="1" customWidth="1"/>
    <col min="18" max="18" width="10.7109375" style="25" customWidth="1"/>
    <col min="19" max="19" width="10.7109375" style="5" customWidth="1"/>
    <col min="20" max="20" width="10" style="25" hidden="1" customWidth="1"/>
    <col min="21" max="21" width="8.7109375" style="5" hidden="1" customWidth="1"/>
    <col min="22" max="22" width="11.7109375" style="5" customWidth="1"/>
    <col min="23" max="23" width="40.7109375" style="25" customWidth="1"/>
    <col min="24" max="24" width="2.7109375" style="25" customWidth="1"/>
    <col min="25" max="16384" width="8.7109375" style="25"/>
  </cols>
  <sheetData>
    <row r="1" spans="1:30" s="5" customFormat="1" x14ac:dyDescent="0.25">
      <c r="A1" s="1728"/>
      <c r="B1" s="1729"/>
      <c r="C1" s="1729"/>
      <c r="D1" s="1729"/>
      <c r="E1" s="1734" t="str">
        <f>VersionNo.</f>
        <v>Version 2021.01</v>
      </c>
      <c r="F1" s="1734"/>
      <c r="G1" s="1734"/>
      <c r="H1" s="1734"/>
      <c r="I1" s="1734"/>
      <c r="J1" s="1742"/>
      <c r="K1" s="1739"/>
      <c r="L1" s="1739"/>
      <c r="M1" s="1739"/>
      <c r="N1" s="1739"/>
      <c r="O1" s="1739"/>
      <c r="P1" s="1739"/>
      <c r="Q1" s="1739"/>
      <c r="R1" s="1742"/>
      <c r="S1" s="1777"/>
      <c r="T1" s="1739" t="s">
        <v>412</v>
      </c>
      <c r="U1" s="1739" t="s">
        <v>412</v>
      </c>
      <c r="V1" s="1771" t="s">
        <v>413</v>
      </c>
      <c r="W1" s="1772"/>
      <c r="Y1" s="5" t="s">
        <v>1245</v>
      </c>
      <c r="Z1" s="511"/>
      <c r="AA1" s="511"/>
      <c r="AB1" s="511"/>
    </row>
    <row r="2" spans="1:30" s="5" customFormat="1" x14ac:dyDescent="0.25">
      <c r="A2" s="1730"/>
      <c r="B2" s="1731"/>
      <c r="C2" s="1731"/>
      <c r="D2" s="1731"/>
      <c r="E2" s="1735"/>
      <c r="F2" s="1735"/>
      <c r="G2" s="1735"/>
      <c r="H2" s="1737"/>
      <c r="I2" s="1737"/>
      <c r="J2" s="1743"/>
      <c r="K2" s="1740"/>
      <c r="L2" s="1740"/>
      <c r="M2" s="1740"/>
      <c r="N2" s="1740"/>
      <c r="O2" s="1740"/>
      <c r="P2" s="1740"/>
      <c r="Q2" s="1740"/>
      <c r="R2" s="1743"/>
      <c r="S2" s="1778"/>
      <c r="T2" s="1740"/>
      <c r="U2" s="1740"/>
      <c r="V2" s="1773"/>
      <c r="W2" s="1774"/>
      <c r="Y2" s="511"/>
      <c r="Z2" s="511"/>
      <c r="AA2" s="511"/>
      <c r="AB2" s="511"/>
    </row>
    <row r="3" spans="1:30" s="5" customFormat="1" x14ac:dyDescent="0.25">
      <c r="A3" s="1730"/>
      <c r="B3" s="1731"/>
      <c r="C3" s="1731"/>
      <c r="D3" s="1731"/>
      <c r="E3" s="1735"/>
      <c r="F3" s="1735"/>
      <c r="G3" s="1735"/>
      <c r="H3" s="1737"/>
      <c r="I3" s="1737"/>
      <c r="J3" s="1743"/>
      <c r="K3" s="1740"/>
      <c r="L3" s="1740"/>
      <c r="M3" s="1740"/>
      <c r="N3" s="1740"/>
      <c r="O3" s="1740"/>
      <c r="P3" s="1740"/>
      <c r="Q3" s="1740"/>
      <c r="R3" s="1743"/>
      <c r="S3" s="1778"/>
      <c r="T3" s="1740"/>
      <c r="U3" s="1740"/>
      <c r="V3" s="1773"/>
      <c r="W3" s="1774"/>
      <c r="Y3" s="511"/>
      <c r="Z3" s="511"/>
      <c r="AA3" s="511"/>
      <c r="AB3" s="511"/>
    </row>
    <row r="4" spans="1:30" s="5" customFormat="1" x14ac:dyDescent="0.25">
      <c r="A4" s="1730"/>
      <c r="B4" s="1731"/>
      <c r="C4" s="1731"/>
      <c r="D4" s="1731"/>
      <c r="E4" s="1735"/>
      <c r="F4" s="1735"/>
      <c r="G4" s="1735"/>
      <c r="H4" s="1737"/>
      <c r="I4" s="1737"/>
      <c r="J4" s="1743"/>
      <c r="K4" s="1740"/>
      <c r="L4" s="1740"/>
      <c r="M4" s="1740"/>
      <c r="N4" s="1740"/>
      <c r="O4" s="1740"/>
      <c r="P4" s="1740"/>
      <c r="Q4" s="1740"/>
      <c r="R4" s="1743"/>
      <c r="S4" s="1778"/>
      <c r="T4" s="1740"/>
      <c r="U4" s="1740"/>
      <c r="V4" s="1773"/>
      <c r="W4" s="1774"/>
      <c r="Y4" s="511"/>
      <c r="Z4" s="511"/>
      <c r="AA4" s="511"/>
      <c r="AB4" s="511"/>
    </row>
    <row r="5" spans="1:30" s="5" customFormat="1" x14ac:dyDescent="0.25">
      <c r="A5" s="1732"/>
      <c r="B5" s="1733"/>
      <c r="C5" s="1733"/>
      <c r="D5" s="1733"/>
      <c r="E5" s="1736"/>
      <c r="F5" s="1736"/>
      <c r="G5" s="1736"/>
      <c r="H5" s="1738"/>
      <c r="I5" s="1738"/>
      <c r="J5" s="1744"/>
      <c r="K5" s="1741"/>
      <c r="L5" s="1741"/>
      <c r="M5" s="1741"/>
      <c r="N5" s="1741"/>
      <c r="O5" s="1741"/>
      <c r="P5" s="1741"/>
      <c r="Q5" s="1741"/>
      <c r="R5" s="1744"/>
      <c r="S5" s="1779"/>
      <c r="T5" s="1741"/>
      <c r="U5" s="1741"/>
      <c r="V5" s="1775"/>
      <c r="W5" s="1776"/>
      <c r="Y5" s="511"/>
      <c r="Z5" s="511"/>
      <c r="AA5" s="511"/>
      <c r="AB5" s="511"/>
    </row>
    <row r="6" spans="1:30" s="5" customFormat="1" x14ac:dyDescent="0.25">
      <c r="A6" s="1745" t="s">
        <v>147</v>
      </c>
      <c r="B6" s="1746"/>
      <c r="C6" s="1747" t="str">
        <f>IF('2 Project Information'!E7="","",'2 Project Information'!E7)</f>
        <v/>
      </c>
      <c r="D6" s="1748"/>
      <c r="E6" s="1748"/>
      <c r="F6" s="1748"/>
      <c r="G6" s="1749"/>
      <c r="H6" s="1553" t="str">
        <f>IF(Bedrooms&gt;0,"","Number of bedrooms must be entered on '2 Project Information' tab before this sheet will tabulate properly.")</f>
        <v>Number of bedrooms must be entered on '2 Project Information' tab before this sheet will tabulate properly.</v>
      </c>
      <c r="I6" s="1750"/>
      <c r="J6" s="1750"/>
      <c r="K6" s="1750"/>
      <c r="L6" s="1750"/>
      <c r="M6" s="1750"/>
      <c r="N6" s="1750"/>
      <c r="O6" s="1750"/>
      <c r="P6" s="1750"/>
      <c r="Q6" s="1750"/>
      <c r="R6" s="1750"/>
      <c r="S6" s="1750"/>
      <c r="T6" s="1750"/>
      <c r="U6" s="1750"/>
      <c r="V6" s="1750"/>
      <c r="W6" s="1751"/>
      <c r="Y6" s="511"/>
      <c r="Z6" s="511"/>
      <c r="AA6" s="511"/>
      <c r="AB6" s="511"/>
    </row>
    <row r="7" spans="1:30" s="5" customFormat="1" x14ac:dyDescent="0.25">
      <c r="A7" s="1758" t="s">
        <v>414</v>
      </c>
      <c r="B7" s="1759"/>
      <c r="C7" s="1762" t="str">
        <f>IF('2 Project Information'!E8="","",'2 Project Information'!E8)</f>
        <v/>
      </c>
      <c r="D7" s="1763"/>
      <c r="E7" s="1763"/>
      <c r="F7" s="1763"/>
      <c r="G7" s="1764"/>
      <c r="H7" s="1752"/>
      <c r="I7" s="1753"/>
      <c r="J7" s="1753"/>
      <c r="K7" s="1753"/>
      <c r="L7" s="1753"/>
      <c r="M7" s="1753"/>
      <c r="N7" s="1753"/>
      <c r="O7" s="1753"/>
      <c r="P7" s="1753"/>
      <c r="Q7" s="1753"/>
      <c r="R7" s="1753"/>
      <c r="S7" s="1753"/>
      <c r="T7" s="1753"/>
      <c r="U7" s="1753"/>
      <c r="V7" s="1753"/>
      <c r="W7" s="1754"/>
      <c r="Y7" s="511"/>
      <c r="Z7" s="511"/>
      <c r="AA7" s="511"/>
      <c r="AB7" s="511"/>
    </row>
    <row r="8" spans="1:30" s="5" customFormat="1" x14ac:dyDescent="0.25">
      <c r="A8" s="1760"/>
      <c r="B8" s="1761"/>
      <c r="C8" s="1765" t="str">
        <f>IF('2 Project Information'!E9="","",'2 Project Information'!E9)</f>
        <v/>
      </c>
      <c r="D8" s="1766"/>
      <c r="E8" s="1766"/>
      <c r="F8" s="1766"/>
      <c r="G8" s="1767"/>
      <c r="H8" s="1755"/>
      <c r="I8" s="1756"/>
      <c r="J8" s="1756"/>
      <c r="K8" s="1756"/>
      <c r="L8" s="1756"/>
      <c r="M8" s="1756"/>
      <c r="N8" s="1756"/>
      <c r="O8" s="1756"/>
      <c r="P8" s="1756"/>
      <c r="Q8" s="1756"/>
      <c r="R8" s="1756"/>
      <c r="S8" s="1756"/>
      <c r="T8" s="1756"/>
      <c r="U8" s="1756"/>
      <c r="V8" s="1756"/>
      <c r="W8" s="1757"/>
      <c r="Y8" s="511"/>
      <c r="Z8" s="511"/>
      <c r="AA8" s="511"/>
      <c r="AB8" s="511"/>
    </row>
    <row r="9" spans="1:30" ht="15.75" x14ac:dyDescent="0.25">
      <c r="A9" s="1787" t="s">
        <v>415</v>
      </c>
      <c r="B9" s="1788"/>
      <c r="C9" s="1788"/>
      <c r="D9" s="1788"/>
      <c r="E9" s="1788"/>
      <c r="F9" s="1788"/>
      <c r="G9" s="1788"/>
      <c r="H9" s="1788"/>
      <c r="I9" s="1788"/>
      <c r="J9" s="1788"/>
      <c r="K9" s="1788"/>
      <c r="L9" s="1788"/>
      <c r="M9" s="1788"/>
      <c r="N9" s="1788"/>
      <c r="O9" s="1788"/>
      <c r="P9" s="1788"/>
      <c r="Q9" s="1788"/>
      <c r="R9" s="1788"/>
      <c r="S9" s="1788"/>
      <c r="T9" s="1788"/>
      <c r="U9" s="1788"/>
      <c r="V9" s="1788"/>
      <c r="W9" s="1789"/>
      <c r="Y9" s="511"/>
      <c r="Z9" s="511"/>
      <c r="AA9" s="511"/>
      <c r="AB9" s="511"/>
    </row>
    <row r="10" spans="1:30" x14ac:dyDescent="0.25">
      <c r="A10" s="1010"/>
      <c r="B10" s="1790" t="s">
        <v>416</v>
      </c>
      <c r="C10" s="1790" t="s">
        <v>417</v>
      </c>
      <c r="D10" s="1785" t="s">
        <v>418</v>
      </c>
      <c r="E10" s="1785" t="s">
        <v>419</v>
      </c>
      <c r="F10" s="1785" t="s">
        <v>420</v>
      </c>
      <c r="G10" s="1785" t="s">
        <v>421</v>
      </c>
      <c r="H10" s="1792" t="s">
        <v>422</v>
      </c>
      <c r="I10" s="1782"/>
      <c r="J10" s="1768" t="s">
        <v>423</v>
      </c>
      <c r="K10" s="1768" t="s">
        <v>424</v>
      </c>
      <c r="L10" s="156" t="s">
        <v>425</v>
      </c>
      <c r="M10" s="1795" t="s">
        <v>426</v>
      </c>
      <c r="N10" s="1795"/>
      <c r="O10" s="1768" t="s">
        <v>427</v>
      </c>
      <c r="P10" s="1768" t="s">
        <v>428</v>
      </c>
      <c r="Q10" s="1768" t="s">
        <v>429</v>
      </c>
      <c r="R10" s="1785" t="s">
        <v>430</v>
      </c>
      <c r="S10" s="1780" t="s">
        <v>431</v>
      </c>
      <c r="T10" s="1768" t="s">
        <v>432</v>
      </c>
      <c r="U10" s="1768" t="s">
        <v>433</v>
      </c>
      <c r="V10" s="1783" t="s">
        <v>434</v>
      </c>
      <c r="W10" s="1785" t="s">
        <v>435</v>
      </c>
      <c r="Y10" s="511"/>
      <c r="Z10" s="511"/>
      <c r="AA10" s="511"/>
      <c r="AB10" s="511"/>
    </row>
    <row r="11" spans="1:30" ht="76.5" x14ac:dyDescent="0.2">
      <c r="A11" s="1622"/>
      <c r="B11" s="1791"/>
      <c r="C11" s="1791"/>
      <c r="D11" s="1782"/>
      <c r="E11" s="1782"/>
      <c r="F11" s="1782"/>
      <c r="G11" s="1782"/>
      <c r="H11" s="361" t="s">
        <v>436</v>
      </c>
      <c r="I11" s="361" t="s">
        <v>437</v>
      </c>
      <c r="J11" s="1793"/>
      <c r="K11" s="1794"/>
      <c r="L11" s="157" t="s">
        <v>438</v>
      </c>
      <c r="M11" s="157" t="s">
        <v>439</v>
      </c>
      <c r="N11" s="157" t="s">
        <v>440</v>
      </c>
      <c r="O11" s="1769"/>
      <c r="P11" s="1770"/>
      <c r="Q11" s="1769"/>
      <c r="R11" s="1782"/>
      <c r="S11" s="1781"/>
      <c r="T11" s="1782"/>
      <c r="U11" s="1782"/>
      <c r="V11" s="1784"/>
      <c r="W11" s="1782"/>
      <c r="X11" s="158"/>
      <c r="Y11" s="1786"/>
      <c r="Z11" s="1786"/>
      <c r="AA11" s="1786"/>
      <c r="AB11" s="1786"/>
      <c r="AC11" s="159"/>
      <c r="AD11" s="160"/>
    </row>
    <row r="12" spans="1:30" x14ac:dyDescent="0.25">
      <c r="A12" s="161" t="s">
        <v>441</v>
      </c>
      <c r="B12" s="162" t="s">
        <v>442</v>
      </c>
      <c r="C12" s="163" t="s">
        <v>443</v>
      </c>
      <c r="D12" s="164">
        <f>'Indoor_Values_(HIDE)'!C4</f>
        <v>1.6</v>
      </c>
      <c r="E12" s="164">
        <f>'Indoor_Values_(HIDE)'!C19</f>
        <v>1.28</v>
      </c>
      <c r="F12" s="165"/>
      <c r="G12" s="166"/>
      <c r="H12" s="167"/>
      <c r="I12" s="167"/>
      <c r="J12" s="168">
        <v>1</v>
      </c>
      <c r="K12" s="169">
        <f>IF(G12="Yes",J12,0)</f>
        <v>0</v>
      </c>
      <c r="L12" s="170">
        <f>Bedrooms+1</f>
        <v>1</v>
      </c>
      <c r="M12" s="171"/>
      <c r="N12" s="171">
        <f>'Indoor_Values_(HIDE)'!E4</f>
        <v>5</v>
      </c>
      <c r="O12" s="172">
        <f>(D12*K12)*(L12*N12)</f>
        <v>0</v>
      </c>
      <c r="P12" s="172">
        <f>(E12*K12)*(L12*N12)</f>
        <v>0</v>
      </c>
      <c r="Q12" s="172">
        <f>(F12*K12)*(L12*N12)</f>
        <v>0</v>
      </c>
      <c r="R12" s="173">
        <f>O12-Q12</f>
        <v>0</v>
      </c>
      <c r="S12" s="174">
        <f>IF(O12=0, 0,(R12/O12))</f>
        <v>0</v>
      </c>
      <c r="T12" s="175">
        <f>'Indoor_Values_(HIDE)'!C34</f>
        <v>0.26700000000000002</v>
      </c>
      <c r="U12" s="176" t="e">
        <f t="shared" ref="U12:U19" si="0">Q12/PA_Daily_Use</f>
        <v>#DIV/0!</v>
      </c>
      <c r="V12" s="177"/>
      <c r="W12" s="178"/>
      <c r="Y12" s="1786"/>
      <c r="Z12" s="1786"/>
      <c r="AA12" s="1786"/>
      <c r="AB12" s="1786"/>
    </row>
    <row r="13" spans="1:30" x14ac:dyDescent="0.25">
      <c r="A13" s="161" t="s">
        <v>444</v>
      </c>
      <c r="B13" s="162" t="s">
        <v>445</v>
      </c>
      <c r="C13" s="163" t="s">
        <v>446</v>
      </c>
      <c r="D13" s="164">
        <f>'Indoor_Values_(HIDE)'!C6</f>
        <v>2.5</v>
      </c>
      <c r="E13" s="164">
        <f>'Indoor_Values_(HIDE)'!C21</f>
        <v>2</v>
      </c>
      <c r="F13" s="165"/>
      <c r="G13" s="166"/>
      <c r="H13" s="179"/>
      <c r="I13" s="179"/>
      <c r="J13" s="168">
        <v>1</v>
      </c>
      <c r="K13" s="169">
        <f t="shared" ref="K13:K18" si="1">IF(G13="Yes",J13,0)</f>
        <v>0</v>
      </c>
      <c r="L13" s="170">
        <f>Bedrooms+1</f>
        <v>1</v>
      </c>
      <c r="M13" s="171">
        <f>'Indoor_Values_(HIDE)'!D6/60</f>
        <v>5</v>
      </c>
      <c r="N13" s="171">
        <f>'Indoor_Values_(HIDE)'!E6</f>
        <v>1</v>
      </c>
      <c r="O13" s="172">
        <f>(D13*K13)*M13*(L13*N13)</f>
        <v>0</v>
      </c>
      <c r="P13" s="172">
        <f>(E13*K13)*M13*(L13*N13)</f>
        <v>0</v>
      </c>
      <c r="Q13" s="172">
        <f>(F13*K13)*M13*(L13*N13)</f>
        <v>0</v>
      </c>
      <c r="R13" s="173">
        <f t="shared" ref="R13:R19" si="2">O13-Q13</f>
        <v>0</v>
      </c>
      <c r="S13" s="174">
        <f>IF(O13=0, 0,(R13/O13))</f>
        <v>0</v>
      </c>
      <c r="T13" s="175">
        <f>'Indoor_Values_(HIDE)'!C36</f>
        <v>0.16800000000000001</v>
      </c>
      <c r="U13" s="176" t="e">
        <f t="shared" si="0"/>
        <v>#DIV/0!</v>
      </c>
      <c r="V13" s="177"/>
      <c r="W13" s="178"/>
      <c r="Y13" s="1786"/>
      <c r="Z13" s="1786"/>
      <c r="AA13" s="1786"/>
      <c r="AB13" s="1786"/>
    </row>
    <row r="14" spans="1:30" x14ac:dyDescent="0.25">
      <c r="A14" s="161" t="s">
        <v>447</v>
      </c>
      <c r="B14" s="162" t="s">
        <v>448</v>
      </c>
      <c r="C14" s="163" t="s">
        <v>449</v>
      </c>
      <c r="D14" s="1796" t="s">
        <v>450</v>
      </c>
      <c r="E14" s="1797"/>
      <c r="F14" s="167"/>
      <c r="G14" s="166"/>
      <c r="H14" s="179"/>
      <c r="I14" s="179"/>
      <c r="J14" s="180"/>
      <c r="K14" s="181"/>
      <c r="L14" s="182"/>
      <c r="M14" s="164"/>
      <c r="N14" s="164"/>
      <c r="O14" s="183"/>
      <c r="P14" s="183"/>
      <c r="Q14" s="183"/>
      <c r="R14" s="173"/>
      <c r="S14" s="174"/>
      <c r="T14" s="175"/>
      <c r="U14" s="176"/>
      <c r="V14" s="184"/>
      <c r="W14" s="185"/>
      <c r="Y14" s="360"/>
      <c r="Z14" s="360"/>
      <c r="AA14" s="360"/>
      <c r="AB14" s="360"/>
    </row>
    <row r="15" spans="1:30" ht="24" x14ac:dyDescent="0.25">
      <c r="A15" s="161" t="s">
        <v>451</v>
      </c>
      <c r="B15" s="162" t="s">
        <v>452</v>
      </c>
      <c r="C15" s="163" t="s">
        <v>453</v>
      </c>
      <c r="D15" s="164">
        <f>'Indoor_Values_(HIDE)'!C8</f>
        <v>2.2000000000000002</v>
      </c>
      <c r="E15" s="164">
        <f>'Indoor_Values_(HIDE)'!C23</f>
        <v>1.5</v>
      </c>
      <c r="F15" s="165"/>
      <c r="G15" s="166"/>
      <c r="H15" s="179"/>
      <c r="I15" s="179"/>
      <c r="J15" s="168">
        <v>1</v>
      </c>
      <c r="K15" s="169">
        <f t="shared" si="1"/>
        <v>0</v>
      </c>
      <c r="L15" s="170">
        <f>Bedrooms+1</f>
        <v>1</v>
      </c>
      <c r="M15" s="171">
        <f>'Indoor_Values_(HIDE)'!D8/60</f>
        <v>0.25</v>
      </c>
      <c r="N15" s="171">
        <f>'Indoor_Values_(HIDE)'!E8</f>
        <v>5</v>
      </c>
      <c r="O15" s="172">
        <f>(D15*K15)*M15*(L15*N15)</f>
        <v>0</v>
      </c>
      <c r="P15" s="172">
        <f>(E15*K15)*M15*(L15*N15)</f>
        <v>0</v>
      </c>
      <c r="Q15" s="172">
        <f>(F15*K15)*M15*(L15*N15)</f>
        <v>0</v>
      </c>
      <c r="R15" s="173">
        <f t="shared" si="2"/>
        <v>0</v>
      </c>
      <c r="S15" s="174">
        <f t="shared" ref="S15:S20" si="3">IF(O15=0, 0,(R15/O15))</f>
        <v>0</v>
      </c>
      <c r="T15" s="175">
        <f>'Indoor_Values_(HIDE)'!C38</f>
        <v>7.6999999999999999E-2</v>
      </c>
      <c r="U15" s="176" t="e">
        <f t="shared" si="0"/>
        <v>#DIV/0!</v>
      </c>
      <c r="V15" s="177"/>
      <c r="W15" s="178"/>
      <c r="Y15" s="1786"/>
      <c r="Z15" s="1786"/>
      <c r="AA15" s="1786"/>
      <c r="AB15" s="1786"/>
    </row>
    <row r="16" spans="1:30" ht="24" x14ac:dyDescent="0.25">
      <c r="A16" s="161" t="s">
        <v>454</v>
      </c>
      <c r="B16" s="162" t="s">
        <v>455</v>
      </c>
      <c r="C16" s="163" t="s">
        <v>456</v>
      </c>
      <c r="D16" s="164">
        <f>'Indoor_Values_(HIDE)'!C9</f>
        <v>2.2000000000000002</v>
      </c>
      <c r="E16" s="164">
        <f>'Indoor_Values_(HIDE)'!C24</f>
        <v>2.2000000000000002</v>
      </c>
      <c r="F16" s="165"/>
      <c r="G16" s="166"/>
      <c r="H16" s="167"/>
      <c r="I16" s="167"/>
      <c r="J16" s="168">
        <v>1</v>
      </c>
      <c r="K16" s="169">
        <f t="shared" si="1"/>
        <v>0</v>
      </c>
      <c r="L16" s="170">
        <f>Bedrooms+1</f>
        <v>1</v>
      </c>
      <c r="M16" s="171">
        <f>'Indoor_Values_(HIDE)'!D9/60</f>
        <v>1</v>
      </c>
      <c r="N16" s="171">
        <f>'Indoor_Values_(HIDE)'!E9</f>
        <v>1</v>
      </c>
      <c r="O16" s="172">
        <f>(D16*K16)*M16*(L16*N16)</f>
        <v>0</v>
      </c>
      <c r="P16" s="172">
        <f>(E16*K16)*M16*(L16*N16)</f>
        <v>0</v>
      </c>
      <c r="Q16" s="172">
        <f>(F16*K16)*M16*(L16*N16)</f>
        <v>0</v>
      </c>
      <c r="R16" s="173">
        <f t="shared" si="2"/>
        <v>0</v>
      </c>
      <c r="S16" s="174">
        <f t="shared" si="3"/>
        <v>0</v>
      </c>
      <c r="T16" s="175">
        <f>'Indoor_Values_(HIDE)'!C39</f>
        <v>0.08</v>
      </c>
      <c r="U16" s="176" t="e">
        <f t="shared" si="0"/>
        <v>#DIV/0!</v>
      </c>
      <c r="V16" s="177"/>
      <c r="W16" s="178"/>
      <c r="Y16" s="1786"/>
      <c r="Z16" s="1786"/>
      <c r="AA16" s="1786"/>
      <c r="AB16" s="1786"/>
    </row>
    <row r="17" spans="1:28" ht="15" customHeight="1" x14ac:dyDescent="0.25">
      <c r="A17" s="161" t="s">
        <v>457</v>
      </c>
      <c r="B17" s="162" t="s">
        <v>458</v>
      </c>
      <c r="C17" s="163" t="s">
        <v>459</v>
      </c>
      <c r="D17" s="164">
        <f>'Indoor_Values_(HIDE)'!C10</f>
        <v>6.5</v>
      </c>
      <c r="E17" s="164">
        <f>'Indoor_Values_(HIDE)'!C25</f>
        <v>4.25</v>
      </c>
      <c r="F17" s="165"/>
      <c r="G17" s="166"/>
      <c r="H17" s="167"/>
      <c r="I17" s="167"/>
      <c r="J17" s="168">
        <v>1</v>
      </c>
      <c r="K17" s="186">
        <f t="shared" si="1"/>
        <v>0</v>
      </c>
      <c r="L17" s="187"/>
      <c r="M17" s="187" t="s">
        <v>460</v>
      </c>
      <c r="N17" s="171">
        <f>'Indoor_Values_(HIDE)'!E25</f>
        <v>1</v>
      </c>
      <c r="O17" s="172">
        <f>(D17*K17)*N17</f>
        <v>0</v>
      </c>
      <c r="P17" s="172">
        <f>(E17*K17)*N17</f>
        <v>0</v>
      </c>
      <c r="Q17" s="172">
        <f>(F17*K17)*N17</f>
        <v>0</v>
      </c>
      <c r="R17" s="173">
        <f t="shared" si="2"/>
        <v>0</v>
      </c>
      <c r="S17" s="174">
        <f t="shared" si="3"/>
        <v>0</v>
      </c>
      <c r="T17" s="175">
        <f>'Indoor_Values_(HIDE)'!C40</f>
        <v>1.4E-2</v>
      </c>
      <c r="U17" s="176" t="e">
        <f t="shared" si="0"/>
        <v>#DIV/0!</v>
      </c>
      <c r="V17" s="177"/>
      <c r="W17" s="178"/>
      <c r="Y17" s="1786"/>
      <c r="Z17" s="1786"/>
      <c r="AA17" s="1786"/>
      <c r="AB17" s="1786"/>
    </row>
    <row r="18" spans="1:28" ht="24" x14ac:dyDescent="0.25">
      <c r="A18" s="161" t="s">
        <v>461</v>
      </c>
      <c r="B18" s="162" t="s">
        <v>462</v>
      </c>
      <c r="C18" s="163" t="s">
        <v>463</v>
      </c>
      <c r="D18" s="164">
        <f>'Indoor_Values_(HIDE)'!C11</f>
        <v>9.5</v>
      </c>
      <c r="E18" s="164">
        <v>6.5</v>
      </c>
      <c r="F18" s="165"/>
      <c r="G18" s="166"/>
      <c r="H18" s="179"/>
      <c r="I18" s="179"/>
      <c r="J18" s="168">
        <v>1</v>
      </c>
      <c r="K18" s="169">
        <f t="shared" si="1"/>
        <v>0</v>
      </c>
      <c r="L18" s="170">
        <f>Bedrooms+1</f>
        <v>1</v>
      </c>
      <c r="M18" s="187"/>
      <c r="N18" s="171">
        <f>'Indoor_Values_(HIDE)'!E26</f>
        <v>0.2</v>
      </c>
      <c r="O18" s="172">
        <f>K18*L18*N18*'Indoor_Values_(HIDE)'!C12</f>
        <v>0</v>
      </c>
      <c r="P18" s="172">
        <f>(BGNMRequiredWasherWF/BaselineWasherWF)*(K18*L18*N18*'Indoor_Values_(HIDE)'!C12)</f>
        <v>0</v>
      </c>
      <c r="Q18" s="172">
        <f>(F18/BaselineWasherWF)*(K18*L18*N18*'Indoor_Values_(HIDE)'!C12)</f>
        <v>0</v>
      </c>
      <c r="R18" s="173">
        <f>O18-Q18</f>
        <v>0</v>
      </c>
      <c r="S18" s="174">
        <f t="shared" si="3"/>
        <v>0</v>
      </c>
      <c r="T18" s="175">
        <f>'Indoor_Values_(HIDE)'!C41</f>
        <v>0.217</v>
      </c>
      <c r="U18" s="176" t="e">
        <f>Q18/PA_Daily_Use</f>
        <v>#DIV/0!</v>
      </c>
      <c r="V18" s="177"/>
      <c r="W18" s="178"/>
      <c r="Y18" s="1798"/>
      <c r="Z18" s="1798"/>
      <c r="AA18" s="1798"/>
      <c r="AB18" s="1798"/>
    </row>
    <row r="19" spans="1:28" ht="24" x14ac:dyDescent="0.25">
      <c r="A19" s="161" t="s">
        <v>464</v>
      </c>
      <c r="B19" s="162" t="s">
        <v>465</v>
      </c>
      <c r="C19" s="163" t="s">
        <v>466</v>
      </c>
      <c r="D19" s="164">
        <f>'Indoor_Values_(HIDE)'!C13</f>
        <v>2</v>
      </c>
      <c r="E19" s="188">
        <f>'Indoor_Values_(HIDE)'!C27</f>
        <v>0.75</v>
      </c>
      <c r="F19" s="165"/>
      <c r="G19" s="189"/>
      <c r="H19" s="167"/>
      <c r="I19" s="167"/>
      <c r="J19" s="190"/>
      <c r="K19" s="191">
        <f>K13+K16</f>
        <v>0</v>
      </c>
      <c r="L19" s="192">
        <f>Bedrooms</f>
        <v>0</v>
      </c>
      <c r="M19" s="193"/>
      <c r="N19" s="194">
        <f>'Indoor_Values_(HIDE)'!E15</f>
        <v>4</v>
      </c>
      <c r="O19" s="195">
        <f>(D19*K19*N19)</f>
        <v>0</v>
      </c>
      <c r="P19" s="195">
        <f>(E19*K19*N19)</f>
        <v>0</v>
      </c>
      <c r="Q19" s="195">
        <f>(F19*K19*N19)</f>
        <v>0</v>
      </c>
      <c r="R19" s="173">
        <f t="shared" si="2"/>
        <v>0</v>
      </c>
      <c r="S19" s="174">
        <f t="shared" si="3"/>
        <v>0</v>
      </c>
      <c r="T19" s="196">
        <v>0.13700000000000001</v>
      </c>
      <c r="U19" s="176" t="e">
        <f t="shared" si="0"/>
        <v>#DIV/0!</v>
      </c>
      <c r="V19" s="177"/>
      <c r="W19" s="178"/>
      <c r="Y19" s="1798"/>
      <c r="Z19" s="1798"/>
      <c r="AA19" s="1798"/>
      <c r="AB19" s="1798"/>
    </row>
    <row r="20" spans="1:28" s="5" customFormat="1" ht="24" x14ac:dyDescent="0.25">
      <c r="A20" s="197" t="s">
        <v>467</v>
      </c>
      <c r="B20" s="198" t="s">
        <v>468</v>
      </c>
      <c r="C20" s="199" t="s">
        <v>469</v>
      </c>
      <c r="D20" s="200">
        <v>0</v>
      </c>
      <c r="E20" s="201">
        <v>0</v>
      </c>
      <c r="F20" s="202"/>
      <c r="G20" s="203"/>
      <c r="H20" s="204"/>
      <c r="I20" s="204"/>
      <c r="J20" s="205">
        <v>1</v>
      </c>
      <c r="K20" s="206">
        <f>IF(G20="Yes",J20,0)</f>
        <v>0</v>
      </c>
      <c r="L20" s="207"/>
      <c r="M20" s="208"/>
      <c r="N20" s="209"/>
      <c r="O20" s="210">
        <f>D20</f>
        <v>0</v>
      </c>
      <c r="P20" s="210">
        <f>E20</f>
        <v>0</v>
      </c>
      <c r="Q20" s="210">
        <f>-F20/365</f>
        <v>0</v>
      </c>
      <c r="R20" s="211">
        <f>O20-Q20</f>
        <v>0</v>
      </c>
      <c r="S20" s="212">
        <f t="shared" si="3"/>
        <v>0</v>
      </c>
      <c r="T20" s="213"/>
      <c r="U20" s="214" t="e">
        <f>Q20/PA_Daily_Use</f>
        <v>#DIV/0!</v>
      </c>
      <c r="V20" s="215"/>
      <c r="W20" s="216"/>
      <c r="Y20" s="217"/>
      <c r="Z20" s="217"/>
      <c r="AA20" s="217"/>
      <c r="AB20" s="217"/>
    </row>
    <row r="21" spans="1:28" x14ac:dyDescent="0.25">
      <c r="A21" s="1799" t="s">
        <v>470</v>
      </c>
      <c r="B21" s="1800"/>
      <c r="C21" s="1800"/>
      <c r="D21" s="1800"/>
      <c r="E21" s="1800"/>
      <c r="F21" s="1800"/>
      <c r="G21" s="1800"/>
      <c r="H21" s="1800"/>
      <c r="I21" s="1800"/>
      <c r="J21" s="1800"/>
      <c r="K21" s="1800"/>
      <c r="L21" s="1800"/>
      <c r="M21" s="1800"/>
      <c r="N21" s="1800"/>
      <c r="O21" s="218">
        <f>SUM(O12,O13,O15,O16,O17,O18,O19,O20)</f>
        <v>0</v>
      </c>
      <c r="P21" s="218">
        <f>SUM(P12,P13,P15,P16,P17,P18,P19,P20)</f>
        <v>0</v>
      </c>
      <c r="Q21" s="218">
        <f>SUM(Q12,Q13,Q15,Q16,Q17,Q18,Q19,Q20)</f>
        <v>0</v>
      </c>
      <c r="R21" s="218">
        <f>SUM(R12,R13,R15,R16,R17,R18,R19,R20)</f>
        <v>0</v>
      </c>
      <c r="S21" s="1801" t="s">
        <v>471</v>
      </c>
      <c r="T21" s="1802"/>
      <c r="U21" s="1802"/>
      <c r="V21" s="1802"/>
      <c r="W21" s="1803"/>
      <c r="Y21" s="1786"/>
      <c r="Z21" s="1786"/>
      <c r="AA21" s="1786"/>
      <c r="AB21" s="1786"/>
    </row>
    <row r="22" spans="1:28" s="5" customFormat="1" ht="15.75" thickBot="1" x14ac:dyDescent="0.3">
      <c r="A22" s="1812" t="s">
        <v>472</v>
      </c>
      <c r="B22" s="1813"/>
      <c r="C22" s="1813"/>
      <c r="D22" s="1813"/>
      <c r="E22" s="1813"/>
      <c r="F22" s="1813"/>
      <c r="G22" s="1813"/>
      <c r="H22" s="1813"/>
      <c r="I22" s="1814"/>
      <c r="J22" s="1818"/>
      <c r="K22" s="1819"/>
      <c r="L22" s="1819"/>
      <c r="M22" s="1819"/>
      <c r="N22" s="1819"/>
      <c r="O22" s="1819"/>
      <c r="P22" s="1819"/>
      <c r="Q22" s="1819"/>
      <c r="R22" s="1820" t="s">
        <v>473</v>
      </c>
      <c r="S22" s="1821"/>
      <c r="T22" s="1821"/>
      <c r="U22" s="1821"/>
      <c r="V22" s="1824" t="str">
        <f>IF(Bedrooms="","Bedrooms?",IF(O21=0,"",ROUND((Q21/O21)*100,0)))</f>
        <v>Bedrooms?</v>
      </c>
      <c r="W22" s="1826" t="str">
        <f>(IF( (AND(V12="Yes",V13="Yes",V15="Yes",V16="Yes",V17="Yes",V18="Yes",V19="Yes",V20="Yes"))=TRUE,"and is FINAL CONFIRMED.","but is NOT YET CONFIRMED."))</f>
        <v>but is NOT YET CONFIRMED.</v>
      </c>
      <c r="Y22" s="217"/>
      <c r="Z22" s="217"/>
      <c r="AA22" s="217"/>
      <c r="AB22" s="217"/>
    </row>
    <row r="23" spans="1:28" x14ac:dyDescent="0.25">
      <c r="A23" s="1815"/>
      <c r="B23" s="1816"/>
      <c r="C23" s="1816"/>
      <c r="D23" s="1816"/>
      <c r="E23" s="1816"/>
      <c r="F23" s="1816"/>
      <c r="G23" s="1816"/>
      <c r="H23" s="1816"/>
      <c r="I23" s="1817"/>
      <c r="J23" s="219"/>
      <c r="K23" s="219"/>
      <c r="L23" s="219"/>
      <c r="M23" s="219"/>
      <c r="N23" s="219"/>
      <c r="O23" s="219"/>
      <c r="P23" s="219"/>
      <c r="Q23" s="219"/>
      <c r="R23" s="1822"/>
      <c r="S23" s="1823"/>
      <c r="T23" s="1823"/>
      <c r="U23" s="1823"/>
      <c r="V23" s="1825"/>
      <c r="W23" s="1827"/>
      <c r="Y23" s="1786"/>
      <c r="Z23" s="1786"/>
      <c r="AA23" s="1786"/>
      <c r="AB23" s="1786"/>
    </row>
    <row r="24" spans="1:28" ht="5.0999999999999996" customHeight="1" x14ac:dyDescent="0.25">
      <c r="A24" s="220"/>
      <c r="B24" s="221"/>
      <c r="C24" s="221"/>
      <c r="D24" s="221"/>
      <c r="E24" s="222"/>
      <c r="F24" s="222"/>
      <c r="G24" s="222"/>
      <c r="H24" s="222"/>
      <c r="I24" s="222"/>
      <c r="J24" s="222"/>
      <c r="K24" s="222"/>
      <c r="L24" s="222"/>
      <c r="M24" s="222"/>
      <c r="N24" s="222"/>
      <c r="O24" s="222"/>
      <c r="P24" s="222"/>
      <c r="Q24" s="222"/>
      <c r="R24" s="222"/>
      <c r="S24" s="222"/>
      <c r="T24" s="222"/>
      <c r="U24" s="222"/>
      <c r="V24" s="222"/>
      <c r="W24" s="223"/>
      <c r="Y24" s="360"/>
      <c r="Z24" s="360"/>
      <c r="AA24" s="360"/>
      <c r="AB24" s="360"/>
    </row>
    <row r="25" spans="1:28" ht="10.15" customHeight="1" x14ac:dyDescent="0.25">
      <c r="A25" s="224"/>
      <c r="B25" s="1806" t="s">
        <v>474</v>
      </c>
      <c r="C25" s="1806"/>
      <c r="D25" s="1806"/>
      <c r="E25" s="1806"/>
      <c r="F25" s="1808">
        <f>+R21</f>
        <v>0</v>
      </c>
      <c r="G25" s="1808"/>
      <c r="H25" s="225"/>
      <c r="I25" s="225"/>
      <c r="J25" s="226"/>
      <c r="K25" s="226"/>
      <c r="L25" s="226"/>
      <c r="M25" s="226"/>
      <c r="N25" s="226"/>
      <c r="O25" s="226"/>
      <c r="P25" s="226"/>
      <c r="Q25" s="226"/>
      <c r="R25" s="1806" t="s">
        <v>475</v>
      </c>
      <c r="S25" s="1806"/>
      <c r="T25" s="1806"/>
      <c r="U25" s="1806"/>
      <c r="V25" s="1806"/>
      <c r="W25" s="1810">
        <f>+R21*365</f>
        <v>0</v>
      </c>
      <c r="Y25" s="1786"/>
      <c r="Z25" s="1786"/>
      <c r="AA25" s="1786"/>
      <c r="AB25" s="1786"/>
    </row>
    <row r="26" spans="1:28" s="230" customFormat="1" ht="10.15" customHeight="1" x14ac:dyDescent="0.25">
      <c r="A26" s="227"/>
      <c r="B26" s="1807"/>
      <c r="C26" s="1807"/>
      <c r="D26" s="1807"/>
      <c r="E26" s="1807"/>
      <c r="F26" s="1809"/>
      <c r="G26" s="1809"/>
      <c r="H26" s="228"/>
      <c r="I26" s="228"/>
      <c r="J26" s="229"/>
      <c r="K26" s="229"/>
      <c r="L26" s="229"/>
      <c r="M26" s="229"/>
      <c r="N26" s="229"/>
      <c r="O26" s="229"/>
      <c r="P26" s="229"/>
      <c r="Q26" s="229"/>
      <c r="R26" s="1807"/>
      <c r="S26" s="1807"/>
      <c r="T26" s="1807"/>
      <c r="U26" s="1807"/>
      <c r="V26" s="1807"/>
      <c r="W26" s="1811"/>
      <c r="Y26" s="1786"/>
      <c r="Z26" s="1786"/>
      <c r="AA26" s="1786"/>
      <c r="AB26" s="1786"/>
    </row>
    <row r="27" spans="1:28" ht="15.75" x14ac:dyDescent="0.25">
      <c r="A27" s="1828" t="s">
        <v>476</v>
      </c>
      <c r="B27" s="1829"/>
      <c r="C27" s="1829"/>
      <c r="D27" s="1829"/>
      <c r="E27" s="1829"/>
      <c r="F27" s="1829"/>
      <c r="G27" s="1829"/>
      <c r="H27" s="1829"/>
      <c r="I27" s="1829"/>
      <c r="J27" s="1829"/>
      <c r="K27" s="1829"/>
      <c r="L27" s="1829"/>
      <c r="M27" s="1829"/>
      <c r="N27" s="1829"/>
      <c r="O27" s="1829"/>
      <c r="P27" s="1829"/>
      <c r="Q27" s="1829"/>
      <c r="R27" s="1829"/>
      <c r="S27" s="1829"/>
      <c r="T27" s="1829"/>
      <c r="U27" s="1829"/>
      <c r="V27" s="1829"/>
      <c r="W27" s="1830"/>
      <c r="Y27" s="231"/>
      <c r="Z27" s="231"/>
      <c r="AA27" s="231"/>
      <c r="AB27" s="231"/>
    </row>
    <row r="28" spans="1:28" s="5" customFormat="1" x14ac:dyDescent="0.25">
      <c r="A28" s="232" t="s">
        <v>211</v>
      </c>
      <c r="B28" s="1831" t="s">
        <v>477</v>
      </c>
      <c r="C28" s="1832"/>
      <c r="D28" s="1832"/>
      <c r="E28" s="1832"/>
      <c r="F28" s="1832"/>
      <c r="G28" s="1832"/>
      <c r="H28" s="1832"/>
      <c r="I28" s="1832"/>
      <c r="J28" s="1832"/>
      <c r="K28" s="1832"/>
      <c r="L28" s="1832"/>
      <c r="M28" s="1832"/>
      <c r="N28" s="1832"/>
      <c r="O28" s="1832"/>
      <c r="P28" s="1832"/>
      <c r="Q28" s="1832"/>
      <c r="R28" s="1832"/>
      <c r="S28" s="1832"/>
      <c r="T28" s="1832"/>
      <c r="U28" s="1832"/>
      <c r="V28" s="1832"/>
      <c r="W28" s="1833"/>
    </row>
    <row r="29" spans="1:28" s="5" customFormat="1" x14ac:dyDescent="0.25">
      <c r="A29" s="233" t="s">
        <v>212</v>
      </c>
      <c r="B29" s="1804" t="s">
        <v>478</v>
      </c>
      <c r="C29" s="1804"/>
      <c r="D29" s="1804"/>
      <c r="E29" s="1804"/>
      <c r="F29" s="1804"/>
      <c r="G29" s="1804"/>
      <c r="H29" s="1804"/>
      <c r="I29" s="1804"/>
      <c r="J29" s="1804"/>
      <c r="K29" s="1804"/>
      <c r="L29" s="1804"/>
      <c r="M29" s="1804"/>
      <c r="N29" s="1804"/>
      <c r="O29" s="1804"/>
      <c r="P29" s="1804"/>
      <c r="Q29" s="1804"/>
      <c r="R29" s="1804"/>
      <c r="S29" s="1804"/>
      <c r="T29" s="1804"/>
      <c r="U29" s="1804"/>
      <c r="V29" s="1804"/>
      <c r="W29" s="1805"/>
    </row>
    <row r="30" spans="1:28" s="5" customFormat="1" x14ac:dyDescent="0.25">
      <c r="A30" s="233" t="s">
        <v>213</v>
      </c>
      <c r="B30" s="1804" t="s">
        <v>479</v>
      </c>
      <c r="C30" s="1804"/>
      <c r="D30" s="1804"/>
      <c r="E30" s="1804"/>
      <c r="F30" s="1804"/>
      <c r="G30" s="1804"/>
      <c r="H30" s="1804"/>
      <c r="I30" s="1804"/>
      <c r="J30" s="1804"/>
      <c r="K30" s="1804"/>
      <c r="L30" s="1804"/>
      <c r="M30" s="1804"/>
      <c r="N30" s="1804"/>
      <c r="O30" s="1804"/>
      <c r="P30" s="1804"/>
      <c r="Q30" s="1804"/>
      <c r="R30" s="1804"/>
      <c r="S30" s="1804"/>
      <c r="T30" s="1804"/>
      <c r="U30" s="1804"/>
      <c r="V30" s="1804"/>
      <c r="W30" s="1805"/>
    </row>
    <row r="31" spans="1:28" s="5" customFormat="1" x14ac:dyDescent="0.25">
      <c r="A31" s="233" t="s">
        <v>256</v>
      </c>
      <c r="B31" s="1804" t="s">
        <v>480</v>
      </c>
      <c r="C31" s="1804"/>
      <c r="D31" s="1804"/>
      <c r="E31" s="1804"/>
      <c r="F31" s="1804"/>
      <c r="G31" s="1804"/>
      <c r="H31" s="1804"/>
      <c r="I31" s="1804"/>
      <c r="J31" s="1804"/>
      <c r="K31" s="1804"/>
      <c r="L31" s="1804"/>
      <c r="M31" s="1804"/>
      <c r="N31" s="1804"/>
      <c r="O31" s="1804"/>
      <c r="P31" s="1804"/>
      <c r="Q31" s="1804"/>
      <c r="R31" s="1804"/>
      <c r="S31" s="1804"/>
      <c r="T31" s="1804"/>
      <c r="U31" s="1804"/>
      <c r="V31" s="1804"/>
      <c r="W31" s="1805"/>
    </row>
    <row r="32" spans="1:28" s="5" customFormat="1" x14ac:dyDescent="0.25">
      <c r="A32" s="233" t="s">
        <v>214</v>
      </c>
      <c r="B32" s="1804" t="s">
        <v>481</v>
      </c>
      <c r="C32" s="1804"/>
      <c r="D32" s="1804"/>
      <c r="E32" s="1804"/>
      <c r="F32" s="1804"/>
      <c r="G32" s="1804"/>
      <c r="H32" s="1804"/>
      <c r="I32" s="1804"/>
      <c r="J32" s="1804"/>
      <c r="K32" s="1804"/>
      <c r="L32" s="1804"/>
      <c r="M32" s="1804"/>
      <c r="N32" s="1804"/>
      <c r="O32" s="1804"/>
      <c r="P32" s="1804"/>
      <c r="Q32" s="1804"/>
      <c r="R32" s="1804"/>
      <c r="S32" s="1804"/>
      <c r="T32" s="1804"/>
      <c r="U32" s="1804"/>
      <c r="V32" s="1804"/>
      <c r="W32" s="1805"/>
    </row>
    <row r="33" spans="1:23" s="5" customFormat="1" ht="28.7" customHeight="1" x14ac:dyDescent="0.25">
      <c r="A33" s="233" t="s">
        <v>459</v>
      </c>
      <c r="B33" s="1804" t="s">
        <v>482</v>
      </c>
      <c r="C33" s="1804"/>
      <c r="D33" s="1804"/>
      <c r="E33" s="1804"/>
      <c r="F33" s="1804"/>
      <c r="G33" s="1804"/>
      <c r="H33" s="1804"/>
      <c r="I33" s="1804"/>
      <c r="J33" s="1804"/>
      <c r="K33" s="1804"/>
      <c r="L33" s="1804"/>
      <c r="M33" s="1804"/>
      <c r="N33" s="1804"/>
      <c r="O33" s="1804"/>
      <c r="P33" s="1804"/>
      <c r="Q33" s="1804"/>
      <c r="R33" s="1804"/>
      <c r="S33" s="1804"/>
      <c r="T33" s="1804"/>
      <c r="U33" s="1804"/>
      <c r="V33" s="1804"/>
      <c r="W33" s="1805"/>
    </row>
    <row r="34" spans="1:23" s="5" customFormat="1" ht="42.75" customHeight="1" x14ac:dyDescent="0.25">
      <c r="A34" s="233" t="s">
        <v>463</v>
      </c>
      <c r="B34" s="1804" t="s">
        <v>1086</v>
      </c>
      <c r="C34" s="1804"/>
      <c r="D34" s="1804"/>
      <c r="E34" s="1804"/>
      <c r="F34" s="1804"/>
      <c r="G34" s="1804"/>
      <c r="H34" s="1804"/>
      <c r="I34" s="1804"/>
      <c r="J34" s="1804"/>
      <c r="K34" s="1804"/>
      <c r="L34" s="1804"/>
      <c r="M34" s="1804"/>
      <c r="N34" s="1804"/>
      <c r="O34" s="1804"/>
      <c r="P34" s="1804"/>
      <c r="Q34" s="1804"/>
      <c r="R34" s="1804"/>
      <c r="S34" s="1804"/>
      <c r="T34" s="1804"/>
      <c r="U34" s="1804"/>
      <c r="V34" s="1804"/>
      <c r="W34" s="1805"/>
    </row>
    <row r="35" spans="1:23" s="5" customFormat="1" x14ac:dyDescent="0.25">
      <c r="A35" s="234" t="s">
        <v>466</v>
      </c>
      <c r="B35" s="1834" t="s">
        <v>483</v>
      </c>
      <c r="C35" s="1834"/>
      <c r="D35" s="1834"/>
      <c r="E35" s="1834"/>
      <c r="F35" s="1834"/>
      <c r="G35" s="1834"/>
      <c r="H35" s="1834"/>
      <c r="I35" s="1834"/>
      <c r="J35" s="1834"/>
      <c r="K35" s="1834"/>
      <c r="L35" s="1834"/>
      <c r="M35" s="1834"/>
      <c r="N35" s="1834"/>
      <c r="O35" s="1834"/>
      <c r="P35" s="1834"/>
      <c r="Q35" s="1834"/>
      <c r="R35" s="1834"/>
      <c r="S35" s="1834"/>
      <c r="T35" s="1834"/>
      <c r="U35" s="1834"/>
      <c r="V35" s="1834"/>
      <c r="W35" s="1835"/>
    </row>
    <row r="36" spans="1:23" s="5" customFormat="1" ht="58.9" customHeight="1" x14ac:dyDescent="0.25">
      <c r="A36" s="234"/>
      <c r="B36" s="235" t="s">
        <v>484</v>
      </c>
      <c r="C36" s="1804" t="s">
        <v>485</v>
      </c>
      <c r="D36" s="1804"/>
      <c r="E36" s="1804"/>
      <c r="F36" s="1804"/>
      <c r="G36" s="1804"/>
      <c r="H36" s="1804"/>
      <c r="I36" s="1804"/>
      <c r="J36" s="1804"/>
      <c r="K36" s="1804"/>
      <c r="L36" s="1804"/>
      <c r="M36" s="1804"/>
      <c r="N36" s="1804"/>
      <c r="O36" s="1804"/>
      <c r="P36" s="1804"/>
      <c r="Q36" s="1804"/>
      <c r="R36" s="1804"/>
      <c r="S36" s="1804"/>
      <c r="T36" s="1804"/>
      <c r="U36" s="1804"/>
      <c r="V36" s="1804"/>
      <c r="W36" s="1805"/>
    </row>
    <row r="37" spans="1:23" s="5" customFormat="1" ht="60.4" customHeight="1" x14ac:dyDescent="0.25">
      <c r="A37" s="234"/>
      <c r="B37" s="235" t="s">
        <v>486</v>
      </c>
      <c r="C37" s="1804" t="s">
        <v>487</v>
      </c>
      <c r="D37" s="1804"/>
      <c r="E37" s="1804"/>
      <c r="F37" s="1804"/>
      <c r="G37" s="1804"/>
      <c r="H37" s="1804"/>
      <c r="I37" s="1804"/>
      <c r="J37" s="1804"/>
      <c r="K37" s="1804"/>
      <c r="L37" s="1804"/>
      <c r="M37" s="1804"/>
      <c r="N37" s="1804"/>
      <c r="O37" s="1804"/>
      <c r="P37" s="1804"/>
      <c r="Q37" s="1804"/>
      <c r="R37" s="1804"/>
      <c r="S37" s="1804"/>
      <c r="T37" s="1804"/>
      <c r="U37" s="1804"/>
      <c r="V37" s="1804"/>
      <c r="W37" s="1805"/>
    </row>
    <row r="38" spans="1:23" s="5" customFormat="1" x14ac:dyDescent="0.25">
      <c r="A38" s="234" t="s">
        <v>488</v>
      </c>
      <c r="B38" s="1804" t="s">
        <v>489</v>
      </c>
      <c r="C38" s="1804"/>
      <c r="D38" s="1804"/>
      <c r="E38" s="1804"/>
      <c r="F38" s="1804"/>
      <c r="G38" s="1804"/>
      <c r="H38" s="1804"/>
      <c r="I38" s="1804"/>
      <c r="J38" s="1804"/>
      <c r="K38" s="1804"/>
      <c r="L38" s="1804"/>
      <c r="M38" s="1804"/>
      <c r="N38" s="1804"/>
      <c r="O38" s="1804"/>
      <c r="P38" s="1804"/>
      <c r="Q38" s="1804"/>
      <c r="R38" s="1804"/>
      <c r="S38" s="1804"/>
      <c r="T38" s="1804"/>
      <c r="U38" s="1804"/>
      <c r="V38" s="1804"/>
      <c r="W38" s="1805"/>
    </row>
    <row r="39" spans="1:23" s="5" customFormat="1" x14ac:dyDescent="0.25">
      <c r="A39" s="234" t="s">
        <v>490</v>
      </c>
      <c r="B39" s="1804" t="s">
        <v>491</v>
      </c>
      <c r="C39" s="1804"/>
      <c r="D39" s="1804"/>
      <c r="E39" s="1804"/>
      <c r="F39" s="1804"/>
      <c r="G39" s="1804"/>
      <c r="H39" s="1804"/>
      <c r="I39" s="1804"/>
      <c r="J39" s="1804"/>
      <c r="K39" s="1804"/>
      <c r="L39" s="1804"/>
      <c r="M39" s="1804"/>
      <c r="N39" s="1804"/>
      <c r="O39" s="1804"/>
      <c r="P39" s="1804"/>
      <c r="Q39" s="1804"/>
      <c r="R39" s="1804"/>
      <c r="S39" s="1804"/>
      <c r="T39" s="1804"/>
      <c r="U39" s="1804"/>
      <c r="V39" s="1804"/>
      <c r="W39" s="1805"/>
    </row>
    <row r="40" spans="1:23" x14ac:dyDescent="0.25">
      <c r="A40" s="234" t="s">
        <v>449</v>
      </c>
      <c r="B40" s="1804" t="s">
        <v>492</v>
      </c>
      <c r="C40" s="1804"/>
      <c r="D40" s="1804"/>
      <c r="E40" s="1804"/>
      <c r="F40" s="1804"/>
      <c r="G40" s="1804"/>
      <c r="H40" s="1804"/>
      <c r="I40" s="1804"/>
      <c r="J40" s="1804"/>
      <c r="K40" s="1804"/>
      <c r="L40" s="1804"/>
      <c r="M40" s="1804"/>
      <c r="N40" s="1804"/>
      <c r="O40" s="1804"/>
      <c r="P40" s="1804"/>
      <c r="Q40" s="1804"/>
      <c r="R40" s="1804"/>
      <c r="S40" s="1804"/>
      <c r="T40" s="1804"/>
      <c r="U40" s="1804"/>
      <c r="V40" s="1804"/>
      <c r="W40" s="1805"/>
    </row>
  </sheetData>
  <sheetProtection algorithmName="SHA-512" hashValue="+wLtrWdXIWZ1naZw+mQZcxxFrJAYYNWWAKVKXrwLEP42AzjQorixC+gNA502ONvhQtbZQnowIgvM0l0WSWXkQw==" saltValue="a4du4gizovCH2wS45r9hpA==" spinCount="100000" sheet="1" objects="1" scenarios="1" formatRows="0" selectLockedCells="1"/>
  <mergeCells count="81">
    <mergeCell ref="B39:W39"/>
    <mergeCell ref="B40:W40"/>
    <mergeCell ref="B33:W33"/>
    <mergeCell ref="B34:W34"/>
    <mergeCell ref="B35:W35"/>
    <mergeCell ref="C36:W36"/>
    <mergeCell ref="C37:W37"/>
    <mergeCell ref="B38:W38"/>
    <mergeCell ref="A27:W27"/>
    <mergeCell ref="B28:W28"/>
    <mergeCell ref="B29:W29"/>
    <mergeCell ref="B30:W30"/>
    <mergeCell ref="B31:W31"/>
    <mergeCell ref="A21:N21"/>
    <mergeCell ref="S21:W21"/>
    <mergeCell ref="Y21:AB21"/>
    <mergeCell ref="B32:W32"/>
    <mergeCell ref="Y23:AB23"/>
    <mergeCell ref="B25:E26"/>
    <mergeCell ref="F25:G26"/>
    <mergeCell ref="R25:V26"/>
    <mergeCell ref="W25:W26"/>
    <mergeCell ref="Y25:AB25"/>
    <mergeCell ref="Y26:AB26"/>
    <mergeCell ref="A22:I23"/>
    <mergeCell ref="J22:Q22"/>
    <mergeCell ref="R22:U23"/>
    <mergeCell ref="V22:V23"/>
    <mergeCell ref="W22:W23"/>
    <mergeCell ref="D14:E14"/>
    <mergeCell ref="Y15:AB15"/>
    <mergeCell ref="Y16:AB16"/>
    <mergeCell ref="Y18:AB18"/>
    <mergeCell ref="Y19:AB19"/>
    <mergeCell ref="Y17:AB17"/>
    <mergeCell ref="Y11:AB11"/>
    <mergeCell ref="Y12:AB12"/>
    <mergeCell ref="Y13:AB13"/>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Q10:Q11"/>
    <mergeCell ref="V1:W5"/>
    <mergeCell ref="O1:O5"/>
    <mergeCell ref="P1:P5"/>
    <mergeCell ref="Q1:Q5"/>
    <mergeCell ref="R1:S5"/>
    <mergeCell ref="T1:T5"/>
    <mergeCell ref="U1:U5"/>
    <mergeCell ref="S10:S11"/>
    <mergeCell ref="T10:T11"/>
    <mergeCell ref="U10:U11"/>
    <mergeCell ref="V10:V11"/>
    <mergeCell ref="W10:W11"/>
    <mergeCell ref="A6:B6"/>
    <mergeCell ref="C6:G6"/>
    <mergeCell ref="H6:W8"/>
    <mergeCell ref="A7:B8"/>
    <mergeCell ref="C7:G7"/>
    <mergeCell ref="C8:G8"/>
    <mergeCell ref="A1:D5"/>
    <mergeCell ref="E1:G5"/>
    <mergeCell ref="H1:H5"/>
    <mergeCell ref="N1:N5"/>
    <mergeCell ref="I1:I5"/>
    <mergeCell ref="J1:J5"/>
    <mergeCell ref="K1:K5"/>
    <mergeCell ref="L1:L5"/>
    <mergeCell ref="M1:M5"/>
  </mergeCells>
  <conditionalFormatting sqref="W22">
    <cfRule type="expression" dxfId="12" priority="11">
      <formula>(W22="final")</formula>
    </cfRule>
    <cfRule type="expression" dxfId="11" priority="12">
      <formula>(W22="NOT COMPLIANT")</formula>
    </cfRule>
  </conditionalFormatting>
  <conditionalFormatting sqref="V12">
    <cfRule type="cellIs" dxfId="10" priority="10" operator="notEqual">
      <formula>"Yes"</formula>
    </cfRule>
  </conditionalFormatting>
  <conditionalFormatting sqref="V13">
    <cfRule type="cellIs" dxfId="9" priority="9" operator="notEqual">
      <formula>"Yes"</formula>
    </cfRule>
  </conditionalFormatting>
  <conditionalFormatting sqref="V15">
    <cfRule type="cellIs" dxfId="8" priority="8" operator="notEqual">
      <formula>"Yes"</formula>
    </cfRule>
  </conditionalFormatting>
  <conditionalFormatting sqref="V16">
    <cfRule type="cellIs" dxfId="7" priority="7" operator="notEqual">
      <formula>"Yes"</formula>
    </cfRule>
  </conditionalFormatting>
  <conditionalFormatting sqref="V17">
    <cfRule type="cellIs" dxfId="6" priority="6" operator="notEqual">
      <formula>"Yes"</formula>
    </cfRule>
  </conditionalFormatting>
  <conditionalFormatting sqref="V18">
    <cfRule type="cellIs" dxfId="5" priority="5" operator="notEqual">
      <formula>"Yes"</formula>
    </cfRule>
  </conditionalFormatting>
  <conditionalFormatting sqref="V19">
    <cfRule type="cellIs" dxfId="4" priority="4" operator="notEqual">
      <formula>"Yes"</formula>
    </cfRule>
  </conditionalFormatting>
  <conditionalFormatting sqref="V20">
    <cfRule type="cellIs" dxfId="3" priority="3" operator="notEqual">
      <formula>"Yes"</formula>
    </cfRule>
  </conditionalFormatting>
  <conditionalFormatting sqref="H6:W8">
    <cfRule type="containsText" dxfId="2" priority="2"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22:V23">
    <cfRule type="containsText" dxfId="1" priority="1" operator="containsText" text="Bedrooms?">
      <formula>NOT(ISERROR(SEARCH("Bedrooms?",V22)))</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xr:uid="{00000000-0002-0000-0400-000000000000}">
      <formula1>0</formula1>
      <formula2>SUM(Q12:Q19)*365</formula2>
    </dataValidation>
    <dataValidation type="list" allowBlank="1" showInputMessage="1" showErrorMessage="1" sqref="V15:V20 G20 V12:V13 G12:G18" xr:uid="{00000000-0002-0000-0400-000001000000}">
      <formula1>YesOrNo</formula1>
    </dataValidation>
  </dataValidations>
  <printOptions horizontalCentered="1"/>
  <pageMargins left="0.5" right="0.5" top="0.75" bottom="0.75" header="0.3" footer="0.3"/>
  <pageSetup scale="64" orientation="landscape" r:id="rId1"/>
  <headerFooter>
    <oddHeader>&amp;L&amp;F&amp;R&amp;A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O93"/>
  <sheetViews>
    <sheetView zoomScale="114" workbookViewId="0">
      <selection activeCell="C14" sqref="C14:C15"/>
    </sheetView>
  </sheetViews>
  <sheetFormatPr defaultColWidth="8.7109375" defaultRowHeight="15" x14ac:dyDescent="0.25"/>
  <cols>
    <col min="1" max="1" width="12" style="5" customWidth="1"/>
    <col min="2" max="2" width="23.5703125" style="5" customWidth="1"/>
    <col min="3" max="3" width="10.42578125" style="5" customWidth="1"/>
    <col min="4" max="12" width="8.7109375" style="5"/>
    <col min="13" max="13" width="31.28515625" style="5" customWidth="1"/>
    <col min="14" max="16384" width="8.7109375" style="5"/>
  </cols>
  <sheetData>
    <row r="1" spans="1:15" ht="14.65" customHeight="1" x14ac:dyDescent="0.25">
      <c r="A1" s="1836"/>
      <c r="B1" s="1837"/>
      <c r="C1" s="1837"/>
      <c r="D1" s="1837"/>
      <c r="E1" s="1840"/>
      <c r="F1" s="1840"/>
      <c r="G1" s="1840"/>
      <c r="H1" s="1842"/>
      <c r="I1" s="1842"/>
      <c r="J1" s="1844" t="str">
        <f>VersionNo.</f>
        <v>Version 2021.01</v>
      </c>
      <c r="K1" s="1844"/>
      <c r="L1" s="1846" t="s">
        <v>544</v>
      </c>
      <c r="M1" s="1847"/>
      <c r="O1" s="5" t="s">
        <v>1245</v>
      </c>
    </row>
    <row r="2" spans="1:15" x14ac:dyDescent="0.25">
      <c r="A2" s="1838"/>
      <c r="B2" s="1839"/>
      <c r="C2" s="1839"/>
      <c r="D2" s="1839"/>
      <c r="E2" s="1841"/>
      <c r="F2" s="1841"/>
      <c r="G2" s="1841"/>
      <c r="H2" s="1843"/>
      <c r="I2" s="1843"/>
      <c r="J2" s="1845"/>
      <c r="K2" s="1845"/>
      <c r="L2" s="1848"/>
      <c r="M2" s="1849"/>
    </row>
    <row r="3" spans="1:15" x14ac:dyDescent="0.25">
      <c r="A3" s="1838"/>
      <c r="B3" s="1839"/>
      <c r="C3" s="1839"/>
      <c r="D3" s="1839"/>
      <c r="E3" s="1841"/>
      <c r="F3" s="1841"/>
      <c r="G3" s="1841"/>
      <c r="H3" s="1843"/>
      <c r="I3" s="1843"/>
      <c r="J3" s="1845"/>
      <c r="K3" s="1845"/>
      <c r="L3" s="1848"/>
      <c r="M3" s="1849"/>
    </row>
    <row r="4" spans="1:15" x14ac:dyDescent="0.25">
      <c r="A4" s="1838"/>
      <c r="B4" s="1839"/>
      <c r="C4" s="1839"/>
      <c r="D4" s="1839"/>
      <c r="E4" s="1841"/>
      <c r="F4" s="1841"/>
      <c r="G4" s="1841"/>
      <c r="H4" s="1843"/>
      <c r="I4" s="1843"/>
      <c r="J4" s="1845"/>
      <c r="K4" s="1845"/>
      <c r="L4" s="1848"/>
      <c r="M4" s="1849"/>
    </row>
    <row r="5" spans="1:15" ht="15.75" thickBot="1" x14ac:dyDescent="0.3">
      <c r="A5" s="1838"/>
      <c r="B5" s="1839"/>
      <c r="C5" s="1839"/>
      <c r="D5" s="1839"/>
      <c r="E5" s="1841"/>
      <c r="F5" s="1841"/>
      <c r="G5" s="1841"/>
      <c r="H5" s="1843"/>
      <c r="I5" s="1843"/>
      <c r="J5" s="1845"/>
      <c r="K5" s="1845"/>
      <c r="L5" s="1848"/>
      <c r="M5" s="1849"/>
    </row>
    <row r="6" spans="1:15" ht="14.65" customHeight="1" thickTop="1" thickBot="1" x14ac:dyDescent="0.3">
      <c r="A6" s="1865" t="s">
        <v>545</v>
      </c>
      <c r="B6" s="1866"/>
      <c r="C6" s="1866"/>
      <c r="D6" s="1866"/>
      <c r="E6" s="1866"/>
      <c r="F6" s="1866"/>
      <c r="G6" s="1866"/>
      <c r="H6" s="1866"/>
      <c r="I6" s="1866"/>
      <c r="J6" s="1866"/>
      <c r="K6" s="1866"/>
      <c r="L6" s="1866"/>
      <c r="M6" s="1867"/>
    </row>
    <row r="7" spans="1:15" ht="14.65" customHeight="1" x14ac:dyDescent="0.25">
      <c r="A7" s="1868" t="s">
        <v>147</v>
      </c>
      <c r="B7" s="1869"/>
      <c r="C7" s="1870" t="str">
        <f>IF('2 Project Information'!E7="","",'2 Project Information'!E7)</f>
        <v/>
      </c>
      <c r="D7" s="1871"/>
      <c r="E7" s="1871"/>
      <c r="F7" s="1871"/>
      <c r="G7" s="1872"/>
      <c r="H7" s="1873" t="s">
        <v>546</v>
      </c>
      <c r="I7" s="1874"/>
      <c r="J7" s="1874"/>
      <c r="K7" s="1875" t="str">
        <f>IF('2 Project Information'!E28="","",'2 Project Information'!E28)</f>
        <v/>
      </c>
      <c r="L7" s="1876"/>
      <c r="M7" s="1877"/>
    </row>
    <row r="8" spans="1:15" ht="14.65" customHeight="1" x14ac:dyDescent="0.25">
      <c r="A8" s="1878"/>
      <c r="B8" s="1879"/>
      <c r="C8" s="1882" t="str">
        <f>IF('2 Project Information'!E8="","",'2 Project Information'!E8)</f>
        <v/>
      </c>
      <c r="D8" s="1883"/>
      <c r="E8" s="1883"/>
      <c r="F8" s="1883"/>
      <c r="G8" s="1884"/>
      <c r="H8" s="1850" t="s">
        <v>547</v>
      </c>
      <c r="I8" s="1851"/>
      <c r="J8" s="1851"/>
      <c r="K8" s="1885" t="str">
        <f>IF('2 Project Information'!E27="","",'2 Project Information'!E27)</f>
        <v/>
      </c>
      <c r="L8" s="1886"/>
      <c r="M8" s="1887"/>
    </row>
    <row r="9" spans="1:15" ht="14.65" customHeight="1" x14ac:dyDescent="0.25">
      <c r="A9" s="1880"/>
      <c r="B9" s="1881"/>
      <c r="C9" s="1888" t="str">
        <f>IF('2 Project Information'!E9="","",'2 Project Information'!E9)</f>
        <v/>
      </c>
      <c r="D9" s="1889"/>
      <c r="E9" s="1889"/>
      <c r="F9" s="1889"/>
      <c r="G9" s="1890"/>
      <c r="H9" s="1850" t="s">
        <v>548</v>
      </c>
      <c r="I9" s="1851"/>
      <c r="J9" s="1851"/>
      <c r="K9" s="1852" t="str">
        <f>IF('2 Project Information'!E30="","",'2 Project Information'!E30)</f>
        <v/>
      </c>
      <c r="L9" s="1853"/>
      <c r="M9" s="1854"/>
    </row>
    <row r="10" spans="1:15" ht="14.65" customHeight="1" thickBot="1" x14ac:dyDescent="0.3">
      <c r="A10" s="1855" t="s">
        <v>549</v>
      </c>
      <c r="B10" s="1856"/>
      <c r="C10" s="1857" t="str">
        <f>IF('2 Project Information'!E20="","",'2 Project Information'!E20)</f>
        <v/>
      </c>
      <c r="D10" s="1858"/>
      <c r="E10" s="1858"/>
      <c r="F10" s="1858"/>
      <c r="G10" s="1859"/>
      <c r="H10" s="1860" t="s">
        <v>550</v>
      </c>
      <c r="I10" s="1861"/>
      <c r="J10" s="1861"/>
      <c r="K10" s="1862"/>
      <c r="L10" s="1863"/>
      <c r="M10" s="1864"/>
    </row>
    <row r="11" spans="1:15" ht="12" customHeight="1" x14ac:dyDescent="0.25">
      <c r="A11" s="271"/>
      <c r="B11" s="7"/>
      <c r="C11" s="7"/>
      <c r="D11" s="7"/>
      <c r="E11" s="7"/>
      <c r="F11" s="7"/>
      <c r="G11" s="7"/>
      <c r="H11" s="7"/>
      <c r="I11" s="7"/>
      <c r="J11" s="7"/>
      <c r="K11" s="7"/>
      <c r="L11" s="7"/>
      <c r="M11" s="272"/>
    </row>
    <row r="12" spans="1:15" ht="12" customHeight="1" x14ac:dyDescent="0.25">
      <c r="A12" s="1893" t="s">
        <v>551</v>
      </c>
      <c r="B12" s="1894"/>
      <c r="C12" s="1894"/>
      <c r="D12" s="1894"/>
      <c r="E12" s="1894"/>
      <c r="F12" s="1894"/>
      <c r="G12" s="1894"/>
      <c r="H12" s="1894"/>
      <c r="I12" s="1894"/>
      <c r="J12" s="1894"/>
      <c r="K12" s="1894"/>
      <c r="L12" s="1894"/>
      <c r="M12" s="1895"/>
    </row>
    <row r="13" spans="1:15" ht="58.5" customHeight="1" x14ac:dyDescent="0.25">
      <c r="A13" s="1896" t="s">
        <v>552</v>
      </c>
      <c r="B13" s="1897"/>
      <c r="C13" s="1897"/>
      <c r="D13" s="1897"/>
      <c r="E13" s="1897"/>
      <c r="F13" s="1897"/>
      <c r="G13" s="1897"/>
      <c r="H13" s="1897"/>
      <c r="I13" s="1897"/>
      <c r="J13" s="1897"/>
      <c r="K13" s="1897"/>
      <c r="L13" s="1897"/>
      <c r="M13" s="1898"/>
    </row>
    <row r="14" spans="1:15" ht="29.45" customHeight="1" x14ac:dyDescent="0.25">
      <c r="A14" s="1899" t="s">
        <v>553</v>
      </c>
      <c r="B14" s="1900"/>
      <c r="C14" s="1903"/>
      <c r="D14" s="1905" t="s">
        <v>554</v>
      </c>
      <c r="E14" s="1906"/>
      <c r="F14" s="1906"/>
      <c r="G14" s="1907"/>
      <c r="H14" s="1907"/>
      <c r="I14" s="1907"/>
      <c r="J14" s="1907"/>
      <c r="K14" s="1908" t="s">
        <v>555</v>
      </c>
      <c r="L14" s="1908"/>
      <c r="M14" s="273"/>
    </row>
    <row r="15" spans="1:15" ht="29.45" customHeight="1" x14ac:dyDescent="0.25">
      <c r="A15" s="1901"/>
      <c r="B15" s="1902"/>
      <c r="C15" s="1904"/>
      <c r="D15" s="1909" t="s">
        <v>556</v>
      </c>
      <c r="E15" s="1910"/>
      <c r="F15" s="1910"/>
      <c r="G15" s="1910"/>
      <c r="H15" s="1910"/>
      <c r="I15" s="1910"/>
      <c r="J15" s="1911"/>
      <c r="K15" s="1912"/>
      <c r="L15" s="1913"/>
      <c r="M15" s="1914"/>
    </row>
    <row r="16" spans="1:15" ht="6" customHeight="1" x14ac:dyDescent="0.25">
      <c r="A16" s="1891"/>
      <c r="B16" s="1643"/>
      <c r="C16" s="1643"/>
      <c r="D16" s="1643"/>
      <c r="E16" s="1643"/>
      <c r="F16" s="1643"/>
      <c r="G16" s="1643"/>
      <c r="H16" s="1643"/>
      <c r="I16" s="1643"/>
      <c r="J16" s="1643"/>
      <c r="K16" s="1643"/>
      <c r="L16" s="1643"/>
      <c r="M16" s="1892"/>
    </row>
    <row r="17" spans="1:13" ht="14.85" customHeight="1" x14ac:dyDescent="0.25">
      <c r="A17" s="1893" t="s">
        <v>557</v>
      </c>
      <c r="B17" s="1894"/>
      <c r="C17" s="1894"/>
      <c r="D17" s="1894"/>
      <c r="E17" s="1894"/>
      <c r="F17" s="1894"/>
      <c r="G17" s="1894"/>
      <c r="H17" s="1894"/>
      <c r="I17" s="1894"/>
      <c r="J17" s="1894"/>
      <c r="K17" s="1894"/>
      <c r="L17" s="1894"/>
      <c r="M17" s="1895"/>
    </row>
    <row r="18" spans="1:13" ht="14.85" customHeight="1" x14ac:dyDescent="0.25">
      <c r="A18" s="274">
        <f>MAX(J24,J32,J33,J34,J35,J36)</f>
        <v>0</v>
      </c>
      <c r="B18" s="822" t="s">
        <v>558</v>
      </c>
      <c r="C18" s="1643"/>
      <c r="D18" s="1643"/>
      <c r="E18" s="1643"/>
      <c r="F18" s="1643"/>
      <c r="G18" s="1643"/>
      <c r="H18" s="1643"/>
      <c r="I18" s="1643"/>
      <c r="J18" s="1643"/>
      <c r="K18" s="1643"/>
      <c r="L18" s="1643"/>
      <c r="M18" s="1892"/>
    </row>
    <row r="19" spans="1:13" ht="6" customHeight="1" x14ac:dyDescent="0.25">
      <c r="A19" s="1891"/>
      <c r="B19" s="1643"/>
      <c r="C19" s="1643"/>
      <c r="D19" s="1643"/>
      <c r="E19" s="1643"/>
      <c r="F19" s="1643"/>
      <c r="G19" s="1643"/>
      <c r="H19" s="1643"/>
      <c r="I19" s="1643"/>
      <c r="J19" s="1643"/>
      <c r="K19" s="1643"/>
      <c r="L19" s="1643"/>
      <c r="M19" s="1892"/>
    </row>
    <row r="20" spans="1:13" ht="14.65" customHeight="1" x14ac:dyDescent="0.25">
      <c r="A20" s="1893" t="s">
        <v>559</v>
      </c>
      <c r="B20" s="1894"/>
      <c r="C20" s="1894"/>
      <c r="D20" s="1894"/>
      <c r="E20" s="1894"/>
      <c r="F20" s="1894"/>
      <c r="G20" s="1894"/>
      <c r="H20" s="1894"/>
      <c r="I20" s="1894"/>
      <c r="J20" s="1894"/>
      <c r="K20" s="1894"/>
      <c r="L20" s="1894"/>
      <c r="M20" s="1895"/>
    </row>
    <row r="21" spans="1:13" ht="94.5" customHeight="1" thickBot="1" x14ac:dyDescent="0.3">
      <c r="A21" s="1896" t="s">
        <v>560</v>
      </c>
      <c r="B21" s="1897"/>
      <c r="C21" s="1897"/>
      <c r="D21" s="1897"/>
      <c r="E21" s="1897"/>
      <c r="F21" s="1897"/>
      <c r="G21" s="1897"/>
      <c r="H21" s="1897"/>
      <c r="I21" s="1897"/>
      <c r="J21" s="1897"/>
      <c r="K21" s="1897"/>
      <c r="L21" s="1897"/>
      <c r="M21" s="1898"/>
    </row>
    <row r="22" spans="1:13" ht="14.65" customHeight="1" x14ac:dyDescent="0.25">
      <c r="A22" s="1926" t="s">
        <v>561</v>
      </c>
      <c r="B22" s="1928" t="s">
        <v>562</v>
      </c>
      <c r="C22" s="1929" t="s">
        <v>563</v>
      </c>
      <c r="D22" s="1931" t="s">
        <v>564</v>
      </c>
      <c r="E22" s="1932"/>
      <c r="F22" s="1933"/>
      <c r="G22" s="1931" t="s">
        <v>565</v>
      </c>
      <c r="H22" s="1932"/>
      <c r="I22" s="1937" t="s">
        <v>894</v>
      </c>
      <c r="J22" s="1938"/>
      <c r="K22" s="1938"/>
      <c r="L22" s="1938"/>
      <c r="M22" s="1939"/>
    </row>
    <row r="23" spans="1:13" ht="28.5" customHeight="1" x14ac:dyDescent="0.25">
      <c r="A23" s="1927"/>
      <c r="B23" s="1169"/>
      <c r="C23" s="1930"/>
      <c r="D23" s="1934"/>
      <c r="E23" s="1935"/>
      <c r="F23" s="1936"/>
      <c r="G23" s="1934"/>
      <c r="H23" s="1935"/>
      <c r="I23" s="275" t="s">
        <v>566</v>
      </c>
      <c r="J23" s="276" t="s">
        <v>567</v>
      </c>
      <c r="K23" s="1940" t="s">
        <v>568</v>
      </c>
      <c r="L23" s="1941"/>
      <c r="M23" s="1942"/>
    </row>
    <row r="24" spans="1:13" ht="28.35" customHeight="1" x14ac:dyDescent="0.25">
      <c r="A24" s="277"/>
      <c r="B24" s="278" t="s">
        <v>569</v>
      </c>
      <c r="C24" s="421"/>
      <c r="D24" s="1915"/>
      <c r="E24" s="1916"/>
      <c r="F24" s="1917"/>
      <c r="G24" s="1918"/>
      <c r="H24" s="1919"/>
      <c r="I24" s="279"/>
      <c r="J24" s="280">
        <f t="shared" ref="J24" si="0">I24/128</f>
        <v>0</v>
      </c>
      <c r="K24" s="1920"/>
      <c r="L24" s="1921"/>
      <c r="M24" s="1922"/>
    </row>
    <row r="25" spans="1:13" ht="14.65" customHeight="1" x14ac:dyDescent="0.25">
      <c r="A25" s="277"/>
      <c r="B25" s="281"/>
      <c r="C25" s="421"/>
      <c r="D25" s="1915"/>
      <c r="E25" s="1916"/>
      <c r="F25" s="1917"/>
      <c r="G25" s="1918"/>
      <c r="H25" s="1919"/>
      <c r="I25" s="1923"/>
      <c r="J25" s="1924"/>
      <c r="K25" s="1924"/>
      <c r="L25" s="1924"/>
      <c r="M25" s="1925"/>
    </row>
    <row r="26" spans="1:13" ht="14.65" customHeight="1" x14ac:dyDescent="0.25">
      <c r="A26" s="282">
        <f>SUM(A24:A25)</f>
        <v>0</v>
      </c>
      <c r="B26" s="420" t="s">
        <v>570</v>
      </c>
      <c r="C26" s="283" t="str">
        <f>IF(A26=0,"",SUM(A24*C24,A25*C25)/A26)</f>
        <v/>
      </c>
      <c r="D26" s="1943" t="s">
        <v>571</v>
      </c>
      <c r="E26" s="1944"/>
      <c r="F26" s="1944"/>
      <c r="G26" s="1944"/>
      <c r="H26" s="1945"/>
      <c r="I26" s="1945"/>
      <c r="J26" s="1945"/>
      <c r="K26" s="1945"/>
      <c r="L26" s="1945"/>
      <c r="M26" s="1946"/>
    </row>
    <row r="27" spans="1:13" ht="6" customHeight="1" x14ac:dyDescent="0.25">
      <c r="A27" s="1891"/>
      <c r="B27" s="1643"/>
      <c r="C27" s="1643"/>
      <c r="D27" s="1643"/>
      <c r="E27" s="1643"/>
      <c r="F27" s="1643"/>
      <c r="G27" s="1643"/>
      <c r="H27" s="1643"/>
      <c r="I27" s="1643"/>
      <c r="J27" s="1643"/>
      <c r="K27" s="1643"/>
      <c r="L27" s="1643"/>
      <c r="M27" s="1892"/>
    </row>
    <row r="28" spans="1:13" ht="14.65" customHeight="1" x14ac:dyDescent="0.25">
      <c r="A28" s="1947" t="s">
        <v>572</v>
      </c>
      <c r="B28" s="1948"/>
      <c r="C28" s="1948"/>
      <c r="D28" s="1948"/>
      <c r="E28" s="1948"/>
      <c r="F28" s="1948"/>
      <c r="G28" s="1948"/>
      <c r="H28" s="1948"/>
      <c r="I28" s="1948"/>
      <c r="J28" s="1948"/>
      <c r="K28" s="1948"/>
      <c r="L28" s="1948"/>
      <c r="M28" s="1949"/>
    </row>
    <row r="29" spans="1:13" ht="87.4" customHeight="1" thickBot="1" x14ac:dyDescent="0.3">
      <c r="A29" s="1896" t="s">
        <v>573</v>
      </c>
      <c r="B29" s="1897"/>
      <c r="C29" s="1897"/>
      <c r="D29" s="1897"/>
      <c r="E29" s="1897"/>
      <c r="F29" s="1897"/>
      <c r="G29" s="1897"/>
      <c r="H29" s="1897"/>
      <c r="I29" s="1897"/>
      <c r="J29" s="1897"/>
      <c r="K29" s="1897"/>
      <c r="L29" s="1897"/>
      <c r="M29" s="1898"/>
    </row>
    <row r="30" spans="1:13" ht="14.65" customHeight="1" x14ac:dyDescent="0.25">
      <c r="A30" s="1926" t="s">
        <v>574</v>
      </c>
      <c r="B30" s="1928" t="s">
        <v>562</v>
      </c>
      <c r="C30" s="1929" t="s">
        <v>563</v>
      </c>
      <c r="D30" s="1931" t="s">
        <v>575</v>
      </c>
      <c r="E30" s="1932"/>
      <c r="F30" s="1933"/>
      <c r="G30" s="1931" t="s">
        <v>565</v>
      </c>
      <c r="H30" s="1932"/>
      <c r="I30" s="1937" t="s">
        <v>894</v>
      </c>
      <c r="J30" s="1938"/>
      <c r="K30" s="1938"/>
      <c r="L30" s="1938"/>
      <c r="M30" s="1939"/>
    </row>
    <row r="31" spans="1:13" ht="28.35" customHeight="1" x14ac:dyDescent="0.25">
      <c r="A31" s="1927"/>
      <c r="B31" s="1169"/>
      <c r="C31" s="1930"/>
      <c r="D31" s="1934"/>
      <c r="E31" s="1935"/>
      <c r="F31" s="1936"/>
      <c r="G31" s="1934"/>
      <c r="H31" s="1935"/>
      <c r="I31" s="275" t="s">
        <v>566</v>
      </c>
      <c r="J31" s="276" t="s">
        <v>567</v>
      </c>
      <c r="K31" s="1940" t="s">
        <v>568</v>
      </c>
      <c r="L31" s="1941"/>
      <c r="M31" s="1942"/>
    </row>
    <row r="32" spans="1:13" ht="29.45" customHeight="1" x14ac:dyDescent="0.25">
      <c r="A32" s="277"/>
      <c r="B32" s="281"/>
      <c r="C32" s="421"/>
      <c r="D32" s="1915"/>
      <c r="E32" s="1916"/>
      <c r="F32" s="1917"/>
      <c r="G32" s="1918"/>
      <c r="H32" s="1919"/>
      <c r="I32" s="279"/>
      <c r="J32" s="280">
        <f>I32/128</f>
        <v>0</v>
      </c>
      <c r="K32" s="1920"/>
      <c r="L32" s="1921"/>
      <c r="M32" s="1922"/>
    </row>
    <row r="33" spans="1:13" ht="30.4" customHeight="1" x14ac:dyDescent="0.25">
      <c r="A33" s="277"/>
      <c r="B33" s="281"/>
      <c r="C33" s="421"/>
      <c r="D33" s="1915"/>
      <c r="E33" s="1916"/>
      <c r="F33" s="1917"/>
      <c r="G33" s="1918"/>
      <c r="H33" s="1919"/>
      <c r="I33" s="279"/>
      <c r="J33" s="280">
        <f>I33/128</f>
        <v>0</v>
      </c>
      <c r="K33" s="1920"/>
      <c r="L33" s="1921"/>
      <c r="M33" s="1922"/>
    </row>
    <row r="34" spans="1:13" ht="29.45" customHeight="1" x14ac:dyDescent="0.25">
      <c r="A34" s="277"/>
      <c r="B34" s="281"/>
      <c r="C34" s="421"/>
      <c r="D34" s="1915"/>
      <c r="E34" s="1916"/>
      <c r="F34" s="1917"/>
      <c r="G34" s="1918"/>
      <c r="H34" s="1919"/>
      <c r="I34" s="279"/>
      <c r="J34" s="280">
        <f>I34/128</f>
        <v>0</v>
      </c>
      <c r="K34" s="1920"/>
      <c r="L34" s="1921"/>
      <c r="M34" s="1922"/>
    </row>
    <row r="35" spans="1:13" ht="28.5" customHeight="1" x14ac:dyDescent="0.25">
      <c r="A35" s="277"/>
      <c r="B35" s="281"/>
      <c r="C35" s="421"/>
      <c r="D35" s="1915"/>
      <c r="E35" s="1916"/>
      <c r="F35" s="1917"/>
      <c r="G35" s="1918"/>
      <c r="H35" s="1919"/>
      <c r="I35" s="279"/>
      <c r="J35" s="280">
        <f>I35/128</f>
        <v>0</v>
      </c>
      <c r="K35" s="1920"/>
      <c r="L35" s="1921"/>
      <c r="M35" s="1922"/>
    </row>
    <row r="36" spans="1:13" ht="28.5" customHeight="1" thickBot="1" x14ac:dyDescent="0.3">
      <c r="A36" s="284"/>
      <c r="B36" s="285"/>
      <c r="C36" s="286"/>
      <c r="D36" s="1950"/>
      <c r="E36" s="1951"/>
      <c r="F36" s="1952"/>
      <c r="G36" s="1953"/>
      <c r="H36" s="1954"/>
      <c r="I36" s="287"/>
      <c r="J36" s="288">
        <f>I36/128</f>
        <v>0</v>
      </c>
      <c r="K36" s="1955"/>
      <c r="L36" s="1956"/>
      <c r="M36" s="1957"/>
    </row>
    <row r="37" spans="1:13" ht="14.65" customHeight="1" x14ac:dyDescent="0.25">
      <c r="A37" s="289">
        <f>SUM(A32:A36)</f>
        <v>0</v>
      </c>
      <c r="B37" s="290" t="s">
        <v>576</v>
      </c>
      <c r="C37" s="291" t="str">
        <f>IF(A37=0,"",SUM(A32*C32,A33*C33,A34*C34,A35*C35,A36*C36)/A37)</f>
        <v/>
      </c>
      <c r="D37" s="1958" t="s">
        <v>571</v>
      </c>
      <c r="E37" s="1959"/>
      <c r="F37" s="1959"/>
      <c r="G37" s="1959"/>
      <c r="H37" s="292"/>
      <c r="I37" s="292"/>
      <c r="J37" s="292"/>
      <c r="K37" s="292"/>
      <c r="L37" s="292"/>
      <c r="M37" s="293"/>
    </row>
    <row r="38" spans="1:13" ht="6" customHeight="1" x14ac:dyDescent="0.25">
      <c r="A38" s="1891"/>
      <c r="B38" s="1643"/>
      <c r="C38" s="1643"/>
      <c r="D38" s="1643"/>
      <c r="E38" s="1643"/>
      <c r="F38" s="1643"/>
      <c r="G38" s="1643"/>
      <c r="H38" s="1643"/>
      <c r="I38" s="1643"/>
      <c r="J38" s="1643"/>
      <c r="K38" s="1643"/>
      <c r="L38" s="1643"/>
      <c r="M38" s="1892"/>
    </row>
    <row r="39" spans="1:13" ht="14.65" customHeight="1" x14ac:dyDescent="0.25">
      <c r="A39" s="1947" t="s">
        <v>577</v>
      </c>
      <c r="B39" s="1948"/>
      <c r="C39" s="1948"/>
      <c r="D39" s="1948"/>
      <c r="E39" s="1948"/>
      <c r="F39" s="1948"/>
      <c r="G39" s="1948"/>
      <c r="H39" s="1948"/>
      <c r="I39" s="1948"/>
      <c r="J39" s="1948"/>
      <c r="K39" s="1948"/>
      <c r="L39" s="1948"/>
      <c r="M39" s="1949"/>
    </row>
    <row r="40" spans="1:13" ht="52.35" customHeight="1" x14ac:dyDescent="0.25">
      <c r="A40" s="1966" t="s">
        <v>578</v>
      </c>
      <c r="B40" s="1967"/>
      <c r="C40" s="1967"/>
      <c r="D40" s="1967"/>
      <c r="E40" s="1967"/>
      <c r="F40" s="1967"/>
      <c r="G40" s="1967"/>
      <c r="H40" s="1968"/>
      <c r="I40" s="1968"/>
      <c r="J40" s="1968"/>
      <c r="K40" s="1968"/>
      <c r="L40" s="1968"/>
      <c r="M40" s="1969"/>
    </row>
    <row r="41" spans="1:13" ht="42.4" customHeight="1" x14ac:dyDescent="0.25">
      <c r="A41" s="294" t="s">
        <v>561</v>
      </c>
      <c r="B41" s="295" t="s">
        <v>562</v>
      </c>
      <c r="C41" s="296" t="s">
        <v>563</v>
      </c>
      <c r="D41" s="1970" t="s">
        <v>579</v>
      </c>
      <c r="E41" s="1970"/>
      <c r="F41" s="1970"/>
      <c r="G41" s="1970"/>
      <c r="H41" s="1971" t="s">
        <v>565</v>
      </c>
      <c r="I41" s="1972"/>
      <c r="J41" s="1940" t="s">
        <v>476</v>
      </c>
      <c r="K41" s="1973"/>
      <c r="L41" s="1973"/>
      <c r="M41" s="1974"/>
    </row>
    <row r="42" spans="1:13" ht="28.35" customHeight="1" x14ac:dyDescent="0.25">
      <c r="A42" s="277"/>
      <c r="B42" s="297"/>
      <c r="C42" s="298"/>
      <c r="D42" s="1960"/>
      <c r="E42" s="1960"/>
      <c r="F42" s="1960"/>
      <c r="G42" s="1960"/>
      <c r="H42" s="1961"/>
      <c r="I42" s="1962"/>
      <c r="J42" s="1963"/>
      <c r="K42" s="1964"/>
      <c r="L42" s="1964"/>
      <c r="M42" s="1965"/>
    </row>
    <row r="43" spans="1:13" ht="28.35" customHeight="1" x14ac:dyDescent="0.25">
      <c r="A43" s="277"/>
      <c r="B43" s="297"/>
      <c r="C43" s="298"/>
      <c r="D43" s="1960"/>
      <c r="E43" s="1960"/>
      <c r="F43" s="1960"/>
      <c r="G43" s="1960"/>
      <c r="H43" s="1961"/>
      <c r="I43" s="1962"/>
      <c r="J43" s="1963"/>
      <c r="K43" s="1964"/>
      <c r="L43" s="1964"/>
      <c r="M43" s="1965"/>
    </row>
    <row r="44" spans="1:13" ht="28.35" customHeight="1" x14ac:dyDescent="0.25">
      <c r="A44" s="277"/>
      <c r="B44" s="297"/>
      <c r="C44" s="298"/>
      <c r="D44" s="1960"/>
      <c r="E44" s="1960"/>
      <c r="F44" s="1960"/>
      <c r="G44" s="1960"/>
      <c r="H44" s="1961"/>
      <c r="I44" s="1962"/>
      <c r="J44" s="1963"/>
      <c r="K44" s="1964"/>
      <c r="L44" s="1964"/>
      <c r="M44" s="1965"/>
    </row>
    <row r="45" spans="1:13" ht="29.1" customHeight="1" x14ac:dyDescent="0.25">
      <c r="A45" s="277"/>
      <c r="B45" s="297"/>
      <c r="C45" s="298"/>
      <c r="D45" s="1960"/>
      <c r="E45" s="1960"/>
      <c r="F45" s="1960"/>
      <c r="G45" s="1960"/>
      <c r="H45" s="1961"/>
      <c r="I45" s="1962"/>
      <c r="J45" s="1963"/>
      <c r="K45" s="1964"/>
      <c r="L45" s="1964"/>
      <c r="M45" s="1965"/>
    </row>
    <row r="46" spans="1:13" ht="14.65" customHeight="1" x14ac:dyDescent="0.25">
      <c r="A46" s="277"/>
      <c r="B46" s="297"/>
      <c r="C46" s="298"/>
      <c r="D46" s="1960"/>
      <c r="E46" s="1960"/>
      <c r="F46" s="1960"/>
      <c r="G46" s="1960"/>
      <c r="H46" s="1961"/>
      <c r="I46" s="1962"/>
      <c r="J46" s="1963"/>
      <c r="K46" s="1964"/>
      <c r="L46" s="1964"/>
      <c r="M46" s="1965"/>
    </row>
    <row r="47" spans="1:13" ht="14.65" customHeight="1" x14ac:dyDescent="0.25">
      <c r="A47" s="299">
        <f>SUM(A42:A46)</f>
        <v>0</v>
      </c>
      <c r="B47" s="420" t="s">
        <v>570</v>
      </c>
      <c r="C47" s="283" t="str">
        <f>IF(A47=0,"",SUM(A42*C42,A43*C43,A44*C44,A45*C45,A46*C46)/A47)</f>
        <v/>
      </c>
      <c r="D47" s="1975" t="s">
        <v>571</v>
      </c>
      <c r="E47" s="1976"/>
      <c r="F47" s="1976"/>
      <c r="G47" s="1976"/>
      <c r="H47" s="787"/>
      <c r="I47" s="787"/>
      <c r="J47" s="787"/>
      <c r="K47" s="787"/>
      <c r="L47" s="787"/>
      <c r="M47" s="1977"/>
    </row>
    <row r="48" spans="1:13" ht="6" customHeight="1" x14ac:dyDescent="0.25">
      <c r="A48" s="1978"/>
      <c r="B48" s="1979"/>
      <c r="C48" s="1979"/>
      <c r="D48" s="1979"/>
      <c r="E48" s="1979"/>
      <c r="F48" s="1979"/>
      <c r="G48" s="1979"/>
      <c r="H48" s="1979"/>
      <c r="I48" s="1979"/>
      <c r="J48" s="1979"/>
      <c r="K48" s="1979"/>
      <c r="L48" s="1979"/>
      <c r="M48" s="1980"/>
    </row>
    <row r="49" spans="1:13" ht="14.25" customHeight="1" x14ac:dyDescent="0.25">
      <c r="A49" s="1981" t="s">
        <v>580</v>
      </c>
      <c r="B49" s="1982"/>
      <c r="C49" s="1982"/>
      <c r="D49" s="1982"/>
      <c r="E49" s="1982"/>
      <c r="F49" s="1982"/>
      <c r="G49" s="1982"/>
      <c r="H49" s="1816"/>
      <c r="I49" s="1816"/>
      <c r="J49" s="1816"/>
      <c r="K49" s="1816"/>
      <c r="L49" s="1816"/>
      <c r="M49" s="1817"/>
    </row>
    <row r="50" spans="1:13" ht="14.25" customHeight="1" x14ac:dyDescent="0.25">
      <c r="A50" s="1983" t="s">
        <v>581</v>
      </c>
      <c r="B50" s="1984"/>
      <c r="C50" s="1984"/>
      <c r="D50" s="1984"/>
      <c r="E50" s="1984"/>
      <c r="F50" s="1984"/>
      <c r="G50" s="1984"/>
      <c r="H50" s="1910"/>
      <c r="I50" s="1910"/>
      <c r="J50" s="1910"/>
      <c r="K50" s="1910"/>
      <c r="L50" s="1910"/>
      <c r="M50" s="1985"/>
    </row>
    <row r="51" spans="1:13" ht="27.4" customHeight="1" x14ac:dyDescent="0.25">
      <c r="A51" s="300" t="s">
        <v>582</v>
      </c>
      <c r="B51" s="301" t="s">
        <v>562</v>
      </c>
      <c r="C51" s="302" t="s">
        <v>583</v>
      </c>
      <c r="D51" s="1986" t="s">
        <v>584</v>
      </c>
      <c r="E51" s="1987"/>
      <c r="F51" s="1987"/>
      <c r="G51" s="1987"/>
      <c r="H51" s="1988"/>
      <c r="I51" s="1988"/>
      <c r="J51" s="1988"/>
      <c r="K51" s="1988"/>
      <c r="L51" s="1988"/>
      <c r="M51" s="1989"/>
    </row>
    <row r="52" spans="1:13" ht="14.25" customHeight="1" x14ac:dyDescent="0.25">
      <c r="A52" s="277"/>
      <c r="B52" s="281"/>
      <c r="C52" s="421"/>
      <c r="D52" s="1990"/>
      <c r="E52" s="1991"/>
      <c r="F52" s="1991"/>
      <c r="G52" s="1991"/>
      <c r="H52" s="1992"/>
      <c r="I52" s="1992"/>
      <c r="J52" s="1992"/>
      <c r="K52" s="1992"/>
      <c r="L52" s="1992"/>
      <c r="M52" s="1993"/>
    </row>
    <row r="53" spans="1:13" ht="14.25" customHeight="1" x14ac:dyDescent="0.25">
      <c r="A53" s="277"/>
      <c r="B53" s="281"/>
      <c r="C53" s="421"/>
      <c r="D53" s="1990"/>
      <c r="E53" s="1991"/>
      <c r="F53" s="1991"/>
      <c r="G53" s="1991"/>
      <c r="H53" s="1992"/>
      <c r="I53" s="1992"/>
      <c r="J53" s="1992"/>
      <c r="K53" s="1992"/>
      <c r="L53" s="1992"/>
      <c r="M53" s="1993"/>
    </row>
    <row r="54" spans="1:13" ht="14.25" customHeight="1" x14ac:dyDescent="0.25">
      <c r="A54" s="277"/>
      <c r="B54" s="281"/>
      <c r="C54" s="421"/>
      <c r="D54" s="1990"/>
      <c r="E54" s="1991"/>
      <c r="F54" s="1991"/>
      <c r="G54" s="1991"/>
      <c r="H54" s="1992"/>
      <c r="I54" s="1992"/>
      <c r="J54" s="1992"/>
      <c r="K54" s="1992"/>
      <c r="L54" s="1992"/>
      <c r="M54" s="1993"/>
    </row>
    <row r="55" spans="1:13" ht="14.25" customHeight="1" x14ac:dyDescent="0.25">
      <c r="A55" s="277"/>
      <c r="B55" s="281"/>
      <c r="C55" s="421"/>
      <c r="D55" s="2000"/>
      <c r="E55" s="2000"/>
      <c r="F55" s="2000"/>
      <c r="G55" s="2000"/>
      <c r="H55" s="1689"/>
      <c r="I55" s="1689"/>
      <c r="J55" s="1689"/>
      <c r="K55" s="1689"/>
      <c r="L55" s="1689"/>
      <c r="M55" s="2001"/>
    </row>
    <row r="56" spans="1:13" ht="14.25" customHeight="1" x14ac:dyDescent="0.25">
      <c r="A56" s="277"/>
      <c r="B56" s="281"/>
      <c r="C56" s="421"/>
      <c r="D56" s="2000"/>
      <c r="E56" s="2000"/>
      <c r="F56" s="2000"/>
      <c r="G56" s="2000"/>
      <c r="H56" s="1689"/>
      <c r="I56" s="1689"/>
      <c r="J56" s="1689"/>
      <c r="K56" s="1689"/>
      <c r="L56" s="1689"/>
      <c r="M56" s="2001"/>
    </row>
    <row r="57" spans="1:13" ht="14.25" customHeight="1" x14ac:dyDescent="0.25">
      <c r="A57" s="299">
        <f>SUM(A52:A56)</f>
        <v>0</v>
      </c>
      <c r="B57" s="303" t="s">
        <v>585</v>
      </c>
      <c r="C57" s="283" t="str">
        <f>IF(A57=0,"",SUM(A52*C52,A53*C53,A54*C54,A55*C55,A56*C56)/A57)</f>
        <v/>
      </c>
      <c r="D57" s="2002" t="s">
        <v>571</v>
      </c>
      <c r="E57" s="2003"/>
      <c r="F57" s="2003"/>
      <c r="G57" s="2003"/>
      <c r="H57" s="2004"/>
      <c r="I57" s="2004"/>
      <c r="J57" s="2004"/>
      <c r="K57" s="2004"/>
      <c r="L57" s="2004"/>
      <c r="M57" s="2005"/>
    </row>
    <row r="58" spans="1:13" ht="6" customHeight="1" x14ac:dyDescent="0.25">
      <c r="A58" s="1891"/>
      <c r="B58" s="1643"/>
      <c r="C58" s="1643"/>
      <c r="D58" s="1643"/>
      <c r="E58" s="1643"/>
      <c r="F58" s="1643"/>
      <c r="G58" s="1643"/>
      <c r="H58" s="1643"/>
      <c r="I58" s="1643"/>
      <c r="J58" s="1643"/>
      <c r="K58" s="1643"/>
      <c r="L58" s="1643"/>
      <c r="M58" s="1892"/>
    </row>
    <row r="59" spans="1:13" ht="14.85" customHeight="1" x14ac:dyDescent="0.25">
      <c r="A59" s="1947" t="s">
        <v>586</v>
      </c>
      <c r="B59" s="1948"/>
      <c r="C59" s="1948"/>
      <c r="D59" s="1948"/>
      <c r="E59" s="1948"/>
      <c r="F59" s="1948"/>
      <c r="G59" s="1948"/>
      <c r="H59" s="1948"/>
      <c r="I59" s="1948"/>
      <c r="J59" s="1948"/>
      <c r="K59" s="1948"/>
      <c r="L59" s="1948"/>
      <c r="M59" s="1949"/>
    </row>
    <row r="60" spans="1:13" ht="14.85" customHeight="1" thickBot="1" x14ac:dyDescent="0.3">
      <c r="A60" s="1896" t="s">
        <v>587</v>
      </c>
      <c r="B60" s="1897"/>
      <c r="C60" s="1897"/>
      <c r="D60" s="1897"/>
      <c r="E60" s="1897"/>
      <c r="F60" s="1897"/>
      <c r="G60" s="1897"/>
      <c r="H60" s="1897"/>
      <c r="I60" s="1897"/>
      <c r="J60" s="1897"/>
      <c r="K60" s="1897"/>
      <c r="L60" s="1897"/>
      <c r="M60" s="1898"/>
    </row>
    <row r="61" spans="1:13" ht="14.85" customHeight="1" x14ac:dyDescent="0.25">
      <c r="A61" s="1926" t="s">
        <v>588</v>
      </c>
      <c r="B61" s="1928" t="s">
        <v>562</v>
      </c>
      <c r="C61" s="1929" t="s">
        <v>589</v>
      </c>
      <c r="D61" s="1931" t="s">
        <v>590</v>
      </c>
      <c r="E61" s="1932"/>
      <c r="F61" s="1932"/>
      <c r="G61" s="1994" t="s">
        <v>476</v>
      </c>
      <c r="H61" s="1995"/>
      <c r="I61" s="1995"/>
      <c r="J61" s="1995"/>
      <c r="K61" s="1995"/>
      <c r="L61" s="1995"/>
      <c r="M61" s="1996"/>
    </row>
    <row r="62" spans="1:13" ht="24.75" customHeight="1" x14ac:dyDescent="0.25">
      <c r="A62" s="1927"/>
      <c r="B62" s="1169"/>
      <c r="C62" s="1930"/>
      <c r="D62" s="1934"/>
      <c r="E62" s="1935"/>
      <c r="F62" s="1935"/>
      <c r="G62" s="1997"/>
      <c r="H62" s="1998"/>
      <c r="I62" s="1998"/>
      <c r="J62" s="1998"/>
      <c r="K62" s="1998"/>
      <c r="L62" s="1998"/>
      <c r="M62" s="1999"/>
    </row>
    <row r="63" spans="1:13" ht="14.85" customHeight="1" x14ac:dyDescent="0.25">
      <c r="A63" s="277"/>
      <c r="B63" s="297"/>
      <c r="C63" s="298"/>
      <c r="D63" s="1915"/>
      <c r="E63" s="1916"/>
      <c r="F63" s="1917"/>
      <c r="G63" s="1915"/>
      <c r="H63" s="1916"/>
      <c r="I63" s="1916"/>
      <c r="J63" s="1916"/>
      <c r="K63" s="1916"/>
      <c r="L63" s="1916"/>
      <c r="M63" s="2017"/>
    </row>
    <row r="64" spans="1:13" ht="14.85" customHeight="1" x14ac:dyDescent="0.25">
      <c r="A64" s="277"/>
      <c r="B64" s="297"/>
      <c r="C64" s="298"/>
      <c r="D64" s="1915"/>
      <c r="E64" s="1916"/>
      <c r="F64" s="1917"/>
      <c r="G64" s="1915"/>
      <c r="H64" s="1916"/>
      <c r="I64" s="1916"/>
      <c r="J64" s="1916"/>
      <c r="K64" s="1916"/>
      <c r="L64" s="1916"/>
      <c r="M64" s="2017"/>
    </row>
    <row r="65" spans="1:13" ht="14.85" customHeight="1" x14ac:dyDescent="0.25">
      <c r="A65" s="299">
        <f>SUM(A63:A64)</f>
        <v>0</v>
      </c>
      <c r="B65" s="420" t="s">
        <v>591</v>
      </c>
      <c r="C65" s="283" t="str">
        <f>IF(A65=0,"",SUM(A63*C63,A64*C64)/A65)</f>
        <v/>
      </c>
      <c r="D65" s="2018" t="s">
        <v>571</v>
      </c>
      <c r="E65" s="2019"/>
      <c r="F65" s="2019"/>
      <c r="G65" s="2019"/>
      <c r="H65" s="2019"/>
      <c r="I65" s="2019"/>
      <c r="J65" s="2019"/>
      <c r="K65" s="2019"/>
      <c r="L65" s="2019"/>
      <c r="M65" s="2020"/>
    </row>
    <row r="66" spans="1:13" ht="6" customHeight="1" x14ac:dyDescent="0.25">
      <c r="A66" s="1891"/>
      <c r="B66" s="1643"/>
      <c r="C66" s="1643"/>
      <c r="D66" s="1643"/>
      <c r="E66" s="1643"/>
      <c r="F66" s="1643"/>
      <c r="G66" s="1643"/>
      <c r="H66" s="1643"/>
      <c r="I66" s="1643"/>
      <c r="J66" s="1643"/>
      <c r="K66" s="1643"/>
      <c r="L66" s="1643"/>
      <c r="M66" s="1892"/>
    </row>
    <row r="67" spans="1:13" ht="14.85" customHeight="1" x14ac:dyDescent="0.25">
      <c r="A67" s="1893" t="s">
        <v>592</v>
      </c>
      <c r="B67" s="2006"/>
      <c r="C67" s="2006"/>
      <c r="D67" s="2006"/>
      <c r="E67" s="2006"/>
      <c r="F67" s="2006"/>
      <c r="G67" s="2006"/>
      <c r="H67" s="2006"/>
      <c r="I67" s="2006"/>
      <c r="J67" s="2006"/>
      <c r="K67" s="2006"/>
      <c r="L67" s="2006"/>
      <c r="M67" s="2007"/>
    </row>
    <row r="68" spans="1:13" ht="38.25" customHeight="1" x14ac:dyDescent="0.25">
      <c r="A68" s="2008" t="s">
        <v>897</v>
      </c>
      <c r="B68" s="2009"/>
      <c r="C68" s="2009"/>
      <c r="D68" s="2009"/>
      <c r="E68" s="2009"/>
      <c r="F68" s="2009"/>
      <c r="G68" s="2009"/>
      <c r="H68" s="2009"/>
      <c r="I68" s="2009"/>
      <c r="J68" s="2009"/>
      <c r="K68" s="2009"/>
      <c r="L68" s="2009"/>
      <c r="M68" s="2010"/>
    </row>
    <row r="69" spans="1:13" ht="42" customHeight="1" x14ac:dyDescent="0.25">
      <c r="A69" s="2011" t="s">
        <v>593</v>
      </c>
      <c r="B69" s="2012"/>
      <c r="C69" s="2012"/>
      <c r="D69" s="2012"/>
      <c r="E69" s="2013"/>
      <c r="F69" s="304" t="s">
        <v>898</v>
      </c>
      <c r="G69" s="305" t="s">
        <v>594</v>
      </c>
      <c r="H69" s="2021" t="s">
        <v>476</v>
      </c>
      <c r="I69" s="2022"/>
      <c r="J69" s="2022"/>
      <c r="K69" s="2022"/>
      <c r="L69" s="2022"/>
      <c r="M69" s="2023"/>
    </row>
    <row r="70" spans="1:13" ht="14.85" customHeight="1" x14ac:dyDescent="0.25">
      <c r="A70" s="2014"/>
      <c r="B70" s="2015"/>
      <c r="C70" s="2015"/>
      <c r="D70" s="2015"/>
      <c r="E70" s="2016"/>
      <c r="F70" s="306"/>
      <c r="G70" s="306"/>
      <c r="H70" s="2024"/>
      <c r="I70" s="2025"/>
      <c r="J70" s="2025"/>
      <c r="K70" s="2025"/>
      <c r="L70" s="2025"/>
      <c r="M70" s="2026"/>
    </row>
    <row r="71" spans="1:13" ht="14.85" customHeight="1" x14ac:dyDescent="0.25">
      <c r="A71" s="2014"/>
      <c r="B71" s="2015"/>
      <c r="C71" s="2015"/>
      <c r="D71" s="2015"/>
      <c r="E71" s="2016"/>
      <c r="F71" s="306"/>
      <c r="G71" s="306"/>
      <c r="H71" s="2024"/>
      <c r="I71" s="2025"/>
      <c r="J71" s="2025"/>
      <c r="K71" s="2025"/>
      <c r="L71" s="2025"/>
      <c r="M71" s="2026"/>
    </row>
    <row r="72" spans="1:13" ht="14.85" customHeight="1" x14ac:dyDescent="0.25">
      <c r="A72" s="2036" t="s">
        <v>595</v>
      </c>
      <c r="B72" s="2037"/>
      <c r="C72" s="2037"/>
      <c r="D72" s="2037"/>
      <c r="E72" s="2038"/>
      <c r="F72" s="307">
        <f>MAX(F70:F71)</f>
        <v>0</v>
      </c>
      <c r="G72" s="2018" t="s">
        <v>571</v>
      </c>
      <c r="H72" s="2039"/>
      <c r="I72" s="2039"/>
      <c r="J72" s="2039"/>
      <c r="K72" s="2039"/>
      <c r="L72" s="2039"/>
      <c r="M72" s="2040"/>
    </row>
    <row r="73" spans="1:13" ht="6" customHeight="1" x14ac:dyDescent="0.25">
      <c r="A73" s="1891"/>
      <c r="B73" s="1643"/>
      <c r="C73" s="1643"/>
      <c r="D73" s="1643"/>
      <c r="E73" s="1643"/>
      <c r="F73" s="1643"/>
      <c r="G73" s="1643"/>
      <c r="H73" s="1643"/>
      <c r="I73" s="1643"/>
      <c r="J73" s="1643"/>
      <c r="K73" s="1643"/>
      <c r="L73" s="1643"/>
      <c r="M73" s="1892"/>
    </row>
    <row r="74" spans="1:13" ht="14.85" customHeight="1" x14ac:dyDescent="0.25">
      <c r="A74" s="1893" t="s">
        <v>596</v>
      </c>
      <c r="B74" s="1894"/>
      <c r="C74" s="1894"/>
      <c r="D74" s="1894"/>
      <c r="E74" s="1894"/>
      <c r="F74" s="1894"/>
      <c r="G74" s="1894"/>
      <c r="H74" s="1894"/>
      <c r="I74" s="1894"/>
      <c r="J74" s="1894"/>
      <c r="K74" s="1894"/>
      <c r="L74" s="1894"/>
      <c r="M74" s="1895"/>
    </row>
    <row r="75" spans="1:13" ht="46.5" customHeight="1" x14ac:dyDescent="0.25">
      <c r="A75" s="2008" t="s">
        <v>895</v>
      </c>
      <c r="B75" s="2009"/>
      <c r="C75" s="2009"/>
      <c r="D75" s="2009"/>
      <c r="E75" s="2009"/>
      <c r="F75" s="2009"/>
      <c r="G75" s="2009"/>
      <c r="H75" s="2009"/>
      <c r="I75" s="2009"/>
      <c r="J75" s="2009"/>
      <c r="K75" s="2009"/>
      <c r="L75" s="2009"/>
      <c r="M75" s="2010"/>
    </row>
    <row r="76" spans="1:13" ht="43.15" customHeight="1" x14ac:dyDescent="0.25">
      <c r="A76" s="308" t="s">
        <v>597</v>
      </c>
      <c r="B76" s="309" t="s">
        <v>598</v>
      </c>
      <c r="C76" s="2027" t="s">
        <v>599</v>
      </c>
      <c r="D76" s="2028"/>
      <c r="E76" s="1940" t="s">
        <v>600</v>
      </c>
      <c r="F76" s="2028"/>
      <c r="G76" s="1940" t="s">
        <v>476</v>
      </c>
      <c r="H76" s="2029"/>
      <c r="I76" s="2029"/>
      <c r="J76" s="2029"/>
      <c r="K76" s="2029"/>
      <c r="L76" s="2029"/>
      <c r="M76" s="2030"/>
    </row>
    <row r="77" spans="1:13" ht="14.85" customHeight="1" x14ac:dyDescent="0.25">
      <c r="A77" s="341"/>
      <c r="B77" s="306"/>
      <c r="C77" s="2031"/>
      <c r="D77" s="2032"/>
      <c r="E77" s="2033" t="str">
        <f>IF(A77="","Not Tested",(IF(A77="No","Not Tested",(IF(A77="Yes",(IF(B2-C2=0,(IF(B77-C77=0,"PASSED",(IF(B77&lt;&gt;C77,"FAILED","Check Inputs")))))))))))</f>
        <v>Not Tested</v>
      </c>
      <c r="F77" s="2034"/>
      <c r="G77" s="944"/>
      <c r="H77" s="942"/>
      <c r="I77" s="942"/>
      <c r="J77" s="942"/>
      <c r="K77" s="942"/>
      <c r="L77" s="942"/>
      <c r="M77" s="2035"/>
    </row>
    <row r="78" spans="1:13" ht="6" customHeight="1" x14ac:dyDescent="0.25">
      <c r="A78" s="2048"/>
      <c r="B78" s="803"/>
      <c r="C78" s="803"/>
      <c r="D78" s="803"/>
      <c r="E78" s="803"/>
      <c r="F78" s="803"/>
      <c r="G78" s="803"/>
      <c r="H78" s="803"/>
      <c r="I78" s="803"/>
      <c r="J78" s="803"/>
      <c r="K78" s="803"/>
      <c r="L78" s="803"/>
      <c r="M78" s="2049"/>
    </row>
    <row r="79" spans="1:13" ht="14.85" customHeight="1" x14ac:dyDescent="0.25">
      <c r="A79" s="1893" t="s">
        <v>601</v>
      </c>
      <c r="B79" s="1894"/>
      <c r="C79" s="1894"/>
      <c r="D79" s="1894"/>
      <c r="E79" s="1894"/>
      <c r="F79" s="1894"/>
      <c r="G79" s="1894"/>
      <c r="H79" s="1894"/>
      <c r="I79" s="1894"/>
      <c r="J79" s="1894"/>
      <c r="K79" s="1894"/>
      <c r="L79" s="1894"/>
      <c r="M79" s="1895"/>
    </row>
    <row r="80" spans="1:13" ht="14.85" customHeight="1" x14ac:dyDescent="0.25">
      <c r="A80" s="2043"/>
      <c r="B80" s="2044"/>
      <c r="C80" s="2044"/>
      <c r="D80" s="2044"/>
      <c r="E80" s="2044"/>
      <c r="F80" s="2044"/>
      <c r="G80" s="2044"/>
      <c r="H80" s="2044"/>
      <c r="I80" s="2044"/>
      <c r="J80" s="2044"/>
      <c r="K80" s="2044"/>
      <c r="L80" s="2044"/>
      <c r="M80" s="2045"/>
    </row>
    <row r="81" spans="1:13" ht="14.85" customHeight="1" x14ac:dyDescent="0.25">
      <c r="A81" s="2043"/>
      <c r="B81" s="2044"/>
      <c r="C81" s="2044"/>
      <c r="D81" s="2044"/>
      <c r="E81" s="2044"/>
      <c r="F81" s="2044"/>
      <c r="G81" s="2044"/>
      <c r="H81" s="2044"/>
      <c r="I81" s="2044"/>
      <c r="J81" s="2044"/>
      <c r="K81" s="2044"/>
      <c r="L81" s="2044"/>
      <c r="M81" s="2045"/>
    </row>
    <row r="82" spans="1:13" ht="14.85" customHeight="1" x14ac:dyDescent="0.25">
      <c r="A82" s="2043"/>
      <c r="B82" s="2044"/>
      <c r="C82" s="2044"/>
      <c r="D82" s="2044"/>
      <c r="E82" s="2044"/>
      <c r="F82" s="2044"/>
      <c r="G82" s="2044"/>
      <c r="H82" s="2044"/>
      <c r="I82" s="2044"/>
      <c r="J82" s="2044"/>
      <c r="K82" s="2044"/>
      <c r="L82" s="2044"/>
      <c r="M82" s="2045"/>
    </row>
    <row r="83" spans="1:13" ht="14.85" customHeight="1" x14ac:dyDescent="0.25">
      <c r="A83" s="2043"/>
      <c r="B83" s="2044"/>
      <c r="C83" s="2044"/>
      <c r="D83" s="2044"/>
      <c r="E83" s="2044"/>
      <c r="F83" s="2044"/>
      <c r="G83" s="2044"/>
      <c r="H83" s="2044"/>
      <c r="I83" s="2044"/>
      <c r="J83" s="2044"/>
      <c r="K83" s="2044"/>
      <c r="L83" s="2044"/>
      <c r="M83" s="2045"/>
    </row>
    <row r="84" spans="1:13" ht="14.85" customHeight="1" x14ac:dyDescent="0.25">
      <c r="A84" s="2043"/>
      <c r="B84" s="2044"/>
      <c r="C84" s="2044"/>
      <c r="D84" s="2044"/>
      <c r="E84" s="2044"/>
      <c r="F84" s="2044"/>
      <c r="G84" s="2044"/>
      <c r="H84" s="2044"/>
      <c r="I84" s="2044"/>
      <c r="J84" s="2044"/>
      <c r="K84" s="2044"/>
      <c r="L84" s="2044"/>
      <c r="M84" s="2045"/>
    </row>
    <row r="85" spans="1:13" ht="6" customHeight="1" x14ac:dyDescent="0.25">
      <c r="A85" s="1891"/>
      <c r="B85" s="1643"/>
      <c r="C85" s="1643"/>
      <c r="D85" s="1643"/>
      <c r="E85" s="1643"/>
      <c r="F85" s="1643"/>
      <c r="G85" s="1643"/>
      <c r="H85" s="1643"/>
      <c r="I85" s="1643"/>
      <c r="J85" s="1643"/>
      <c r="K85" s="1643"/>
      <c r="L85" s="1643"/>
      <c r="M85" s="1892"/>
    </row>
    <row r="86" spans="1:13" ht="14.85" customHeight="1" x14ac:dyDescent="0.25">
      <c r="A86" s="1893" t="s">
        <v>602</v>
      </c>
      <c r="B86" s="1894"/>
      <c r="C86" s="1894"/>
      <c r="D86" s="1894"/>
      <c r="E86" s="1894"/>
      <c r="F86" s="1894"/>
      <c r="G86" s="1894"/>
      <c r="H86" s="1894"/>
      <c r="I86" s="1894"/>
      <c r="J86" s="1894"/>
      <c r="K86" s="1894"/>
      <c r="L86" s="1894"/>
      <c r="M86" s="1895"/>
    </row>
    <row r="87" spans="1:13" ht="14.85" customHeight="1" x14ac:dyDescent="0.25">
      <c r="A87" s="2041"/>
      <c r="B87" s="2046"/>
      <c r="C87" s="2046"/>
      <c r="D87" s="2046"/>
      <c r="E87" s="2046"/>
      <c r="F87" s="2046"/>
      <c r="G87" s="2046"/>
      <c r="H87" s="2046"/>
      <c r="I87" s="2046"/>
      <c r="J87" s="2046"/>
      <c r="K87" s="2046"/>
      <c r="L87" s="2046"/>
      <c r="M87" s="2047"/>
    </row>
    <row r="88" spans="1:13" ht="14.85" customHeight="1" x14ac:dyDescent="0.25">
      <c r="A88" s="2041"/>
      <c r="B88" s="1416"/>
      <c r="C88" s="1416"/>
      <c r="D88" s="1416"/>
      <c r="E88" s="1416"/>
      <c r="F88" s="1416"/>
      <c r="G88" s="1416"/>
      <c r="H88" s="1416"/>
      <c r="I88" s="1416"/>
      <c r="J88" s="1416"/>
      <c r="K88" s="1416"/>
      <c r="L88" s="1416"/>
      <c r="M88" s="2042"/>
    </row>
    <row r="89" spans="1:13" ht="14.85" customHeight="1" x14ac:dyDescent="0.25">
      <c r="A89" s="2041"/>
      <c r="B89" s="1416"/>
      <c r="C89" s="1416"/>
      <c r="D89" s="1416"/>
      <c r="E89" s="1416"/>
      <c r="F89" s="1416"/>
      <c r="G89" s="1416"/>
      <c r="H89" s="1416"/>
      <c r="I89" s="1416"/>
      <c r="J89" s="1416"/>
      <c r="K89" s="1416"/>
      <c r="L89" s="1416"/>
      <c r="M89" s="2042"/>
    </row>
    <row r="90" spans="1:13" ht="14.85" customHeight="1" x14ac:dyDescent="0.25">
      <c r="A90" s="2041"/>
      <c r="B90" s="1416"/>
      <c r="C90" s="1416"/>
      <c r="D90" s="1416"/>
      <c r="E90" s="1416"/>
      <c r="F90" s="1416"/>
      <c r="G90" s="1416"/>
      <c r="H90" s="1416"/>
      <c r="I90" s="1416"/>
      <c r="J90" s="1416"/>
      <c r="K90" s="1416"/>
      <c r="L90" s="1416"/>
      <c r="M90" s="2042"/>
    </row>
    <row r="91" spans="1:13" ht="14.85" customHeight="1" x14ac:dyDescent="0.25">
      <c r="A91" s="2041"/>
      <c r="B91" s="1416"/>
      <c r="C91" s="1416"/>
      <c r="D91" s="1416"/>
      <c r="E91" s="1416"/>
      <c r="F91" s="1416"/>
      <c r="G91" s="1416"/>
      <c r="H91" s="1416"/>
      <c r="I91" s="1416"/>
      <c r="J91" s="1416"/>
      <c r="K91" s="1416"/>
      <c r="L91" s="1416"/>
      <c r="M91" s="2042"/>
    </row>
    <row r="92" spans="1:13" ht="14.85" customHeight="1" thickBot="1" x14ac:dyDescent="0.3">
      <c r="A92" s="310"/>
      <c r="B92" s="311"/>
      <c r="C92" s="311"/>
      <c r="D92" s="311"/>
      <c r="E92" s="311"/>
      <c r="F92" s="311"/>
      <c r="G92" s="311"/>
      <c r="H92" s="311"/>
      <c r="I92" s="311"/>
      <c r="J92" s="311"/>
      <c r="K92" s="311"/>
      <c r="L92" s="311"/>
      <c r="M92" s="312"/>
    </row>
    <row r="93" spans="1:13" ht="15.75" thickTop="1" x14ac:dyDescent="0.25"/>
  </sheetData>
  <sheetProtection algorithmName="SHA-512" hashValue="IHC8sMK+045NzNCMMfv2MGTWHRQ5nRB7e2fPov5qQmllu9dRV+5RKVUgeqyDATtfxFiGefAXKlOK0dzoOiJiwQ==" saltValue="DN17/a3HoAGEl1io1E+cdw==" spinCount="100000" sheet="1" objects="1" scenarios="1" formatRows="0" selectLockedCells="1"/>
  <mergeCells count="156">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 ref="A75:M75"/>
    <mergeCell ref="C76:D76"/>
    <mergeCell ref="E76:F76"/>
    <mergeCell ref="G76:M76"/>
    <mergeCell ref="C77:D77"/>
    <mergeCell ref="E77:F77"/>
    <mergeCell ref="G77:M77"/>
    <mergeCell ref="A71:E71"/>
    <mergeCell ref="A72:E72"/>
    <mergeCell ref="G72:M72"/>
    <mergeCell ref="A73:M73"/>
    <mergeCell ref="A74:M74"/>
    <mergeCell ref="H71:M71"/>
    <mergeCell ref="A67:M67"/>
    <mergeCell ref="A68:M68"/>
    <mergeCell ref="A69:E69"/>
    <mergeCell ref="A70:E70"/>
    <mergeCell ref="D63:F63"/>
    <mergeCell ref="G63:M63"/>
    <mergeCell ref="D64:F64"/>
    <mergeCell ref="G64:M64"/>
    <mergeCell ref="D65:M65"/>
    <mergeCell ref="A66:M66"/>
    <mergeCell ref="H69:M69"/>
    <mergeCell ref="H70:M70"/>
    <mergeCell ref="A59:M59"/>
    <mergeCell ref="A60:M60"/>
    <mergeCell ref="A61:A62"/>
    <mergeCell ref="B61:B62"/>
    <mergeCell ref="C61:C62"/>
    <mergeCell ref="D61:F62"/>
    <mergeCell ref="G61:M62"/>
    <mergeCell ref="D53:M53"/>
    <mergeCell ref="D54:M54"/>
    <mergeCell ref="D55:M55"/>
    <mergeCell ref="D56:M56"/>
    <mergeCell ref="D57:M57"/>
    <mergeCell ref="A58:M58"/>
    <mergeCell ref="D47:M47"/>
    <mergeCell ref="A48:M48"/>
    <mergeCell ref="A49:M49"/>
    <mergeCell ref="A50:M50"/>
    <mergeCell ref="D51:M51"/>
    <mergeCell ref="D52:M52"/>
    <mergeCell ref="D45:G45"/>
    <mergeCell ref="H45:I45"/>
    <mergeCell ref="J45:M45"/>
    <mergeCell ref="D46:G46"/>
    <mergeCell ref="H46:I46"/>
    <mergeCell ref="J46:M46"/>
    <mergeCell ref="D43:G43"/>
    <mergeCell ref="H43:I43"/>
    <mergeCell ref="J43:M43"/>
    <mergeCell ref="D44:G44"/>
    <mergeCell ref="H44:I44"/>
    <mergeCell ref="J44:M44"/>
    <mergeCell ref="A40:M40"/>
    <mergeCell ref="D41:G41"/>
    <mergeCell ref="H41:I41"/>
    <mergeCell ref="J41:M41"/>
    <mergeCell ref="D42:G42"/>
    <mergeCell ref="H42:I42"/>
    <mergeCell ref="J42:M42"/>
    <mergeCell ref="D36:F36"/>
    <mergeCell ref="G36:H36"/>
    <mergeCell ref="K36:M36"/>
    <mergeCell ref="D37:G37"/>
    <mergeCell ref="A38:M38"/>
    <mergeCell ref="A39:M39"/>
    <mergeCell ref="D34:F34"/>
    <mergeCell ref="G34:H34"/>
    <mergeCell ref="K34:M34"/>
    <mergeCell ref="D35:F35"/>
    <mergeCell ref="G35:H35"/>
    <mergeCell ref="K35:M35"/>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24:F24"/>
    <mergeCell ref="G24:H24"/>
    <mergeCell ref="K24:M24"/>
    <mergeCell ref="D25:F25"/>
    <mergeCell ref="G25:H25"/>
    <mergeCell ref="I25:M25"/>
    <mergeCell ref="A22:A23"/>
    <mergeCell ref="B22:B23"/>
    <mergeCell ref="C22:C23"/>
    <mergeCell ref="D22:F23"/>
    <mergeCell ref="G22:H23"/>
    <mergeCell ref="I22:M22"/>
    <mergeCell ref="K23:M23"/>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 ref="K8:M8"/>
    <mergeCell ref="C9:G9"/>
  </mergeCells>
  <dataValidations count="6">
    <dataValidation type="list" allowBlank="1" showInputMessage="1" showErrorMessage="1" sqref="K15:M15" xr:uid="{00000000-0002-0000-0500-000000000000}">
      <formula1>FarthestWaterFixture</formula1>
    </dataValidation>
    <dataValidation type="list" allowBlank="1" showInputMessage="1" showErrorMessage="1" sqref="C14:C15" xr:uid="{00000000-0002-0000-0500-000001000000}">
      <formula1>YesOrNo</formula1>
    </dataValidation>
    <dataValidation type="list" allowBlank="1" showInputMessage="1" showErrorMessage="1" sqref="A77" xr:uid="{00000000-0002-0000-0500-000002000000}">
      <formula1>"Yes, No"</formula1>
    </dataValidation>
    <dataValidation type="list" allowBlank="1" showInputMessage="1" showErrorMessage="1" sqref="M14" xr:uid="{00000000-0002-0000-0500-000003000000}">
      <formula1>PointList34</formula1>
    </dataValidation>
    <dataValidation type="list" allowBlank="1" showInputMessage="1" showErrorMessage="1" sqref="G14:J14" xr:uid="{00000000-0002-0000-0500-000004000000}">
      <formula1>PointList33</formula1>
    </dataValidation>
    <dataValidation type="whole" allowBlank="1" showInputMessage="1" showErrorMessage="1" error="Enter each showerhead on a different line.  A quantity greater than 1 is not allowed._x000a_" sqref="A32" xr:uid="{00000000-0002-0000-0500-000005000000}">
      <formula1>0</formula1>
      <formula2>1</formula2>
    </dataValidation>
  </dataValidations>
  <printOptions horizontalCentered="1"/>
  <pageMargins left="0.5" right="0.5" top="0.75" bottom="0.75" header="0.3" footer="0.3"/>
  <pageSetup scale="61"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4.9989318521683403E-2"/>
    <pageSetUpPr fitToPage="1"/>
  </sheetPr>
  <dimension ref="A1:XFC47"/>
  <sheetViews>
    <sheetView zoomScaleNormal="100" workbookViewId="0">
      <selection activeCell="I32" sqref="I32:J32"/>
    </sheetView>
  </sheetViews>
  <sheetFormatPr defaultColWidth="8.7109375" defaultRowHeight="15" x14ac:dyDescent="0.25"/>
  <cols>
    <col min="1" max="1" width="11.28515625" style="5" customWidth="1"/>
    <col min="2" max="10" width="8.7109375" style="5"/>
    <col min="11" max="11" width="47.7109375" style="5" customWidth="1"/>
    <col min="12" max="16384" width="8.7109375" style="5"/>
  </cols>
  <sheetData>
    <row r="1" spans="1:16383" ht="16.149999999999999" customHeight="1" x14ac:dyDescent="0.25">
      <c r="A1" s="2081" t="s">
        <v>603</v>
      </c>
      <c r="B1" s="1116"/>
      <c r="C1" s="1116"/>
      <c r="D1" s="1116"/>
      <c r="E1" s="1116"/>
      <c r="F1" s="1116"/>
      <c r="G1" s="1116"/>
      <c r="H1" s="1116"/>
      <c r="I1" s="1116"/>
      <c r="J1" s="1116"/>
      <c r="K1" s="375" t="str">
        <f>VersionNo.</f>
        <v>Version 2021.01</v>
      </c>
      <c r="M1" s="5" t="s">
        <v>1245</v>
      </c>
    </row>
    <row r="2" spans="1:16383" x14ac:dyDescent="0.25">
      <c r="A2" s="2094" t="s">
        <v>604</v>
      </c>
      <c r="B2" s="2095"/>
      <c r="C2" s="2095"/>
      <c r="D2" s="2095"/>
      <c r="E2" s="2095"/>
      <c r="F2" s="2095"/>
      <c r="G2" s="2095"/>
      <c r="H2" s="2095"/>
      <c r="I2" s="2095"/>
      <c r="J2" s="2095"/>
      <c r="K2" s="1053"/>
    </row>
    <row r="3" spans="1:16383" x14ac:dyDescent="0.25">
      <c r="A3" s="2082" t="s">
        <v>147</v>
      </c>
      <c r="B3" s="2083"/>
      <c r="C3" s="2083"/>
      <c r="D3" s="2084"/>
      <c r="E3" s="2096" t="str">
        <f>IF('2 Project Information'!E7="","",'2 Project Information'!E7)</f>
        <v/>
      </c>
      <c r="F3" s="2097"/>
      <c r="G3" s="2097"/>
      <c r="H3" s="2097"/>
      <c r="I3" s="2097"/>
      <c r="J3" s="2097"/>
      <c r="K3" s="2098"/>
    </row>
    <row r="4" spans="1:16383" x14ac:dyDescent="0.25">
      <c r="A4" s="2085"/>
      <c r="B4" s="2086"/>
      <c r="C4" s="2086"/>
      <c r="D4" s="2087"/>
      <c r="E4" s="2099" t="str">
        <f>IF('2 Project Information'!E8="","",'2 Project Information'!E8)</f>
        <v/>
      </c>
      <c r="F4" s="2100"/>
      <c r="G4" s="2100"/>
      <c r="H4" s="2100"/>
      <c r="I4" s="2100"/>
      <c r="J4" s="2100"/>
      <c r="K4" s="2101"/>
    </row>
    <row r="5" spans="1:16383" x14ac:dyDescent="0.25">
      <c r="A5" s="2085"/>
      <c r="B5" s="2086"/>
      <c r="C5" s="2086"/>
      <c r="D5" s="2087"/>
      <c r="E5" s="2102" t="str">
        <f>IF('2 Project Information'!E9="","",'2 Project Information'!E9)</f>
        <v/>
      </c>
      <c r="F5" s="2103"/>
      <c r="G5" s="2103"/>
      <c r="H5" s="2103"/>
      <c r="I5" s="2103"/>
      <c r="J5" s="2103"/>
      <c r="K5" s="2104"/>
    </row>
    <row r="6" spans="1:16383" s="342" customFormat="1" ht="31.5" customHeight="1" x14ac:dyDescent="0.25">
      <c r="A6" s="422" t="s">
        <v>141</v>
      </c>
      <c r="B6" s="2105" t="s">
        <v>605</v>
      </c>
      <c r="C6" s="2105"/>
      <c r="D6" s="2105"/>
      <c r="E6" s="2105"/>
      <c r="F6" s="2105"/>
      <c r="G6" s="2105"/>
      <c r="H6" s="2105"/>
      <c r="I6" s="2106" t="s">
        <v>606</v>
      </c>
      <c r="J6" s="2106"/>
      <c r="K6" s="422" t="s">
        <v>476</v>
      </c>
    </row>
    <row r="7" spans="1:16383" s="342" customFormat="1" ht="143.25" customHeight="1" x14ac:dyDescent="0.25">
      <c r="A7" s="2069" t="s">
        <v>179</v>
      </c>
      <c r="B7" s="2107" t="s">
        <v>607</v>
      </c>
      <c r="C7" s="2108"/>
      <c r="D7" s="2108"/>
      <c r="E7" s="2108"/>
      <c r="F7" s="2108"/>
      <c r="G7" s="2108"/>
      <c r="H7" s="2108"/>
      <c r="I7" s="2062"/>
      <c r="J7" s="2063"/>
      <c r="K7" s="412" t="s">
        <v>1261</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row>
    <row r="8" spans="1:16383" s="342" customFormat="1" ht="47.25" customHeight="1" x14ac:dyDescent="0.25">
      <c r="A8" s="2069"/>
      <c r="B8" s="2088" t="s">
        <v>1262</v>
      </c>
      <c r="C8" s="2089"/>
      <c r="D8" s="2089"/>
      <c r="E8" s="2089"/>
      <c r="F8" s="2089"/>
      <c r="G8" s="2089"/>
      <c r="H8" s="2090"/>
      <c r="I8" s="2057"/>
      <c r="J8" s="2058"/>
      <c r="K8" s="372" t="s">
        <v>981</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row>
    <row r="9" spans="1:16383" s="342" customFormat="1" ht="48.4" customHeight="1" x14ac:dyDescent="0.25">
      <c r="A9" s="2069"/>
      <c r="B9" s="2091" t="s">
        <v>1263</v>
      </c>
      <c r="C9" s="2092"/>
      <c r="D9" s="2092"/>
      <c r="E9" s="2092"/>
      <c r="F9" s="2092"/>
      <c r="G9" s="2092"/>
      <c r="H9" s="2093"/>
      <c r="I9" s="2057"/>
      <c r="J9" s="2058"/>
      <c r="K9" s="372" t="s">
        <v>981</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row>
    <row r="10" spans="1:16383" s="342" customFormat="1" ht="29.65" customHeight="1" x14ac:dyDescent="0.25">
      <c r="A10" s="460" t="s">
        <v>942</v>
      </c>
      <c r="B10" s="1343" t="s">
        <v>168</v>
      </c>
      <c r="C10" s="2073"/>
      <c r="D10" s="2073"/>
      <c r="E10" s="2073"/>
      <c r="F10" s="2073"/>
      <c r="G10" s="2073"/>
      <c r="H10" s="2073"/>
      <c r="I10" s="2073"/>
      <c r="J10" s="2074"/>
      <c r="K10" s="374"/>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row>
    <row r="11" spans="1:16383" s="342" customFormat="1" ht="102" customHeight="1" x14ac:dyDescent="0.25">
      <c r="A11" s="2109" t="s">
        <v>968</v>
      </c>
      <c r="B11" s="2075" t="s">
        <v>978</v>
      </c>
      <c r="C11" s="2076"/>
      <c r="D11" s="2076"/>
      <c r="E11" s="2076"/>
      <c r="F11" s="2076"/>
      <c r="G11" s="2076"/>
      <c r="H11" s="2076"/>
      <c r="I11" s="2062"/>
      <c r="J11" s="2063"/>
      <c r="K11" s="373" t="s">
        <v>1303</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pans="1:16383" s="342" customFormat="1" ht="44.25" customHeight="1" x14ac:dyDescent="0.25">
      <c r="A12" s="2110"/>
      <c r="B12" s="2091" t="s">
        <v>1305</v>
      </c>
      <c r="C12" s="2092"/>
      <c r="D12" s="2092"/>
      <c r="E12" s="2092"/>
      <c r="F12" s="2092"/>
      <c r="G12" s="2092"/>
      <c r="H12" s="2093"/>
      <c r="I12" s="2057"/>
      <c r="J12" s="2058"/>
      <c r="K12" s="372" t="s">
        <v>981</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pans="1:16383" s="342" customFormat="1" ht="58.5" customHeight="1" x14ac:dyDescent="0.25">
      <c r="A13" s="460" t="s">
        <v>969</v>
      </c>
      <c r="B13" s="2077" t="s">
        <v>1304</v>
      </c>
      <c r="C13" s="2078"/>
      <c r="D13" s="2078"/>
      <c r="E13" s="2078"/>
      <c r="F13" s="2078"/>
      <c r="G13" s="2078"/>
      <c r="H13" s="2078"/>
      <c r="I13" s="2053"/>
      <c r="J13" s="2054"/>
      <c r="K13" s="372" t="s">
        <v>981</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spans="1:16383" s="342" customFormat="1" ht="71.25" customHeight="1" x14ac:dyDescent="0.25">
      <c r="A14" s="460" t="s">
        <v>970</v>
      </c>
      <c r="B14" s="2077" t="s">
        <v>1242</v>
      </c>
      <c r="C14" s="2078"/>
      <c r="D14" s="2078"/>
      <c r="E14" s="2078"/>
      <c r="F14" s="2078"/>
      <c r="G14" s="2078"/>
      <c r="H14" s="2078"/>
      <c r="I14" s="2053"/>
      <c r="J14" s="2054"/>
      <c r="K14" s="372" t="s">
        <v>981</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row>
    <row r="15" spans="1:16383" s="342" customFormat="1" ht="30" hidden="1" x14ac:dyDescent="0.25">
      <c r="A15" s="461" t="s">
        <v>1140</v>
      </c>
      <c r="B15" s="2079" t="s">
        <v>896</v>
      </c>
      <c r="C15" s="2080"/>
      <c r="D15" s="2080"/>
      <c r="E15" s="2080"/>
      <c r="F15" s="2080"/>
      <c r="G15" s="2080"/>
      <c r="H15" s="2080"/>
      <c r="I15" s="2053"/>
      <c r="J15" s="2054"/>
      <c r="K15" s="388" t="s">
        <v>981</v>
      </c>
      <c r="L15" s="2070" t="s">
        <v>998</v>
      </c>
      <c r="M15" s="2071"/>
      <c r="N15" s="2071"/>
      <c r="O15" s="2071"/>
      <c r="P15" s="2071"/>
      <c r="Q15" s="207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16383" s="342" customFormat="1" ht="58.5" customHeight="1" x14ac:dyDescent="0.25">
      <c r="A16" s="460" t="s">
        <v>971</v>
      </c>
      <c r="B16" s="2077" t="s">
        <v>1243</v>
      </c>
      <c r="C16" s="2078"/>
      <c r="D16" s="2078"/>
      <c r="E16" s="2078"/>
      <c r="F16" s="2078"/>
      <c r="G16" s="2078"/>
      <c r="H16" s="2078"/>
      <c r="I16" s="2053"/>
      <c r="J16" s="2054"/>
      <c r="K16" s="510"/>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1:16383" s="342" customFormat="1" ht="88.5" customHeight="1" x14ac:dyDescent="0.25">
      <c r="A17" s="515" t="s">
        <v>1153</v>
      </c>
      <c r="B17" s="692" t="s">
        <v>1306</v>
      </c>
      <c r="C17" s="2059"/>
      <c r="D17" s="2059"/>
      <c r="E17" s="2059"/>
      <c r="F17" s="2059"/>
      <c r="G17" s="2059"/>
      <c r="H17" s="2059"/>
      <c r="I17" s="2053"/>
      <c r="J17" s="2054"/>
      <c r="K17" s="372" t="s">
        <v>981</v>
      </c>
      <c r="L17" s="1165"/>
      <c r="M17" s="1165"/>
      <c r="N17" s="1165"/>
      <c r="O17" s="1165"/>
      <c r="P17" s="1165"/>
      <c r="Q17" s="1165"/>
      <c r="R17" s="1165"/>
      <c r="S17" s="1165"/>
      <c r="T17" s="116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1:16383" s="342" customFormat="1" ht="30.4" customHeight="1" x14ac:dyDescent="0.25">
      <c r="A18" s="462" t="s">
        <v>999</v>
      </c>
      <c r="B18" s="2064" t="s">
        <v>1244</v>
      </c>
      <c r="C18" s="2065"/>
      <c r="D18" s="2065"/>
      <c r="E18" s="2065"/>
      <c r="F18" s="2065"/>
      <c r="G18" s="2065"/>
      <c r="H18" s="2066"/>
      <c r="I18" s="2067"/>
      <c r="J18" s="2068"/>
      <c r="K18" s="444"/>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1:16383" s="342" customFormat="1" ht="46.5" customHeight="1" x14ac:dyDescent="0.25">
      <c r="A19" s="460" t="s">
        <v>943</v>
      </c>
      <c r="B19" s="2150" t="s">
        <v>175</v>
      </c>
      <c r="C19" s="2151"/>
      <c r="D19" s="2151"/>
      <c r="E19" s="2151"/>
      <c r="F19" s="2151"/>
      <c r="G19" s="2151"/>
      <c r="H19" s="2151"/>
      <c r="I19" s="2151"/>
      <c r="J19" s="2152"/>
      <c r="K19" s="374"/>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1:16383" s="342" customFormat="1" ht="29.25" customHeight="1" x14ac:dyDescent="0.25">
      <c r="A20" s="443" t="s">
        <v>972</v>
      </c>
      <c r="B20" s="693" t="s">
        <v>899</v>
      </c>
      <c r="C20" s="2052"/>
      <c r="D20" s="2052"/>
      <c r="E20" s="2052"/>
      <c r="F20" s="2052"/>
      <c r="G20" s="2052"/>
      <c r="H20" s="2052"/>
      <c r="I20" s="2053"/>
      <c r="J20" s="2054"/>
      <c r="K20" s="372" t="s">
        <v>981</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1:16383" s="342" customFormat="1" ht="29.65" customHeight="1" x14ac:dyDescent="0.25">
      <c r="A21" s="443" t="s">
        <v>973</v>
      </c>
      <c r="B21" s="693" t="s">
        <v>900</v>
      </c>
      <c r="C21" s="2052"/>
      <c r="D21" s="2052"/>
      <c r="E21" s="2052"/>
      <c r="F21" s="2052"/>
      <c r="G21" s="2052"/>
      <c r="H21" s="2052"/>
      <c r="I21" s="2053"/>
      <c r="J21" s="2054"/>
      <c r="K21" s="372" t="s">
        <v>981</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pans="1:16383" s="342" customFormat="1" ht="59.25" customHeight="1" x14ac:dyDescent="0.25">
      <c r="A22" s="2126" t="s">
        <v>974</v>
      </c>
      <c r="B22" s="2060" t="s">
        <v>1003</v>
      </c>
      <c r="C22" s="2061"/>
      <c r="D22" s="2061"/>
      <c r="E22" s="2061"/>
      <c r="F22" s="2061"/>
      <c r="G22" s="2061"/>
      <c r="H22" s="2061"/>
      <c r="I22" s="2062"/>
      <c r="J22" s="2063"/>
      <c r="K22" s="516" t="s">
        <v>981</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spans="1:16383" s="342" customFormat="1" ht="30" customHeight="1" x14ac:dyDescent="0.25">
      <c r="A23" s="2146"/>
      <c r="B23" s="2142" t="s">
        <v>1150</v>
      </c>
      <c r="C23" s="2143"/>
      <c r="D23" s="2143"/>
      <c r="E23" s="2143"/>
      <c r="F23" s="2143"/>
      <c r="G23" s="2143"/>
      <c r="H23" s="2144"/>
      <c r="I23" s="2153"/>
      <c r="J23" s="2153"/>
      <c r="K23" s="372" t="s">
        <v>981</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row>
    <row r="24" spans="1:16383" s="342" customFormat="1" ht="29.25" customHeight="1" x14ac:dyDescent="0.25">
      <c r="A24" s="2126" t="s">
        <v>975</v>
      </c>
      <c r="B24" s="2060" t="s">
        <v>1308</v>
      </c>
      <c r="C24" s="2061"/>
      <c r="D24" s="2061"/>
      <c r="E24" s="2061"/>
      <c r="F24" s="2061"/>
      <c r="G24" s="2061"/>
      <c r="H24" s="2061"/>
      <c r="I24" s="2062"/>
      <c r="J24" s="2063"/>
      <c r="K24" s="205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row>
    <row r="25" spans="1:16383" s="342" customFormat="1" ht="30.75" customHeight="1" x14ac:dyDescent="0.25">
      <c r="A25" s="2146"/>
      <c r="B25" s="2136" t="s">
        <v>1309</v>
      </c>
      <c r="C25" s="2137"/>
      <c r="D25" s="2137"/>
      <c r="E25" s="2137"/>
      <c r="F25" s="2137"/>
      <c r="G25" s="2137"/>
      <c r="H25" s="2138"/>
      <c r="I25" s="2053"/>
      <c r="J25" s="2054"/>
      <c r="K25" s="2056"/>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pans="1:16383" s="342" customFormat="1" ht="86.65" customHeight="1" x14ac:dyDescent="0.25">
      <c r="A26" s="2126" t="s">
        <v>947</v>
      </c>
      <c r="B26" s="2060" t="s">
        <v>1142</v>
      </c>
      <c r="C26" s="2145"/>
      <c r="D26" s="2145"/>
      <c r="E26" s="2145"/>
      <c r="F26" s="2145"/>
      <c r="G26" s="2145"/>
      <c r="H26" s="2145"/>
      <c r="I26" s="2053"/>
      <c r="J26" s="2054"/>
      <c r="K26" s="2050" t="s">
        <v>980</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pans="1:16383" s="342" customFormat="1" ht="15" customHeight="1" x14ac:dyDescent="0.25">
      <c r="A27" s="2127"/>
      <c r="B27" s="2131" t="s">
        <v>1151</v>
      </c>
      <c r="C27" s="2132"/>
      <c r="D27" s="2132"/>
      <c r="E27" s="2132"/>
      <c r="F27" s="2132"/>
      <c r="G27" s="2132"/>
      <c r="H27" s="2133"/>
      <c r="I27" s="2134"/>
      <c r="J27" s="2135"/>
      <c r="K27" s="2051"/>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pans="1:16383" s="342" customFormat="1" ht="30" customHeight="1" x14ac:dyDescent="0.25">
      <c r="A28" s="2128"/>
      <c r="B28" s="2136" t="s">
        <v>1152</v>
      </c>
      <c r="C28" s="2137"/>
      <c r="D28" s="2137"/>
      <c r="E28" s="2137"/>
      <c r="F28" s="2137"/>
      <c r="G28" s="2137"/>
      <c r="H28" s="2138"/>
      <c r="I28" s="2053"/>
      <c r="J28" s="2054"/>
      <c r="K28" s="372" t="s">
        <v>981</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pans="1:16383" ht="58.15" customHeight="1" x14ac:dyDescent="0.25">
      <c r="A29" s="2139" t="s">
        <v>277</v>
      </c>
      <c r="B29" s="2147" t="s">
        <v>1318</v>
      </c>
      <c r="C29" s="1312"/>
      <c r="D29" s="1312"/>
      <c r="E29" s="1312"/>
      <c r="F29" s="1312"/>
      <c r="G29" s="1312"/>
      <c r="H29" s="1313"/>
      <c r="I29" s="2148"/>
      <c r="J29" s="2149"/>
      <c r="K29" s="464" t="s">
        <v>1270</v>
      </c>
    </row>
    <row r="30" spans="1:16383" ht="48" customHeight="1" x14ac:dyDescent="0.25">
      <c r="A30" s="2140"/>
      <c r="B30" s="2091" t="s">
        <v>1320</v>
      </c>
      <c r="C30" s="2092"/>
      <c r="D30" s="2092"/>
      <c r="E30" s="2092"/>
      <c r="F30" s="2092"/>
      <c r="G30" s="2092"/>
      <c r="H30" s="2093"/>
      <c r="I30" s="795"/>
      <c r="J30" s="2141"/>
      <c r="K30" s="536"/>
    </row>
    <row r="31" spans="1:16383" ht="30.4" customHeight="1" x14ac:dyDescent="0.25">
      <c r="A31" s="2140"/>
      <c r="B31" s="2091" t="s">
        <v>1230</v>
      </c>
      <c r="C31" s="2092"/>
      <c r="D31" s="2092"/>
      <c r="E31" s="2092"/>
      <c r="F31" s="2092"/>
      <c r="G31" s="2092"/>
      <c r="H31" s="2093"/>
      <c r="I31" s="2129"/>
      <c r="J31" s="2130"/>
      <c r="K31" s="537"/>
    </row>
    <row r="32" spans="1:16383" ht="45" customHeight="1" x14ac:dyDescent="0.25">
      <c r="A32" s="523"/>
      <c r="B32" s="2091" t="s">
        <v>1307</v>
      </c>
      <c r="C32" s="2092"/>
      <c r="D32" s="2092"/>
      <c r="E32" s="2092"/>
      <c r="F32" s="2092"/>
      <c r="G32" s="2092"/>
      <c r="H32" s="2093"/>
      <c r="I32" s="795"/>
      <c r="J32" s="2141"/>
      <c r="K32" s="537"/>
    </row>
    <row r="33" spans="1:11" ht="58.15" customHeight="1" x14ac:dyDescent="0.25">
      <c r="A33" s="443" t="s">
        <v>279</v>
      </c>
      <c r="B33" s="2125" t="s">
        <v>1212</v>
      </c>
      <c r="C33" s="810"/>
      <c r="D33" s="810"/>
      <c r="E33" s="810"/>
      <c r="F33" s="810"/>
      <c r="G33" s="810"/>
      <c r="H33" s="810"/>
      <c r="I33" s="2053"/>
      <c r="J33" s="2054"/>
      <c r="K33" s="372" t="s">
        <v>981</v>
      </c>
    </row>
    <row r="34" spans="1:11" x14ac:dyDescent="0.25">
      <c r="A34" s="2116" t="s">
        <v>979</v>
      </c>
      <c r="B34" s="2116"/>
      <c r="C34" s="2116"/>
      <c r="D34" s="2116"/>
      <c r="E34" s="2116"/>
      <c r="F34" s="2116"/>
      <c r="G34" s="2116"/>
      <c r="H34" s="2116"/>
      <c r="I34" s="2116"/>
      <c r="J34" s="2116"/>
      <c r="K34" s="1104"/>
    </row>
    <row r="35" spans="1:11" ht="18" customHeight="1" x14ac:dyDescent="0.25">
      <c r="A35" s="2117" t="s">
        <v>608</v>
      </c>
      <c r="B35" s="2117"/>
      <c r="C35" s="2117"/>
      <c r="D35" s="2117"/>
      <c r="E35" s="2117"/>
      <c r="F35" s="2117"/>
      <c r="G35" s="2117"/>
      <c r="H35" s="2117"/>
      <c r="I35" s="2117"/>
      <c r="J35" s="2117"/>
      <c r="K35" s="2118"/>
    </row>
    <row r="36" spans="1:11" ht="15" customHeight="1" x14ac:dyDescent="0.25">
      <c r="A36" s="2119" t="s">
        <v>609</v>
      </c>
      <c r="B36" s="2120"/>
      <c r="C36" s="2120"/>
      <c r="D36" s="2120"/>
      <c r="E36" s="2120"/>
      <c r="F36" s="2120"/>
      <c r="G36" s="2120"/>
      <c r="H36" s="2120"/>
      <c r="I36" s="2120"/>
      <c r="J36" s="2120"/>
      <c r="K36" s="1104"/>
    </row>
    <row r="37" spans="1:11" ht="15" customHeight="1" x14ac:dyDescent="0.25">
      <c r="A37" s="2121" t="s">
        <v>610</v>
      </c>
      <c r="B37" s="2122"/>
      <c r="C37" s="2122"/>
      <c r="D37" s="2122"/>
      <c r="E37" s="2114"/>
      <c r="F37" s="2114"/>
      <c r="G37" s="2114"/>
      <c r="H37" s="2114"/>
      <c r="I37" s="2114"/>
      <c r="J37" s="2114"/>
      <c r="K37" s="2113"/>
    </row>
    <row r="38" spans="1:11" ht="15" customHeight="1" x14ac:dyDescent="0.25">
      <c r="A38" s="2123" t="s">
        <v>611</v>
      </c>
      <c r="B38" s="2124"/>
      <c r="C38" s="2124"/>
      <c r="D38" s="2124"/>
      <c r="E38" s="2114"/>
      <c r="F38" s="2114"/>
      <c r="G38" s="2114"/>
      <c r="H38" s="2114"/>
      <c r="I38" s="2114"/>
      <c r="J38" s="2114"/>
      <c r="K38" s="2113"/>
    </row>
    <row r="39" spans="1:11" ht="15" customHeight="1" x14ac:dyDescent="0.25">
      <c r="A39" s="2123" t="s">
        <v>612</v>
      </c>
      <c r="B39" s="2124"/>
      <c r="C39" s="2124"/>
      <c r="D39" s="2124"/>
      <c r="E39" s="2111"/>
      <c r="F39" s="2112"/>
      <c r="G39" s="2112"/>
      <c r="H39" s="2112"/>
      <c r="I39" s="2112"/>
      <c r="J39" s="2112"/>
      <c r="K39" s="2113"/>
    </row>
    <row r="40" spans="1:11" x14ac:dyDescent="0.25">
      <c r="A40" s="2121" t="s">
        <v>613</v>
      </c>
      <c r="B40" s="2122"/>
      <c r="C40" s="2122"/>
      <c r="D40" s="2122"/>
      <c r="E40" s="2114"/>
      <c r="F40" s="2115"/>
      <c r="G40" s="2115"/>
      <c r="H40" s="2115"/>
      <c r="I40" s="2115"/>
      <c r="J40" s="2115"/>
      <c r="K40" s="2115"/>
    </row>
    <row r="41" spans="1:11" ht="30" customHeight="1" x14ac:dyDescent="0.25">
      <c r="A41" s="2121" t="s">
        <v>614</v>
      </c>
      <c r="B41" s="2122"/>
      <c r="C41" s="2122"/>
      <c r="D41" s="2122"/>
      <c r="E41" s="2000"/>
      <c r="F41" s="2000"/>
      <c r="G41" s="2000"/>
      <c r="H41" s="2000"/>
      <c r="I41" s="2000"/>
      <c r="J41" s="2000"/>
      <c r="K41" s="1689"/>
    </row>
    <row r="42" spans="1:11" x14ac:dyDescent="0.25">
      <c r="A42" s="2119" t="s">
        <v>615</v>
      </c>
      <c r="B42" s="2120"/>
      <c r="C42" s="2120"/>
      <c r="D42" s="2120"/>
      <c r="E42" s="2120"/>
      <c r="F42" s="2120"/>
      <c r="G42" s="2120"/>
      <c r="H42" s="2120"/>
      <c r="I42" s="2120"/>
      <c r="J42" s="2120"/>
      <c r="K42" s="1104"/>
    </row>
    <row r="43" spans="1:11" x14ac:dyDescent="0.25">
      <c r="A43" s="2121" t="s">
        <v>610</v>
      </c>
      <c r="B43" s="2122"/>
      <c r="C43" s="2122"/>
      <c r="D43" s="2122"/>
      <c r="E43" s="2114"/>
      <c r="F43" s="2114"/>
      <c r="G43" s="2114"/>
      <c r="H43" s="2114"/>
      <c r="I43" s="2114"/>
      <c r="J43" s="2114"/>
      <c r="K43" s="2113"/>
    </row>
    <row r="44" spans="1:11" ht="14.25" customHeight="1" x14ac:dyDescent="0.25">
      <c r="A44" s="2123" t="s">
        <v>611</v>
      </c>
      <c r="B44" s="2124"/>
      <c r="C44" s="2124"/>
      <c r="D44" s="2124"/>
      <c r="E44" s="2114"/>
      <c r="F44" s="2114"/>
      <c r="G44" s="2114"/>
      <c r="H44" s="2114"/>
      <c r="I44" s="2114"/>
      <c r="J44" s="2114"/>
      <c r="K44" s="2113"/>
    </row>
    <row r="45" spans="1:11" ht="14.25" customHeight="1" x14ac:dyDescent="0.25">
      <c r="A45" s="2123" t="s">
        <v>612</v>
      </c>
      <c r="B45" s="2124"/>
      <c r="C45" s="2124"/>
      <c r="D45" s="2124"/>
      <c r="E45" s="2111"/>
      <c r="F45" s="2112"/>
      <c r="G45" s="2112"/>
      <c r="H45" s="2112"/>
      <c r="I45" s="2112"/>
      <c r="J45" s="2112"/>
      <c r="K45" s="2113"/>
    </row>
    <row r="46" spans="1:11" x14ac:dyDescent="0.25">
      <c r="A46" s="2121" t="s">
        <v>613</v>
      </c>
      <c r="B46" s="2122"/>
      <c r="C46" s="2122"/>
      <c r="D46" s="2122"/>
      <c r="E46" s="2114"/>
      <c r="F46" s="2115"/>
      <c r="G46" s="2115"/>
      <c r="H46" s="2115"/>
      <c r="I46" s="2115"/>
      <c r="J46" s="2115"/>
      <c r="K46" s="2115"/>
    </row>
    <row r="47" spans="1:11" ht="30" customHeight="1" x14ac:dyDescent="0.25">
      <c r="A47" s="2121" t="s">
        <v>614</v>
      </c>
      <c r="B47" s="2122"/>
      <c r="C47" s="2122"/>
      <c r="D47" s="2122"/>
      <c r="E47" s="2000"/>
      <c r="F47" s="2000"/>
      <c r="G47" s="2000"/>
      <c r="H47" s="2000"/>
      <c r="I47" s="2000"/>
      <c r="J47" s="2000"/>
      <c r="K47" s="1689"/>
    </row>
  </sheetData>
  <sheetProtection algorithmName="SHA-512" hashValue="h386RrlH2SZFRq7D1Ua1pFR7ae5I1nYitHWksS+g0YpwjIvrgkRXuFyax3jidNOR6DKJyAt8zlvVUizTMo6OYg==" saltValue="Hvnu3qmoz1cirGNmntrFaA==" spinCount="100000" sheet="1" objects="1" scenarios="1" formatRows="0" selectLockedCells="1"/>
  <mergeCells count="94">
    <mergeCell ref="A24:A25"/>
    <mergeCell ref="B29:H29"/>
    <mergeCell ref="I29:J29"/>
    <mergeCell ref="B19:J19"/>
    <mergeCell ref="I23:J23"/>
    <mergeCell ref="B25:H25"/>
    <mergeCell ref="I25:J25"/>
    <mergeCell ref="A22:A23"/>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A7:A9"/>
    <mergeCell ref="I8:J8"/>
    <mergeCell ref="L15:Q15"/>
    <mergeCell ref="B10:J10"/>
    <mergeCell ref="B11:H11"/>
    <mergeCell ref="B13:H13"/>
    <mergeCell ref="I13:J13"/>
    <mergeCell ref="B14:H14"/>
    <mergeCell ref="I14:J14"/>
    <mergeCell ref="B15:H15"/>
    <mergeCell ref="I15:J15"/>
    <mergeCell ref="K26:K27"/>
    <mergeCell ref="B20:H20"/>
    <mergeCell ref="I20:J20"/>
    <mergeCell ref="K24:K25"/>
    <mergeCell ref="I9:J9"/>
    <mergeCell ref="B17:H17"/>
    <mergeCell ref="I17:J17"/>
    <mergeCell ref="B22:H22"/>
    <mergeCell ref="I22:J22"/>
    <mergeCell ref="B18:H18"/>
    <mergeCell ref="I18:J18"/>
    <mergeCell ref="B21:H21"/>
    <mergeCell ref="I21:J21"/>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xr:uid="{00000000-0002-0000-0600-000000000000}">
      <formula1>YesNoOrNA</formula1>
    </dataValidation>
    <dataValidation type="list" allowBlank="1" showInputMessage="1" showErrorMessage="1" sqref="I12 I8:I9 I18:J18 I33:J33" xr:uid="{00000000-0002-0000-0600-000001000000}">
      <formula1>YesOrNo</formula1>
    </dataValidation>
    <dataValidation type="list" allowBlank="1" showInputMessage="1" showErrorMessage="1" sqref="I23:J23" xr:uid="{00000000-0002-0000-0600-000002000000}">
      <formula1>PointList38</formula1>
    </dataValidation>
    <dataValidation type="whole" allowBlank="1" showInputMessage="1" showErrorMessage="1" prompt="Eneter highest MERV rating the HVAC system filtration is designed for." sqref="I31:J31" xr:uid="{00000000-0002-0000-0600-000003000000}">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56"/>
  <sheetViews>
    <sheetView workbookViewId="0">
      <pane ySplit="8" topLeftCell="A9" activePane="bottomLeft" state="frozen"/>
      <selection pane="bottomLeft" activeCell="L11" sqref="L11"/>
    </sheetView>
  </sheetViews>
  <sheetFormatPr defaultColWidth="11.28515625" defaultRowHeight="15" x14ac:dyDescent="0.25"/>
  <cols>
    <col min="1" max="1" width="10.7109375" style="5" customWidth="1"/>
    <col min="2" max="2" width="2.28515625" style="5" customWidth="1"/>
    <col min="3" max="3" width="24" style="5" customWidth="1"/>
    <col min="4" max="9" width="7.7109375" style="5" customWidth="1"/>
    <col min="10" max="11" width="7" style="5" customWidth="1"/>
    <col min="12" max="14" width="12.28515625" style="5" customWidth="1"/>
    <col min="15" max="15" width="12.28515625" style="323" customWidth="1"/>
    <col min="16" max="16384" width="11.28515625" style="5"/>
  </cols>
  <sheetData>
    <row r="1" spans="1:18" ht="13.9" customHeight="1" x14ac:dyDescent="0.25">
      <c r="A1" s="2154"/>
      <c r="B1" s="2155"/>
      <c r="C1" s="2155"/>
      <c r="D1" s="2158" t="s">
        <v>616</v>
      </c>
      <c r="E1" s="2159"/>
      <c r="F1" s="2159"/>
      <c r="G1" s="2159"/>
      <c r="H1" s="2159"/>
      <c r="I1" s="2159"/>
      <c r="J1" s="2159"/>
      <c r="K1" s="2160"/>
      <c r="L1" s="2161" t="s">
        <v>617</v>
      </c>
      <c r="M1" s="2161"/>
      <c r="N1" s="2162"/>
      <c r="O1" s="2163"/>
      <c r="Q1" s="5" t="s">
        <v>1245</v>
      </c>
      <c r="R1" s="343"/>
    </row>
    <row r="2" spans="1:18" ht="13.9" customHeight="1" x14ac:dyDescent="0.25">
      <c r="A2" s="2156"/>
      <c r="B2" s="2157"/>
      <c r="C2" s="2157"/>
      <c r="D2" s="2168" t="str">
        <f>IF('2 Project Information'!E7="","",'2 Project Information'!E7)</f>
        <v/>
      </c>
      <c r="E2" s="2169"/>
      <c r="F2" s="2169"/>
      <c r="G2" s="2169"/>
      <c r="H2" s="2169"/>
      <c r="I2" s="2169"/>
      <c r="J2" s="2169"/>
      <c r="K2" s="2170"/>
      <c r="L2" s="2164"/>
      <c r="M2" s="2164"/>
      <c r="N2" s="2164"/>
      <c r="O2" s="2165"/>
      <c r="R2" s="344"/>
    </row>
    <row r="3" spans="1:18" ht="13.9" customHeight="1" x14ac:dyDescent="0.25">
      <c r="A3" s="2156"/>
      <c r="B3" s="2157"/>
      <c r="C3" s="2157"/>
      <c r="D3" s="2168" t="str">
        <f>IF('2 Project Information'!E8="","",'2 Project Information'!E8)</f>
        <v/>
      </c>
      <c r="E3" s="2169"/>
      <c r="F3" s="2169"/>
      <c r="G3" s="2169"/>
      <c r="H3" s="2169"/>
      <c r="I3" s="2169"/>
      <c r="J3" s="2169"/>
      <c r="K3" s="2170"/>
      <c r="L3" s="2164"/>
      <c r="M3" s="2164"/>
      <c r="N3" s="2164"/>
      <c r="O3" s="2165"/>
      <c r="R3" s="344"/>
    </row>
    <row r="4" spans="1:18" ht="13.9" customHeight="1" thickBot="1" x14ac:dyDescent="0.3">
      <c r="A4" s="2156"/>
      <c r="B4" s="2157"/>
      <c r="C4" s="2157"/>
      <c r="D4" s="2171" t="str">
        <f>IF('2 Project Information'!E9="","",'2 Project Information'!E9)</f>
        <v/>
      </c>
      <c r="E4" s="2172"/>
      <c r="F4" s="2172"/>
      <c r="G4" s="2172"/>
      <c r="H4" s="2172"/>
      <c r="I4" s="2172"/>
      <c r="J4" s="2172"/>
      <c r="K4" s="2173"/>
      <c r="L4" s="2164"/>
      <c r="M4" s="2164"/>
      <c r="N4" s="2164"/>
      <c r="O4" s="2165"/>
      <c r="R4" s="344"/>
    </row>
    <row r="5" spans="1:18" ht="15" customHeight="1" thickBot="1" x14ac:dyDescent="0.3">
      <c r="A5" s="2156"/>
      <c r="B5" s="2157"/>
      <c r="C5" s="2157"/>
      <c r="D5" s="2174" t="s">
        <v>621</v>
      </c>
      <c r="E5" s="2175"/>
      <c r="F5" s="2175"/>
      <c r="G5" s="2175"/>
      <c r="H5" s="2175"/>
      <c r="I5" s="2176"/>
      <c r="J5" s="2177">
        <f>'2 Project Information'!E16</f>
        <v>0</v>
      </c>
      <c r="K5" s="2178"/>
      <c r="L5" s="2164"/>
      <c r="M5" s="2164"/>
      <c r="N5" s="2164"/>
      <c r="O5" s="2165"/>
      <c r="R5" s="344"/>
    </row>
    <row r="6" spans="1:18" ht="16.899999999999999" customHeight="1" x14ac:dyDescent="0.25">
      <c r="A6" s="345"/>
      <c r="B6" s="346"/>
      <c r="C6" s="2179" t="str">
        <f>VersionNo.</f>
        <v>Version 2021.01</v>
      </c>
      <c r="D6" s="2180"/>
      <c r="E6" s="2180"/>
      <c r="F6" s="2180"/>
      <c r="G6" s="2180"/>
      <c r="H6" s="2180"/>
      <c r="I6" s="2180"/>
      <c r="J6" s="2180"/>
      <c r="K6" s="2181"/>
      <c r="L6" s="2166"/>
      <c r="M6" s="2166"/>
      <c r="N6" s="2166"/>
      <c r="O6" s="2167"/>
      <c r="P6" s="347"/>
      <c r="Q6" s="347"/>
      <c r="R6" s="347"/>
    </row>
    <row r="7" spans="1:18" ht="16.899999999999999" customHeight="1" x14ac:dyDescent="0.25">
      <c r="A7" s="2191" t="s">
        <v>141</v>
      </c>
      <c r="B7" s="2192"/>
      <c r="C7" s="2195" t="s">
        <v>622</v>
      </c>
      <c r="D7" s="2196"/>
      <c r="E7" s="2196"/>
      <c r="F7" s="2196"/>
      <c r="G7" s="2196"/>
      <c r="H7" s="2196"/>
      <c r="I7" s="2196"/>
      <c r="J7" s="2196"/>
      <c r="K7" s="2196"/>
      <c r="L7" s="2195" t="s">
        <v>623</v>
      </c>
      <c r="M7" s="2198"/>
      <c r="N7" s="2195" t="s">
        <v>624</v>
      </c>
      <c r="O7" s="2200" t="s">
        <v>625</v>
      </c>
      <c r="P7" s="347"/>
      <c r="Q7" s="347"/>
      <c r="R7" s="347"/>
    </row>
    <row r="8" spans="1:18" ht="45" customHeight="1" x14ac:dyDescent="0.25">
      <c r="A8" s="2193"/>
      <c r="B8" s="2194"/>
      <c r="C8" s="2197"/>
      <c r="D8" s="2197"/>
      <c r="E8" s="2197"/>
      <c r="F8" s="2197"/>
      <c r="G8" s="2197"/>
      <c r="H8" s="2197"/>
      <c r="I8" s="2197"/>
      <c r="J8" s="2197"/>
      <c r="K8" s="2197"/>
      <c r="L8" s="348" t="s">
        <v>626</v>
      </c>
      <c r="M8" s="348" t="s">
        <v>627</v>
      </c>
      <c r="N8" s="2199"/>
      <c r="O8" s="2201"/>
      <c r="P8" s="349"/>
      <c r="Q8" s="349"/>
      <c r="R8" s="349"/>
    </row>
    <row r="9" spans="1:18" ht="64.900000000000006" customHeight="1" x14ac:dyDescent="0.25">
      <c r="A9" s="2202" t="s">
        <v>628</v>
      </c>
      <c r="B9" s="2203"/>
      <c r="C9" s="2203"/>
      <c r="D9" s="2203"/>
      <c r="E9" s="2203"/>
      <c r="F9" s="2203"/>
      <c r="G9" s="2203"/>
      <c r="H9" s="2203"/>
      <c r="I9" s="2203"/>
      <c r="J9" s="2203"/>
      <c r="K9" s="2203"/>
      <c r="L9" s="2203"/>
      <c r="M9" s="2203"/>
      <c r="N9" s="2203"/>
      <c r="O9" s="2204"/>
      <c r="P9" s="338"/>
      <c r="Q9" s="338"/>
      <c r="R9" s="338"/>
    </row>
    <row r="10" spans="1:18" x14ac:dyDescent="0.25">
      <c r="A10" s="2182" t="s">
        <v>1267</v>
      </c>
      <c r="B10" s="2182"/>
      <c r="C10" s="2182"/>
      <c r="D10" s="2182"/>
      <c r="E10" s="2182"/>
      <c r="F10" s="2182"/>
      <c r="G10" s="2182"/>
      <c r="H10" s="2182"/>
      <c r="I10" s="2182"/>
      <c r="J10" s="2182"/>
      <c r="K10" s="2182"/>
      <c r="L10" s="2182"/>
      <c r="M10" s="2182"/>
      <c r="N10" s="2182"/>
      <c r="O10" s="2182"/>
      <c r="P10" s="338"/>
      <c r="Q10" s="338"/>
      <c r="R10" s="338"/>
    </row>
    <row r="11" spans="1:18" ht="44.25" customHeight="1" x14ac:dyDescent="0.25">
      <c r="A11" s="2183">
        <v>1.1000000000000001</v>
      </c>
      <c r="B11" s="2184"/>
      <c r="C11" s="1096" t="s">
        <v>1268</v>
      </c>
      <c r="D11" s="1097"/>
      <c r="E11" s="1097"/>
      <c r="F11" s="1097"/>
      <c r="G11" s="1097"/>
      <c r="H11" s="1097"/>
      <c r="I11" s="1097"/>
      <c r="J11" s="1097"/>
      <c r="K11" s="1098"/>
      <c r="L11" s="313"/>
      <c r="M11" s="313"/>
      <c r="N11" s="313"/>
      <c r="O11" s="313"/>
      <c r="P11" s="338"/>
      <c r="Q11" s="338"/>
      <c r="R11" s="338"/>
    </row>
    <row r="12" spans="1:18" ht="4.9000000000000004" customHeight="1" x14ac:dyDescent="0.25">
      <c r="A12" s="2183"/>
      <c r="B12" s="2185"/>
      <c r="C12" s="2185"/>
      <c r="D12" s="2185"/>
      <c r="E12" s="2185"/>
      <c r="F12" s="2185"/>
      <c r="G12" s="2185"/>
      <c r="H12" s="2185"/>
      <c r="I12" s="2185"/>
      <c r="J12" s="2185"/>
      <c r="K12" s="2185"/>
      <c r="L12" s="2185"/>
      <c r="M12" s="2185"/>
      <c r="N12" s="2185"/>
      <c r="O12" s="2186"/>
      <c r="P12" s="338"/>
      <c r="Q12" s="338"/>
      <c r="R12" s="338"/>
    </row>
    <row r="13" spans="1:18" ht="13.9" customHeight="1" x14ac:dyDescent="0.25">
      <c r="A13" s="2187" t="s">
        <v>629</v>
      </c>
      <c r="B13" s="2188"/>
      <c r="C13" s="2189"/>
      <c r="D13" s="2189"/>
      <c r="E13" s="2189"/>
      <c r="F13" s="2189"/>
      <c r="G13" s="2189"/>
      <c r="H13" s="2189"/>
      <c r="I13" s="2189"/>
      <c r="J13" s="2189"/>
      <c r="K13" s="2189"/>
      <c r="L13" s="2189"/>
      <c r="M13" s="2189"/>
      <c r="N13" s="2189"/>
      <c r="O13" s="2190"/>
      <c r="P13" s="338"/>
      <c r="Q13" s="338"/>
      <c r="R13" s="338"/>
    </row>
    <row r="14" spans="1:18" ht="47.1" customHeight="1" x14ac:dyDescent="0.25">
      <c r="A14" s="2183">
        <v>2.1</v>
      </c>
      <c r="B14" s="2184"/>
      <c r="C14" s="1096" t="s">
        <v>630</v>
      </c>
      <c r="D14" s="1097"/>
      <c r="E14" s="1097"/>
      <c r="F14" s="1097"/>
      <c r="G14" s="1097"/>
      <c r="H14" s="1097"/>
      <c r="I14" s="1097"/>
      <c r="J14" s="1097"/>
      <c r="K14" s="1098"/>
      <c r="L14" s="313"/>
      <c r="M14" s="313"/>
      <c r="N14" s="313"/>
      <c r="O14" s="313"/>
      <c r="P14" s="338"/>
      <c r="Q14" s="338"/>
      <c r="R14" s="338"/>
    </row>
    <row r="15" spans="1:18" ht="4.9000000000000004" customHeight="1" x14ac:dyDescent="0.25">
      <c r="A15" s="2183"/>
      <c r="B15" s="2208"/>
      <c r="C15" s="2209"/>
      <c r="D15" s="2209"/>
      <c r="E15" s="2209"/>
      <c r="F15" s="2209"/>
      <c r="G15" s="2209"/>
      <c r="H15" s="2209"/>
      <c r="I15" s="2209"/>
      <c r="J15" s="2209"/>
      <c r="K15" s="2209"/>
      <c r="L15" s="2209"/>
      <c r="M15" s="2209"/>
      <c r="N15" s="2209"/>
      <c r="O15" s="2210"/>
      <c r="P15" s="338"/>
      <c r="Q15" s="338"/>
      <c r="R15" s="338"/>
    </row>
    <row r="16" spans="1:18" ht="13.9" customHeight="1" x14ac:dyDescent="0.25">
      <c r="A16" s="2187" t="s">
        <v>631</v>
      </c>
      <c r="B16" s="2188"/>
      <c r="C16" s="2188"/>
      <c r="D16" s="2188"/>
      <c r="E16" s="2188"/>
      <c r="F16" s="2188"/>
      <c r="G16" s="2188"/>
      <c r="H16" s="2188"/>
      <c r="I16" s="2188"/>
      <c r="J16" s="2188"/>
      <c r="K16" s="2188"/>
      <c r="L16" s="2188"/>
      <c r="M16" s="2188"/>
      <c r="N16" s="2188"/>
      <c r="O16" s="2211"/>
      <c r="P16" s="338"/>
      <c r="Q16" s="338"/>
      <c r="R16" s="338"/>
    </row>
    <row r="17" spans="1:18" ht="89.25" customHeight="1" x14ac:dyDescent="0.25">
      <c r="A17" s="985" t="s">
        <v>632</v>
      </c>
      <c r="B17" s="986"/>
      <c r="C17" s="986"/>
      <c r="D17" s="986"/>
      <c r="E17" s="986"/>
      <c r="F17" s="986"/>
      <c r="G17" s="986"/>
      <c r="H17" s="986"/>
      <c r="I17" s="986"/>
      <c r="J17" s="986"/>
      <c r="K17" s="986"/>
      <c r="L17" s="986"/>
      <c r="M17" s="986"/>
      <c r="N17" s="986"/>
      <c r="O17" s="987"/>
      <c r="P17" s="338"/>
      <c r="Q17" s="338"/>
      <c r="R17" s="338"/>
    </row>
    <row r="18" spans="1:18" ht="13.9" customHeight="1" x14ac:dyDescent="0.25">
      <c r="A18" s="2212">
        <v>3.1</v>
      </c>
      <c r="B18" s="2213"/>
      <c r="C18" s="2214" t="s">
        <v>633</v>
      </c>
      <c r="D18" s="2215"/>
      <c r="E18" s="2215"/>
      <c r="F18" s="2215"/>
      <c r="G18" s="2215"/>
      <c r="H18" s="2215"/>
      <c r="I18" s="2215"/>
      <c r="J18" s="2215"/>
      <c r="K18" s="2215"/>
      <c r="L18" s="2216"/>
      <c r="M18" s="2216"/>
      <c r="N18" s="2216"/>
      <c r="O18" s="2217"/>
      <c r="P18" s="338"/>
      <c r="Q18" s="338"/>
      <c r="R18" s="338"/>
    </row>
    <row r="19" spans="1:18" ht="13.9" customHeight="1" x14ac:dyDescent="0.25">
      <c r="A19" s="2183" t="s">
        <v>259</v>
      </c>
      <c r="B19" s="2184"/>
      <c r="C19" s="2205" t="s">
        <v>634</v>
      </c>
      <c r="D19" s="2206"/>
      <c r="E19" s="2206"/>
      <c r="F19" s="2206"/>
      <c r="G19" s="2206"/>
      <c r="H19" s="2206"/>
      <c r="I19" s="2206"/>
      <c r="J19" s="2206"/>
      <c r="K19" s="2207"/>
      <c r="L19" s="313"/>
      <c r="M19" s="313"/>
      <c r="N19" s="313"/>
      <c r="O19" s="313"/>
      <c r="P19" s="338"/>
      <c r="Q19" s="338"/>
      <c r="R19" s="338"/>
    </row>
    <row r="20" spans="1:18" ht="13.9" customHeight="1" x14ac:dyDescent="0.25">
      <c r="A20" s="2183" t="s">
        <v>635</v>
      </c>
      <c r="B20" s="2184"/>
      <c r="C20" s="2205" t="s">
        <v>636</v>
      </c>
      <c r="D20" s="2206"/>
      <c r="E20" s="2206"/>
      <c r="F20" s="2206"/>
      <c r="G20" s="2206"/>
      <c r="H20" s="2206"/>
      <c r="I20" s="2206"/>
      <c r="J20" s="2206"/>
      <c r="K20" s="2207"/>
      <c r="L20" s="313"/>
      <c r="M20" s="313"/>
      <c r="N20" s="313"/>
      <c r="O20" s="313"/>
      <c r="P20" s="338"/>
      <c r="Q20" s="338"/>
      <c r="R20" s="338"/>
    </row>
    <row r="21" spans="1:18" ht="13.9" customHeight="1" x14ac:dyDescent="0.25">
      <c r="A21" s="2183" t="s">
        <v>637</v>
      </c>
      <c r="B21" s="2184"/>
      <c r="C21" s="2205" t="s">
        <v>638</v>
      </c>
      <c r="D21" s="2206"/>
      <c r="E21" s="2206"/>
      <c r="F21" s="2206"/>
      <c r="G21" s="2206"/>
      <c r="H21" s="2206"/>
      <c r="I21" s="2206"/>
      <c r="J21" s="2206"/>
      <c r="K21" s="2207"/>
      <c r="L21" s="313"/>
      <c r="M21" s="313"/>
      <c r="N21" s="313"/>
      <c r="O21" s="313"/>
      <c r="P21" s="338"/>
      <c r="Q21" s="338"/>
      <c r="R21" s="338"/>
    </row>
    <row r="22" spans="1:18" ht="13.9" customHeight="1" x14ac:dyDescent="0.25">
      <c r="A22" s="2183" t="s">
        <v>639</v>
      </c>
      <c r="B22" s="2184"/>
      <c r="C22" s="2205" t="s">
        <v>640</v>
      </c>
      <c r="D22" s="2206"/>
      <c r="E22" s="2206"/>
      <c r="F22" s="2206"/>
      <c r="G22" s="2206"/>
      <c r="H22" s="2206"/>
      <c r="I22" s="2206"/>
      <c r="J22" s="2206"/>
      <c r="K22" s="2207"/>
      <c r="L22" s="313"/>
      <c r="M22" s="313"/>
      <c r="N22" s="313"/>
      <c r="O22" s="313"/>
      <c r="P22" s="338"/>
      <c r="Q22" s="338"/>
      <c r="R22" s="338"/>
    </row>
    <row r="23" spans="1:18" ht="13.9" customHeight="1" x14ac:dyDescent="0.25">
      <c r="A23" s="2183" t="s">
        <v>641</v>
      </c>
      <c r="B23" s="2184"/>
      <c r="C23" s="2205" t="s">
        <v>642</v>
      </c>
      <c r="D23" s="2206"/>
      <c r="E23" s="2206"/>
      <c r="F23" s="2206"/>
      <c r="G23" s="2206"/>
      <c r="H23" s="2206"/>
      <c r="I23" s="2206"/>
      <c r="J23" s="2206"/>
      <c r="K23" s="2207"/>
      <c r="L23" s="313"/>
      <c r="M23" s="313"/>
      <c r="N23" s="313"/>
      <c r="O23" s="313"/>
      <c r="P23" s="338"/>
      <c r="Q23" s="338"/>
      <c r="R23" s="338"/>
    </row>
    <row r="24" spans="1:18" ht="13.9" customHeight="1" x14ac:dyDescent="0.25">
      <c r="A24" s="2183" t="s">
        <v>643</v>
      </c>
      <c r="B24" s="2184"/>
      <c r="C24" s="2205" t="s">
        <v>644</v>
      </c>
      <c r="D24" s="2206"/>
      <c r="E24" s="2206"/>
      <c r="F24" s="2206"/>
      <c r="G24" s="2206"/>
      <c r="H24" s="2206"/>
      <c r="I24" s="2206"/>
      <c r="J24" s="2206"/>
      <c r="K24" s="2207"/>
      <c r="L24" s="313"/>
      <c r="M24" s="313"/>
      <c r="N24" s="313"/>
      <c r="O24" s="313"/>
      <c r="P24" s="338"/>
      <c r="Q24" s="338"/>
      <c r="R24" s="338"/>
    </row>
    <row r="25" spans="1:18" ht="13.9" customHeight="1" x14ac:dyDescent="0.25">
      <c r="A25" s="2183" t="s">
        <v>645</v>
      </c>
      <c r="B25" s="2184"/>
      <c r="C25" s="2205" t="s">
        <v>646</v>
      </c>
      <c r="D25" s="2206"/>
      <c r="E25" s="2206"/>
      <c r="F25" s="2206"/>
      <c r="G25" s="2206"/>
      <c r="H25" s="2206"/>
      <c r="I25" s="2206"/>
      <c r="J25" s="2206"/>
      <c r="K25" s="2207"/>
      <c r="L25" s="313"/>
      <c r="M25" s="313"/>
      <c r="N25" s="313"/>
      <c r="O25" s="313"/>
      <c r="P25" s="338"/>
      <c r="Q25" s="338"/>
      <c r="R25" s="338"/>
    </row>
    <row r="26" spans="1:18" ht="13.9" customHeight="1" x14ac:dyDescent="0.25">
      <c r="A26" s="2183" t="s">
        <v>647</v>
      </c>
      <c r="B26" s="2184"/>
      <c r="C26" s="2205" t="s">
        <v>648</v>
      </c>
      <c r="D26" s="2206"/>
      <c r="E26" s="2206"/>
      <c r="F26" s="2206"/>
      <c r="G26" s="2206"/>
      <c r="H26" s="2206"/>
      <c r="I26" s="2206"/>
      <c r="J26" s="2206"/>
      <c r="K26" s="2207"/>
      <c r="L26" s="313"/>
      <c r="M26" s="313"/>
      <c r="N26" s="313"/>
      <c r="O26" s="313"/>
      <c r="P26" s="338"/>
      <c r="Q26" s="338"/>
      <c r="R26" s="338"/>
    </row>
    <row r="27" spans="1:18" ht="13.9" customHeight="1" x14ac:dyDescent="0.25">
      <c r="A27" s="2183" t="s">
        <v>649</v>
      </c>
      <c r="B27" s="2184"/>
      <c r="C27" s="2205" t="s">
        <v>650</v>
      </c>
      <c r="D27" s="2206"/>
      <c r="E27" s="2206"/>
      <c r="F27" s="2206"/>
      <c r="G27" s="2206"/>
      <c r="H27" s="2206"/>
      <c r="I27" s="2206"/>
      <c r="J27" s="2206"/>
      <c r="K27" s="2207"/>
      <c r="L27" s="313"/>
      <c r="M27" s="313"/>
      <c r="N27" s="313"/>
      <c r="O27" s="313"/>
      <c r="P27" s="338"/>
      <c r="Q27" s="338"/>
      <c r="R27" s="338"/>
    </row>
    <row r="28" spans="1:18" ht="13.9" customHeight="1" x14ac:dyDescent="0.25">
      <c r="A28" s="2212">
        <v>3.2</v>
      </c>
      <c r="B28" s="2213"/>
      <c r="C28" s="2214" t="s">
        <v>651</v>
      </c>
      <c r="D28" s="2215"/>
      <c r="E28" s="2215"/>
      <c r="F28" s="2215"/>
      <c r="G28" s="2215"/>
      <c r="H28" s="2215"/>
      <c r="I28" s="2215"/>
      <c r="J28" s="2215"/>
      <c r="K28" s="2215"/>
      <c r="L28" s="2216"/>
      <c r="M28" s="2216"/>
      <c r="N28" s="2216"/>
      <c r="O28" s="2217"/>
      <c r="P28" s="338"/>
      <c r="Q28" s="338"/>
      <c r="R28" s="338"/>
    </row>
    <row r="29" spans="1:18" ht="13.9" customHeight="1" x14ac:dyDescent="0.25">
      <c r="A29" s="2183" t="s">
        <v>266</v>
      </c>
      <c r="B29" s="2184"/>
      <c r="C29" s="2205" t="s">
        <v>652</v>
      </c>
      <c r="D29" s="2206"/>
      <c r="E29" s="2206"/>
      <c r="F29" s="2206"/>
      <c r="G29" s="2206"/>
      <c r="H29" s="2206"/>
      <c r="I29" s="2206"/>
      <c r="J29" s="2206"/>
      <c r="K29" s="2207"/>
      <c r="L29" s="313"/>
      <c r="M29" s="313"/>
      <c r="N29" s="313"/>
      <c r="O29" s="313"/>
      <c r="P29" s="338"/>
      <c r="Q29" s="338"/>
      <c r="R29" s="338"/>
    </row>
    <row r="30" spans="1:18" ht="13.9" customHeight="1" x14ac:dyDescent="0.25">
      <c r="A30" s="2183" t="s">
        <v>653</v>
      </c>
      <c r="B30" s="2184"/>
      <c r="C30" s="2205" t="s">
        <v>654</v>
      </c>
      <c r="D30" s="2206"/>
      <c r="E30" s="2206"/>
      <c r="F30" s="2206"/>
      <c r="G30" s="2206"/>
      <c r="H30" s="2206"/>
      <c r="I30" s="2206"/>
      <c r="J30" s="2206"/>
      <c r="K30" s="2207"/>
      <c r="L30" s="313"/>
      <c r="M30" s="313"/>
      <c r="N30" s="313"/>
      <c r="O30" s="313"/>
      <c r="P30" s="338"/>
      <c r="Q30" s="338"/>
      <c r="R30" s="338"/>
    </row>
    <row r="31" spans="1:18" ht="13.9" customHeight="1" x14ac:dyDescent="0.25">
      <c r="A31" s="2183" t="s">
        <v>655</v>
      </c>
      <c r="B31" s="2184"/>
      <c r="C31" s="2205" t="s">
        <v>656</v>
      </c>
      <c r="D31" s="2206"/>
      <c r="E31" s="2206"/>
      <c r="F31" s="2206"/>
      <c r="G31" s="2206"/>
      <c r="H31" s="2206"/>
      <c r="I31" s="2206"/>
      <c r="J31" s="2206"/>
      <c r="K31" s="2207"/>
      <c r="L31" s="313"/>
      <c r="M31" s="313"/>
      <c r="N31" s="313"/>
      <c r="O31" s="313"/>
      <c r="P31" s="338"/>
      <c r="Q31" s="338"/>
      <c r="R31" s="338"/>
    </row>
    <row r="32" spans="1:18" ht="13.9" customHeight="1" x14ac:dyDescent="0.25">
      <c r="A32" s="2212">
        <v>3.3</v>
      </c>
      <c r="B32" s="2213"/>
      <c r="C32" s="2214" t="s">
        <v>657</v>
      </c>
      <c r="D32" s="2215"/>
      <c r="E32" s="2215"/>
      <c r="F32" s="2215"/>
      <c r="G32" s="2215"/>
      <c r="H32" s="2215"/>
      <c r="I32" s="2215"/>
      <c r="J32" s="2215"/>
      <c r="K32" s="2215"/>
      <c r="L32" s="2216"/>
      <c r="M32" s="2216"/>
      <c r="N32" s="2216"/>
      <c r="O32" s="2217"/>
      <c r="P32" s="338"/>
      <c r="Q32" s="338"/>
      <c r="R32" s="338"/>
    </row>
    <row r="33" spans="1:18" ht="13.9" customHeight="1" x14ac:dyDescent="0.25">
      <c r="A33" s="2183" t="s">
        <v>272</v>
      </c>
      <c r="B33" s="2184"/>
      <c r="C33" s="2205" t="s">
        <v>658</v>
      </c>
      <c r="D33" s="2206"/>
      <c r="E33" s="2206"/>
      <c r="F33" s="2206"/>
      <c r="G33" s="2206"/>
      <c r="H33" s="2206"/>
      <c r="I33" s="2206"/>
      <c r="J33" s="2206"/>
      <c r="K33" s="2207"/>
      <c r="L33" s="313"/>
      <c r="M33" s="313"/>
      <c r="N33" s="313"/>
      <c r="O33" s="313"/>
      <c r="P33" s="338"/>
      <c r="Q33" s="338"/>
      <c r="R33" s="338"/>
    </row>
    <row r="34" spans="1:18" ht="13.9" customHeight="1" x14ac:dyDescent="0.25">
      <c r="A34" s="2183" t="s">
        <v>273</v>
      </c>
      <c r="B34" s="2184"/>
      <c r="C34" s="2205" t="s">
        <v>659</v>
      </c>
      <c r="D34" s="2206"/>
      <c r="E34" s="2206"/>
      <c r="F34" s="2206"/>
      <c r="G34" s="2206"/>
      <c r="H34" s="2206"/>
      <c r="I34" s="2206"/>
      <c r="J34" s="2206"/>
      <c r="K34" s="2207"/>
      <c r="L34" s="313"/>
      <c r="M34" s="313"/>
      <c r="N34" s="313"/>
      <c r="O34" s="313"/>
      <c r="P34" s="338"/>
      <c r="Q34" s="338"/>
      <c r="R34" s="338"/>
    </row>
    <row r="35" spans="1:18" ht="4.9000000000000004" customHeight="1" x14ac:dyDescent="0.25">
      <c r="A35" s="2183"/>
      <c r="B35" s="2220"/>
      <c r="C35" s="2221"/>
      <c r="D35" s="2221"/>
      <c r="E35" s="2221"/>
      <c r="F35" s="2221"/>
      <c r="G35" s="2221"/>
      <c r="H35" s="2221"/>
      <c r="I35" s="2221"/>
      <c r="J35" s="2221"/>
      <c r="K35" s="2221"/>
      <c r="L35" s="2221"/>
      <c r="M35" s="2221"/>
      <c r="N35" s="2221"/>
      <c r="O35" s="2222"/>
      <c r="P35" s="338"/>
      <c r="Q35" s="338"/>
      <c r="R35" s="338"/>
    </row>
    <row r="36" spans="1:18" ht="13.9" customHeight="1" x14ac:dyDescent="0.25">
      <c r="A36" s="2223" t="s">
        <v>660</v>
      </c>
      <c r="B36" s="2224"/>
      <c r="C36" s="2224"/>
      <c r="D36" s="2224"/>
      <c r="E36" s="2224"/>
      <c r="F36" s="2224"/>
      <c r="G36" s="2224"/>
      <c r="H36" s="2224"/>
      <c r="I36" s="2224"/>
      <c r="J36" s="2224"/>
      <c r="K36" s="2224"/>
      <c r="L36" s="2224"/>
      <c r="M36" s="2224"/>
      <c r="N36" s="2224"/>
      <c r="O36" s="2225"/>
      <c r="P36" s="338"/>
      <c r="Q36" s="338"/>
      <c r="R36" s="338"/>
    </row>
    <row r="37" spans="1:18" ht="29.25" customHeight="1" x14ac:dyDescent="0.25">
      <c r="A37" s="2183">
        <v>4.0999999999999996</v>
      </c>
      <c r="B37" s="2184"/>
      <c r="C37" s="1096" t="s">
        <v>661</v>
      </c>
      <c r="D37" s="1097"/>
      <c r="E37" s="1097"/>
      <c r="F37" s="1097"/>
      <c r="G37" s="1097"/>
      <c r="H37" s="1097"/>
      <c r="I37" s="1097"/>
      <c r="J37" s="1097"/>
      <c r="K37" s="1098"/>
      <c r="L37" s="313"/>
      <c r="M37" s="313"/>
      <c r="N37" s="313"/>
      <c r="O37" s="313"/>
      <c r="P37" s="338"/>
      <c r="Q37" s="338"/>
      <c r="R37" s="338"/>
    </row>
    <row r="38" spans="1:18" ht="30.75" customHeight="1" x14ac:dyDescent="0.25">
      <c r="A38" s="2183">
        <v>4.2</v>
      </c>
      <c r="B38" s="2184"/>
      <c r="C38" s="1096" t="s">
        <v>662</v>
      </c>
      <c r="D38" s="1097"/>
      <c r="E38" s="1097"/>
      <c r="F38" s="1097"/>
      <c r="G38" s="1097"/>
      <c r="H38" s="1097"/>
      <c r="I38" s="1097"/>
      <c r="J38" s="1097"/>
      <c r="K38" s="1098"/>
      <c r="L38" s="313"/>
      <c r="M38" s="313"/>
      <c r="N38" s="313"/>
      <c r="O38" s="313"/>
      <c r="P38" s="338"/>
      <c r="Q38" s="338"/>
      <c r="R38" s="338"/>
    </row>
    <row r="39" spans="1:18" ht="30" customHeight="1" x14ac:dyDescent="0.25">
      <c r="A39" s="2183">
        <v>4.3</v>
      </c>
      <c r="B39" s="2184"/>
      <c r="C39" s="1096" t="s">
        <v>663</v>
      </c>
      <c r="D39" s="1097"/>
      <c r="E39" s="1097"/>
      <c r="F39" s="1097"/>
      <c r="G39" s="1097"/>
      <c r="H39" s="1097"/>
      <c r="I39" s="1097"/>
      <c r="J39" s="1097"/>
      <c r="K39" s="1098"/>
      <c r="L39" s="313"/>
      <c r="M39" s="313"/>
      <c r="N39" s="313"/>
      <c r="O39" s="313"/>
      <c r="P39" s="338"/>
      <c r="Q39" s="338"/>
      <c r="R39" s="338"/>
    </row>
    <row r="40" spans="1:18" ht="29.25" customHeight="1" x14ac:dyDescent="0.25">
      <c r="A40" s="2183">
        <v>4.4000000000000004</v>
      </c>
      <c r="B40" s="2184"/>
      <c r="C40" s="985" t="s">
        <v>664</v>
      </c>
      <c r="D40" s="986"/>
      <c r="E40" s="986"/>
      <c r="F40" s="986"/>
      <c r="G40" s="986"/>
      <c r="H40" s="986"/>
      <c r="I40" s="986"/>
      <c r="J40" s="986"/>
      <c r="K40" s="986"/>
      <c r="L40" s="2218"/>
      <c r="M40" s="2218"/>
      <c r="N40" s="2218"/>
      <c r="O40" s="2219"/>
      <c r="P40" s="338"/>
      <c r="Q40" s="338"/>
      <c r="R40" s="338"/>
    </row>
    <row r="41" spans="1:18" ht="28.35" customHeight="1" x14ac:dyDescent="0.25">
      <c r="A41" s="2183" t="s">
        <v>385</v>
      </c>
      <c r="B41" s="2184"/>
      <c r="C41" s="2205" t="s">
        <v>665</v>
      </c>
      <c r="D41" s="2206"/>
      <c r="E41" s="2206"/>
      <c r="F41" s="2206"/>
      <c r="G41" s="2206"/>
      <c r="H41" s="2206"/>
      <c r="I41" s="2206"/>
      <c r="J41" s="2206"/>
      <c r="K41" s="2207"/>
      <c r="L41" s="313"/>
      <c r="M41" s="313"/>
      <c r="N41" s="313"/>
      <c r="O41" s="313"/>
      <c r="P41" s="338"/>
      <c r="Q41" s="338"/>
      <c r="R41" s="338"/>
    </row>
    <row r="42" spans="1:18" ht="13.9" customHeight="1" x14ac:dyDescent="0.25">
      <c r="A42" s="2183" t="s">
        <v>386</v>
      </c>
      <c r="B42" s="2184"/>
      <c r="C42" s="2205" t="s">
        <v>666</v>
      </c>
      <c r="D42" s="2206"/>
      <c r="E42" s="2206"/>
      <c r="F42" s="2206"/>
      <c r="G42" s="2206"/>
      <c r="H42" s="2206"/>
      <c r="I42" s="2206"/>
      <c r="J42" s="2206"/>
      <c r="K42" s="2207"/>
      <c r="L42" s="313"/>
      <c r="M42" s="313"/>
      <c r="N42" s="313"/>
      <c r="O42" s="313"/>
      <c r="P42" s="338"/>
      <c r="Q42" s="338"/>
      <c r="R42" s="338"/>
    </row>
    <row r="43" spans="1:18" ht="13.9" customHeight="1" x14ac:dyDescent="0.25">
      <c r="A43" s="2183" t="s">
        <v>387</v>
      </c>
      <c r="B43" s="2184"/>
      <c r="C43" s="2205" t="s">
        <v>667</v>
      </c>
      <c r="D43" s="2206"/>
      <c r="E43" s="2206"/>
      <c r="F43" s="2206"/>
      <c r="G43" s="2206"/>
      <c r="H43" s="2206"/>
      <c r="I43" s="2206"/>
      <c r="J43" s="2206"/>
      <c r="K43" s="2207"/>
      <c r="L43" s="313"/>
      <c r="M43" s="313"/>
      <c r="N43" s="313"/>
      <c r="O43" s="313"/>
      <c r="P43" s="338"/>
      <c r="Q43" s="338"/>
      <c r="R43" s="338"/>
    </row>
    <row r="44" spans="1:18" ht="13.9" customHeight="1" x14ac:dyDescent="0.25">
      <c r="A44" s="2183" t="s">
        <v>389</v>
      </c>
      <c r="B44" s="2184"/>
      <c r="C44" s="2205" t="s">
        <v>668</v>
      </c>
      <c r="D44" s="2206"/>
      <c r="E44" s="2206"/>
      <c r="F44" s="2206"/>
      <c r="G44" s="2206"/>
      <c r="H44" s="2206"/>
      <c r="I44" s="2206"/>
      <c r="J44" s="2206"/>
      <c r="K44" s="2207"/>
      <c r="L44" s="313"/>
      <c r="M44" s="313"/>
      <c r="N44" s="313"/>
      <c r="O44" s="313"/>
      <c r="P44" s="338"/>
      <c r="Q44" s="338"/>
      <c r="R44" s="338"/>
    </row>
    <row r="45" spans="1:18" ht="13.9" customHeight="1" x14ac:dyDescent="0.25">
      <c r="A45" s="2183" t="s">
        <v>394</v>
      </c>
      <c r="B45" s="2184"/>
      <c r="C45" s="2205" t="s">
        <v>669</v>
      </c>
      <c r="D45" s="2206"/>
      <c r="E45" s="2206"/>
      <c r="F45" s="2206"/>
      <c r="G45" s="2206"/>
      <c r="H45" s="2206"/>
      <c r="I45" s="2206"/>
      <c r="J45" s="2206"/>
      <c r="K45" s="2207"/>
      <c r="L45" s="314"/>
      <c r="M45" s="314"/>
      <c r="N45" s="314"/>
      <c r="O45" s="314"/>
      <c r="P45" s="338"/>
      <c r="Q45" s="338"/>
      <c r="R45" s="338"/>
    </row>
    <row r="46" spans="1:18" ht="13.9" customHeight="1" x14ac:dyDescent="0.25">
      <c r="A46" s="2183" t="s">
        <v>670</v>
      </c>
      <c r="B46" s="2184"/>
      <c r="C46" s="2226" t="s">
        <v>671</v>
      </c>
      <c r="D46" s="2227"/>
      <c r="E46" s="2227"/>
      <c r="F46" s="2227"/>
      <c r="G46" s="2227"/>
      <c r="H46" s="2227"/>
      <c r="I46" s="2227"/>
      <c r="J46" s="2227"/>
      <c r="K46" s="2228"/>
      <c r="L46" s="313"/>
      <c r="M46" s="313"/>
      <c r="N46" s="313"/>
      <c r="O46" s="313"/>
      <c r="P46" s="338"/>
      <c r="Q46" s="338"/>
      <c r="R46" s="338"/>
    </row>
    <row r="47" spans="1:18" ht="27" customHeight="1" x14ac:dyDescent="0.25">
      <c r="A47" s="2183" t="s">
        <v>672</v>
      </c>
      <c r="B47" s="2184"/>
      <c r="C47" s="2226" t="s">
        <v>673</v>
      </c>
      <c r="D47" s="2227"/>
      <c r="E47" s="2227"/>
      <c r="F47" s="2227"/>
      <c r="G47" s="2227"/>
      <c r="H47" s="2227"/>
      <c r="I47" s="2227"/>
      <c r="J47" s="2227"/>
      <c r="K47" s="2228"/>
      <c r="L47" s="313"/>
      <c r="M47" s="313"/>
      <c r="N47" s="313"/>
      <c r="O47" s="313"/>
      <c r="P47" s="338"/>
      <c r="Q47" s="338"/>
      <c r="R47" s="338"/>
    </row>
    <row r="48" spans="1:18" ht="28.35" customHeight="1" x14ac:dyDescent="0.25">
      <c r="A48" s="2183" t="s">
        <v>674</v>
      </c>
      <c r="B48" s="2184"/>
      <c r="C48" s="2226" t="s">
        <v>675</v>
      </c>
      <c r="D48" s="2227"/>
      <c r="E48" s="2227"/>
      <c r="F48" s="2227"/>
      <c r="G48" s="2227"/>
      <c r="H48" s="2227"/>
      <c r="I48" s="2227"/>
      <c r="J48" s="2227"/>
      <c r="K48" s="2228"/>
      <c r="L48" s="313"/>
      <c r="M48" s="313"/>
      <c r="N48" s="313"/>
      <c r="O48" s="313"/>
      <c r="P48" s="338"/>
      <c r="Q48" s="338"/>
      <c r="R48" s="338"/>
    </row>
    <row r="49" spans="1:18" ht="29.25" customHeight="1" x14ac:dyDescent="0.25">
      <c r="A49" s="2183" t="s">
        <v>676</v>
      </c>
      <c r="B49" s="2184"/>
      <c r="C49" s="2226" t="s">
        <v>677</v>
      </c>
      <c r="D49" s="2227"/>
      <c r="E49" s="2227"/>
      <c r="F49" s="2227"/>
      <c r="G49" s="2227"/>
      <c r="H49" s="2227"/>
      <c r="I49" s="2227"/>
      <c r="J49" s="2227"/>
      <c r="K49" s="2228"/>
      <c r="L49" s="313"/>
      <c r="M49" s="313"/>
      <c r="N49" s="313"/>
      <c r="O49" s="313"/>
      <c r="P49" s="338"/>
      <c r="Q49" s="338"/>
      <c r="R49" s="338"/>
    </row>
    <row r="50" spans="1:18" ht="27.75" customHeight="1" x14ac:dyDescent="0.25">
      <c r="A50" s="2183" t="s">
        <v>678</v>
      </c>
      <c r="B50" s="2184"/>
      <c r="C50" s="2226" t="s">
        <v>679</v>
      </c>
      <c r="D50" s="2227"/>
      <c r="E50" s="2227"/>
      <c r="F50" s="2227"/>
      <c r="G50" s="2227"/>
      <c r="H50" s="2227"/>
      <c r="I50" s="2227"/>
      <c r="J50" s="2227"/>
      <c r="K50" s="2228"/>
      <c r="L50" s="313"/>
      <c r="M50" s="313"/>
      <c r="N50" s="313"/>
      <c r="O50" s="313"/>
      <c r="P50" s="338"/>
      <c r="Q50" s="338"/>
      <c r="R50" s="338"/>
    </row>
    <row r="51" spans="1:18" ht="4.9000000000000004" customHeight="1" x14ac:dyDescent="0.25">
      <c r="A51" s="2229"/>
      <c r="B51" s="2221"/>
      <c r="C51" s="2221"/>
      <c r="D51" s="2221"/>
      <c r="E51" s="2221"/>
      <c r="F51" s="2221"/>
      <c r="G51" s="2221"/>
      <c r="H51" s="2221"/>
      <c r="I51" s="2221"/>
      <c r="J51" s="2221"/>
      <c r="K51" s="2221"/>
      <c r="L51" s="2221"/>
      <c r="M51" s="2221"/>
      <c r="N51" s="2221"/>
      <c r="O51" s="2222"/>
      <c r="P51" s="338"/>
      <c r="Q51" s="338"/>
      <c r="R51" s="338"/>
    </row>
    <row r="52" spans="1:18" ht="13.9" customHeight="1" x14ac:dyDescent="0.25">
      <c r="A52" s="2230" t="s">
        <v>680</v>
      </c>
      <c r="B52" s="2231"/>
      <c r="C52" s="2231"/>
      <c r="D52" s="2231"/>
      <c r="E52" s="2231"/>
      <c r="F52" s="2231"/>
      <c r="G52" s="2231"/>
      <c r="H52" s="2231"/>
      <c r="I52" s="2231"/>
      <c r="J52" s="2231"/>
      <c r="K52" s="2231"/>
      <c r="L52" s="2231"/>
      <c r="M52" s="2231"/>
      <c r="N52" s="2231"/>
      <c r="O52" s="2232"/>
      <c r="P52" s="338"/>
      <c r="Q52" s="338"/>
      <c r="R52" s="338"/>
    </row>
    <row r="53" spans="1:18" ht="13.9" customHeight="1" x14ac:dyDescent="0.25">
      <c r="A53" s="2212">
        <v>5.0999999999999996</v>
      </c>
      <c r="B53" s="2213"/>
      <c r="C53" s="2214" t="s">
        <v>681</v>
      </c>
      <c r="D53" s="2215"/>
      <c r="E53" s="2215"/>
      <c r="F53" s="2215"/>
      <c r="G53" s="2215"/>
      <c r="H53" s="2215"/>
      <c r="I53" s="2215"/>
      <c r="J53" s="2215"/>
      <c r="K53" s="2215"/>
      <c r="L53" s="2216"/>
      <c r="M53" s="2216"/>
      <c r="N53" s="2216"/>
      <c r="O53" s="2217"/>
      <c r="P53" s="338"/>
      <c r="Q53" s="338"/>
      <c r="R53" s="338"/>
    </row>
    <row r="54" spans="1:18" ht="13.9" customHeight="1" x14ac:dyDescent="0.25">
      <c r="A54" s="2183" t="s">
        <v>682</v>
      </c>
      <c r="B54" s="2184"/>
      <c r="C54" s="2205" t="s">
        <v>683</v>
      </c>
      <c r="D54" s="2206"/>
      <c r="E54" s="2206"/>
      <c r="F54" s="2206"/>
      <c r="G54" s="2206"/>
      <c r="H54" s="2206"/>
      <c r="I54" s="2206"/>
      <c r="J54" s="2206"/>
      <c r="K54" s="2207"/>
      <c r="L54" s="313"/>
      <c r="M54" s="313"/>
      <c r="N54" s="313"/>
      <c r="O54" s="313"/>
      <c r="P54" s="338"/>
      <c r="Q54" s="338"/>
      <c r="R54" s="338"/>
    </row>
    <row r="55" spans="1:18" ht="13.9" customHeight="1" x14ac:dyDescent="0.25">
      <c r="A55" s="2183" t="s">
        <v>684</v>
      </c>
      <c r="B55" s="2184"/>
      <c r="C55" s="2205" t="s">
        <v>685</v>
      </c>
      <c r="D55" s="2206"/>
      <c r="E55" s="2206"/>
      <c r="F55" s="2206"/>
      <c r="G55" s="2206"/>
      <c r="H55" s="2206"/>
      <c r="I55" s="2206"/>
      <c r="J55" s="2206"/>
      <c r="K55" s="2207"/>
      <c r="L55" s="313"/>
      <c r="M55" s="313"/>
      <c r="N55" s="313"/>
      <c r="O55" s="313"/>
      <c r="P55" s="338"/>
      <c r="Q55" s="338"/>
      <c r="R55" s="338"/>
    </row>
    <row r="56" spans="1:18" ht="13.9" customHeight="1" x14ac:dyDescent="0.25">
      <c r="A56" s="2183" t="s">
        <v>686</v>
      </c>
      <c r="B56" s="2184"/>
      <c r="C56" s="2205" t="s">
        <v>687</v>
      </c>
      <c r="D56" s="2206"/>
      <c r="E56" s="2206"/>
      <c r="F56" s="2206"/>
      <c r="G56" s="2206"/>
      <c r="H56" s="2206"/>
      <c r="I56" s="2206"/>
      <c r="J56" s="2206"/>
      <c r="K56" s="2207"/>
      <c r="L56" s="313"/>
      <c r="M56" s="313"/>
      <c r="N56" s="313"/>
      <c r="O56" s="313"/>
      <c r="P56" s="338"/>
      <c r="Q56" s="338"/>
      <c r="R56" s="338"/>
    </row>
    <row r="57" spans="1:18" ht="13.9" customHeight="1" x14ac:dyDescent="0.25">
      <c r="A57" s="2183" t="s">
        <v>688</v>
      </c>
      <c r="B57" s="2184"/>
      <c r="C57" s="2205" t="s">
        <v>689</v>
      </c>
      <c r="D57" s="2206"/>
      <c r="E57" s="2206"/>
      <c r="F57" s="2206"/>
      <c r="G57" s="2206"/>
      <c r="H57" s="2206"/>
      <c r="I57" s="2206"/>
      <c r="J57" s="2206"/>
      <c r="K57" s="2207"/>
      <c r="L57" s="313"/>
      <c r="M57" s="313"/>
      <c r="N57" s="313"/>
      <c r="O57" s="313"/>
      <c r="P57" s="338"/>
      <c r="Q57" s="338"/>
      <c r="R57" s="338"/>
    </row>
    <row r="58" spans="1:18" ht="43.35" customHeight="1" x14ac:dyDescent="0.25">
      <c r="A58" s="2183" t="s">
        <v>690</v>
      </c>
      <c r="B58" s="2184"/>
      <c r="C58" s="2205" t="s">
        <v>691</v>
      </c>
      <c r="D58" s="2206"/>
      <c r="E58" s="2206"/>
      <c r="F58" s="2206"/>
      <c r="G58" s="2206"/>
      <c r="H58" s="2206"/>
      <c r="I58" s="2206"/>
      <c r="J58" s="2206"/>
      <c r="K58" s="2207"/>
      <c r="L58" s="313"/>
      <c r="M58" s="313"/>
      <c r="N58" s="313"/>
      <c r="O58" s="313"/>
      <c r="P58" s="338"/>
      <c r="Q58" s="338"/>
      <c r="R58" s="338"/>
    </row>
    <row r="59" spans="1:18" ht="30.75" customHeight="1" x14ac:dyDescent="0.25">
      <c r="A59" s="2183" t="s">
        <v>692</v>
      </c>
      <c r="B59" s="2184"/>
      <c r="C59" s="2205" t="s">
        <v>693</v>
      </c>
      <c r="D59" s="2206"/>
      <c r="E59" s="2206"/>
      <c r="F59" s="2206"/>
      <c r="G59" s="2206"/>
      <c r="H59" s="2206"/>
      <c r="I59" s="2206"/>
      <c r="J59" s="2206"/>
      <c r="K59" s="2207"/>
      <c r="L59" s="313"/>
      <c r="M59" s="313"/>
      <c r="N59" s="313"/>
      <c r="O59" s="313"/>
      <c r="P59" s="338"/>
      <c r="Q59" s="338"/>
      <c r="R59" s="338"/>
    </row>
    <row r="60" spans="1:18" ht="13.9" customHeight="1" x14ac:dyDescent="0.25">
      <c r="A60" s="2212">
        <v>5.2</v>
      </c>
      <c r="B60" s="2213"/>
      <c r="C60" s="2214" t="s">
        <v>694</v>
      </c>
      <c r="D60" s="2215"/>
      <c r="E60" s="2215"/>
      <c r="F60" s="2215"/>
      <c r="G60" s="2215"/>
      <c r="H60" s="2215"/>
      <c r="I60" s="2215"/>
      <c r="J60" s="2215"/>
      <c r="K60" s="2215"/>
      <c r="L60" s="2216"/>
      <c r="M60" s="2216"/>
      <c r="N60" s="2216"/>
      <c r="O60" s="2217"/>
      <c r="P60" s="338"/>
      <c r="Q60" s="338"/>
      <c r="R60" s="338"/>
    </row>
    <row r="61" spans="1:18" ht="45" customHeight="1" x14ac:dyDescent="0.25">
      <c r="A61" s="2183" t="s">
        <v>695</v>
      </c>
      <c r="B61" s="2184"/>
      <c r="C61" s="2205" t="s">
        <v>696</v>
      </c>
      <c r="D61" s="2206"/>
      <c r="E61" s="2206"/>
      <c r="F61" s="2206"/>
      <c r="G61" s="2206"/>
      <c r="H61" s="2206"/>
      <c r="I61" s="2206"/>
      <c r="J61" s="2206"/>
      <c r="K61" s="2207"/>
      <c r="L61" s="313"/>
      <c r="M61" s="313"/>
      <c r="N61" s="313"/>
      <c r="O61" s="313"/>
      <c r="P61" s="338"/>
      <c r="Q61" s="338"/>
      <c r="R61" s="338"/>
    </row>
    <row r="62" spans="1:18" ht="28.5" customHeight="1" x14ac:dyDescent="0.25">
      <c r="A62" s="2183" t="s">
        <v>697</v>
      </c>
      <c r="B62" s="2184"/>
      <c r="C62" s="2205" t="s">
        <v>698</v>
      </c>
      <c r="D62" s="2206"/>
      <c r="E62" s="2206"/>
      <c r="F62" s="2206"/>
      <c r="G62" s="2206"/>
      <c r="H62" s="2206"/>
      <c r="I62" s="2206"/>
      <c r="J62" s="2206"/>
      <c r="K62" s="2207"/>
      <c r="L62" s="313"/>
      <c r="M62" s="313"/>
      <c r="N62" s="313"/>
      <c r="O62" s="313"/>
      <c r="P62" s="338"/>
      <c r="Q62" s="338"/>
      <c r="R62" s="338"/>
    </row>
    <row r="63" spans="1:18" ht="75" customHeight="1" x14ac:dyDescent="0.25">
      <c r="A63" s="2183" t="s">
        <v>699</v>
      </c>
      <c r="B63" s="2184"/>
      <c r="C63" s="2205" t="s">
        <v>700</v>
      </c>
      <c r="D63" s="2206"/>
      <c r="E63" s="2206"/>
      <c r="F63" s="2206"/>
      <c r="G63" s="2206"/>
      <c r="H63" s="2206"/>
      <c r="I63" s="2206"/>
      <c r="J63" s="2206"/>
      <c r="K63" s="2207"/>
      <c r="L63" s="313"/>
      <c r="M63" s="313"/>
      <c r="N63" s="313"/>
      <c r="O63" s="313"/>
      <c r="P63" s="338"/>
      <c r="Q63" s="338"/>
      <c r="R63" s="338"/>
    </row>
    <row r="64" spans="1:18" ht="13.9" customHeight="1" x14ac:dyDescent="0.25">
      <c r="A64" s="2183" t="s">
        <v>701</v>
      </c>
      <c r="B64" s="2184"/>
      <c r="C64" s="2205" t="s">
        <v>702</v>
      </c>
      <c r="D64" s="2206"/>
      <c r="E64" s="2206"/>
      <c r="F64" s="2206"/>
      <c r="G64" s="2206"/>
      <c r="H64" s="2206"/>
      <c r="I64" s="2206"/>
      <c r="J64" s="2206"/>
      <c r="K64" s="2207"/>
      <c r="L64" s="313"/>
      <c r="M64" s="313"/>
      <c r="N64" s="313"/>
      <c r="O64" s="313"/>
      <c r="P64" s="338"/>
      <c r="Q64" s="338"/>
      <c r="R64" s="338"/>
    </row>
    <row r="65" spans="1:18" ht="30" customHeight="1" x14ac:dyDescent="0.25">
      <c r="A65" s="2183" t="s">
        <v>703</v>
      </c>
      <c r="B65" s="2184"/>
      <c r="C65" s="2205" t="s">
        <v>704</v>
      </c>
      <c r="D65" s="2206"/>
      <c r="E65" s="2206"/>
      <c r="F65" s="2206"/>
      <c r="G65" s="2206"/>
      <c r="H65" s="2206"/>
      <c r="I65" s="2206"/>
      <c r="J65" s="2206"/>
      <c r="K65" s="2207"/>
      <c r="L65" s="313"/>
      <c r="M65" s="313"/>
      <c r="N65" s="313"/>
      <c r="O65" s="313"/>
      <c r="P65" s="338"/>
      <c r="Q65" s="338"/>
      <c r="R65" s="338"/>
    </row>
    <row r="66" spans="1:18" ht="30.75" customHeight="1" x14ac:dyDescent="0.25">
      <c r="A66" s="2183" t="s">
        <v>705</v>
      </c>
      <c r="B66" s="2184"/>
      <c r="C66" s="2205" t="s">
        <v>706</v>
      </c>
      <c r="D66" s="2206"/>
      <c r="E66" s="2206"/>
      <c r="F66" s="2206"/>
      <c r="G66" s="2206"/>
      <c r="H66" s="2206"/>
      <c r="I66" s="2206"/>
      <c r="J66" s="2206"/>
      <c r="K66" s="2207"/>
      <c r="L66" s="313"/>
      <c r="M66" s="313"/>
      <c r="N66" s="313"/>
      <c r="O66" s="313"/>
      <c r="P66" s="338"/>
      <c r="Q66" s="338"/>
      <c r="R66" s="338"/>
    </row>
    <row r="67" spans="1:18" ht="30.75" customHeight="1" x14ac:dyDescent="0.25">
      <c r="A67" s="2183" t="s">
        <v>707</v>
      </c>
      <c r="B67" s="2184"/>
      <c r="C67" s="2205" t="s">
        <v>708</v>
      </c>
      <c r="D67" s="2206"/>
      <c r="E67" s="2206"/>
      <c r="F67" s="2206"/>
      <c r="G67" s="2206"/>
      <c r="H67" s="2206"/>
      <c r="I67" s="2206"/>
      <c r="J67" s="2206"/>
      <c r="K67" s="2207"/>
      <c r="L67" s="313"/>
      <c r="M67" s="313"/>
      <c r="N67" s="313"/>
      <c r="O67" s="313"/>
      <c r="P67" s="338"/>
      <c r="Q67" s="338"/>
      <c r="R67" s="338"/>
    </row>
    <row r="68" spans="1:18" ht="13.9" customHeight="1" x14ac:dyDescent="0.25">
      <c r="A68" s="2212">
        <v>5.3</v>
      </c>
      <c r="B68" s="2213"/>
      <c r="C68" s="2233" t="s">
        <v>709</v>
      </c>
      <c r="D68" s="2234"/>
      <c r="E68" s="2234"/>
      <c r="F68" s="2234"/>
      <c r="G68" s="2234"/>
      <c r="H68" s="2234"/>
      <c r="I68" s="2234"/>
      <c r="J68" s="2234"/>
      <c r="K68" s="2235"/>
      <c r="L68" s="350"/>
      <c r="M68" s="350"/>
      <c r="N68" s="350"/>
      <c r="O68" s="350"/>
      <c r="P68" s="338"/>
      <c r="Q68" s="338"/>
      <c r="R68" s="338"/>
    </row>
    <row r="69" spans="1:18" ht="30" customHeight="1" x14ac:dyDescent="0.25">
      <c r="A69" s="2183" t="s">
        <v>710</v>
      </c>
      <c r="B69" s="2184"/>
      <c r="C69" s="2205" t="s">
        <v>711</v>
      </c>
      <c r="D69" s="2206"/>
      <c r="E69" s="2206"/>
      <c r="F69" s="2206"/>
      <c r="G69" s="2206"/>
      <c r="H69" s="2206"/>
      <c r="I69" s="2206"/>
      <c r="J69" s="2206"/>
      <c r="K69" s="2207"/>
      <c r="L69" s="313"/>
      <c r="M69" s="313"/>
      <c r="N69" s="313"/>
      <c r="O69" s="313"/>
      <c r="P69" s="338"/>
      <c r="Q69" s="338"/>
      <c r="R69" s="338"/>
    </row>
    <row r="70" spans="1:18" ht="27.6" customHeight="1" x14ac:dyDescent="0.25">
      <c r="A70" s="2183" t="s">
        <v>712</v>
      </c>
      <c r="B70" s="2184"/>
      <c r="C70" s="2205" t="s">
        <v>713</v>
      </c>
      <c r="D70" s="2206"/>
      <c r="E70" s="2206"/>
      <c r="F70" s="2206"/>
      <c r="G70" s="2206"/>
      <c r="H70" s="2206"/>
      <c r="I70" s="2206"/>
      <c r="J70" s="2206"/>
      <c r="K70" s="2207"/>
      <c r="L70" s="313"/>
      <c r="M70" s="313"/>
      <c r="N70" s="313"/>
      <c r="O70" s="313"/>
      <c r="P70" s="338"/>
      <c r="Q70" s="338"/>
      <c r="R70" s="338"/>
    </row>
    <row r="71" spans="1:18" ht="27.6" customHeight="1" x14ac:dyDescent="0.25">
      <c r="A71" s="2183" t="s">
        <v>714</v>
      </c>
      <c r="B71" s="2184"/>
      <c r="C71" s="2205" t="s">
        <v>715</v>
      </c>
      <c r="D71" s="2206"/>
      <c r="E71" s="2206"/>
      <c r="F71" s="2206"/>
      <c r="G71" s="2206"/>
      <c r="H71" s="2206"/>
      <c r="I71" s="2206"/>
      <c r="J71" s="2206"/>
      <c r="K71" s="2207"/>
      <c r="L71" s="313"/>
      <c r="M71" s="313"/>
      <c r="N71" s="313"/>
      <c r="O71" s="313"/>
      <c r="P71" s="338"/>
      <c r="Q71" s="338"/>
      <c r="R71" s="338"/>
    </row>
    <row r="72" spans="1:18" ht="4.9000000000000004" customHeight="1" x14ac:dyDescent="0.25">
      <c r="A72" s="2183"/>
      <c r="B72" s="2220"/>
      <c r="C72" s="2221"/>
      <c r="D72" s="2221"/>
      <c r="E72" s="2221"/>
      <c r="F72" s="2221"/>
      <c r="G72" s="2221"/>
      <c r="H72" s="2221"/>
      <c r="I72" s="2221"/>
      <c r="J72" s="2221"/>
      <c r="K72" s="2221"/>
      <c r="L72" s="2221"/>
      <c r="M72" s="2221"/>
      <c r="N72" s="2221"/>
      <c r="O72" s="2222"/>
      <c r="P72" s="338"/>
      <c r="Q72" s="338"/>
      <c r="R72" s="338"/>
    </row>
    <row r="73" spans="1:18" ht="13.9" customHeight="1" x14ac:dyDescent="0.25">
      <c r="A73" s="2239" t="s">
        <v>716</v>
      </c>
      <c r="B73" s="2240"/>
      <c r="C73" s="2240"/>
      <c r="D73" s="2240"/>
      <c r="E73" s="2240"/>
      <c r="F73" s="2240"/>
      <c r="G73" s="2240"/>
      <c r="H73" s="2240"/>
      <c r="I73" s="2240"/>
      <c r="J73" s="2240"/>
      <c r="K73" s="2240"/>
      <c r="L73" s="2240"/>
      <c r="M73" s="2240"/>
      <c r="N73" s="2240"/>
      <c r="O73" s="2241"/>
      <c r="P73" s="338"/>
      <c r="Q73" s="338"/>
      <c r="R73" s="338"/>
    </row>
    <row r="74" spans="1:18" ht="27" customHeight="1" x14ac:dyDescent="0.25">
      <c r="A74" s="2057"/>
      <c r="B74" s="2242"/>
      <c r="C74" s="1523"/>
      <c r="D74" s="1524"/>
      <c r="E74" s="1524"/>
      <c r="F74" s="1524"/>
      <c r="G74" s="1524"/>
      <c r="H74" s="1524"/>
      <c r="I74" s="1524"/>
      <c r="J74" s="1524"/>
      <c r="K74" s="1524"/>
      <c r="L74" s="1524"/>
      <c r="M74" s="1524"/>
      <c r="N74" s="1524"/>
      <c r="O74" s="1525"/>
      <c r="P74" s="338"/>
      <c r="Q74" s="338"/>
      <c r="R74" s="338"/>
    </row>
    <row r="75" spans="1:18" ht="27" customHeight="1" x14ac:dyDescent="0.25">
      <c r="A75" s="2057"/>
      <c r="B75" s="2236"/>
      <c r="C75" s="1523"/>
      <c r="D75" s="2237"/>
      <c r="E75" s="2237"/>
      <c r="F75" s="2237"/>
      <c r="G75" s="2237"/>
      <c r="H75" s="2237"/>
      <c r="I75" s="2237"/>
      <c r="J75" s="2237"/>
      <c r="K75" s="2237"/>
      <c r="L75" s="2237"/>
      <c r="M75" s="2237"/>
      <c r="N75" s="2237"/>
      <c r="O75" s="2238"/>
      <c r="P75" s="338"/>
      <c r="Q75" s="338"/>
      <c r="R75" s="338"/>
    </row>
    <row r="76" spans="1:18" ht="27" customHeight="1" x14ac:dyDescent="0.25">
      <c r="A76" s="2057"/>
      <c r="B76" s="2236"/>
      <c r="C76" s="1523"/>
      <c r="D76" s="2237"/>
      <c r="E76" s="2237"/>
      <c r="F76" s="2237"/>
      <c r="G76" s="2237"/>
      <c r="H76" s="2237"/>
      <c r="I76" s="2237"/>
      <c r="J76" s="2237"/>
      <c r="K76" s="2237"/>
      <c r="L76" s="2237"/>
      <c r="M76" s="2237"/>
      <c r="N76" s="2237"/>
      <c r="O76" s="2238"/>
      <c r="P76" s="338"/>
      <c r="Q76" s="338"/>
      <c r="R76" s="338"/>
    </row>
    <row r="77" spans="1:18" ht="27" customHeight="1" x14ac:dyDescent="0.25">
      <c r="A77" s="2057"/>
      <c r="B77" s="2236"/>
      <c r="C77" s="1523"/>
      <c r="D77" s="2237"/>
      <c r="E77" s="2237"/>
      <c r="F77" s="2237"/>
      <c r="G77" s="2237"/>
      <c r="H77" s="2237"/>
      <c r="I77" s="2237"/>
      <c r="J77" s="2237"/>
      <c r="K77" s="2237"/>
      <c r="L77" s="2237"/>
      <c r="M77" s="2237"/>
      <c r="N77" s="2237"/>
      <c r="O77" s="2238"/>
      <c r="P77" s="338"/>
      <c r="Q77" s="338"/>
      <c r="R77" s="338"/>
    </row>
    <row r="78" spans="1:18" ht="27" customHeight="1" x14ac:dyDescent="0.25">
      <c r="A78" s="2057"/>
      <c r="B78" s="2236"/>
      <c r="C78" s="1523"/>
      <c r="D78" s="2237"/>
      <c r="E78" s="2237"/>
      <c r="F78" s="2237"/>
      <c r="G78" s="2237"/>
      <c r="H78" s="2237"/>
      <c r="I78" s="2237"/>
      <c r="J78" s="2237"/>
      <c r="K78" s="2237"/>
      <c r="L78" s="2237"/>
      <c r="M78" s="2237"/>
      <c r="N78" s="2237"/>
      <c r="O78" s="2238"/>
      <c r="P78" s="338"/>
      <c r="Q78" s="338"/>
      <c r="R78" s="338"/>
    </row>
    <row r="79" spans="1:18" ht="27" customHeight="1" x14ac:dyDescent="0.25">
      <c r="A79" s="2057"/>
      <c r="B79" s="2236"/>
      <c r="C79" s="1523"/>
      <c r="D79" s="2237"/>
      <c r="E79" s="2237"/>
      <c r="F79" s="2237"/>
      <c r="G79" s="2237"/>
      <c r="H79" s="2237"/>
      <c r="I79" s="2237"/>
      <c r="J79" s="2237"/>
      <c r="K79" s="2237"/>
      <c r="L79" s="2237"/>
      <c r="M79" s="2237"/>
      <c r="N79" s="2237"/>
      <c r="O79" s="2238"/>
      <c r="P79" s="338"/>
      <c r="Q79" s="338"/>
      <c r="R79" s="338"/>
    </row>
    <row r="80" spans="1:18" ht="27" customHeight="1" x14ac:dyDescent="0.25">
      <c r="A80" s="2057"/>
      <c r="B80" s="2236"/>
      <c r="C80" s="1523"/>
      <c r="D80" s="2237"/>
      <c r="E80" s="2237"/>
      <c r="F80" s="2237"/>
      <c r="G80" s="2237"/>
      <c r="H80" s="2237"/>
      <c r="I80" s="2237"/>
      <c r="J80" s="2237"/>
      <c r="K80" s="2237"/>
      <c r="L80" s="2237"/>
      <c r="M80" s="2237"/>
      <c r="N80" s="2237"/>
      <c r="O80" s="2238"/>
      <c r="P80" s="338"/>
      <c r="Q80" s="338"/>
      <c r="R80" s="338"/>
    </row>
    <row r="81" spans="1:18" ht="27" customHeight="1" x14ac:dyDescent="0.25">
      <c r="A81" s="2057"/>
      <c r="B81" s="2236"/>
      <c r="C81" s="1523"/>
      <c r="D81" s="2237"/>
      <c r="E81" s="2237"/>
      <c r="F81" s="2237"/>
      <c r="G81" s="2237"/>
      <c r="H81" s="2237"/>
      <c r="I81" s="2237"/>
      <c r="J81" s="2237"/>
      <c r="K81" s="2237"/>
      <c r="L81" s="2237"/>
      <c r="M81" s="2237"/>
      <c r="N81" s="2237"/>
      <c r="O81" s="2238"/>
      <c r="P81" s="338"/>
      <c r="Q81" s="338"/>
      <c r="R81" s="338"/>
    </row>
    <row r="82" spans="1:18" ht="27" customHeight="1" x14ac:dyDescent="0.25">
      <c r="A82" s="2057"/>
      <c r="B82" s="2236"/>
      <c r="C82" s="1523"/>
      <c r="D82" s="2237"/>
      <c r="E82" s="2237"/>
      <c r="F82" s="2237"/>
      <c r="G82" s="2237"/>
      <c r="H82" s="2237"/>
      <c r="I82" s="2237"/>
      <c r="J82" s="2237"/>
      <c r="K82" s="2237"/>
      <c r="L82" s="2237"/>
      <c r="M82" s="2237"/>
      <c r="N82" s="2237"/>
      <c r="O82" s="2238"/>
      <c r="P82" s="338"/>
      <c r="Q82" s="338"/>
      <c r="R82" s="338"/>
    </row>
    <row r="83" spans="1:18" ht="27" customHeight="1" x14ac:dyDescent="0.25">
      <c r="A83" s="2057"/>
      <c r="B83" s="2236"/>
      <c r="C83" s="1523"/>
      <c r="D83" s="2237"/>
      <c r="E83" s="2237"/>
      <c r="F83" s="2237"/>
      <c r="G83" s="2237"/>
      <c r="H83" s="2237"/>
      <c r="I83" s="2237"/>
      <c r="J83" s="2237"/>
      <c r="K83" s="2237"/>
      <c r="L83" s="2237"/>
      <c r="M83" s="2237"/>
      <c r="N83" s="2237"/>
      <c r="O83" s="2238"/>
      <c r="P83" s="338"/>
      <c r="Q83" s="338"/>
      <c r="R83" s="338"/>
    </row>
    <row r="84" spans="1:18" ht="27" customHeight="1" x14ac:dyDescent="0.25">
      <c r="A84" s="2057"/>
      <c r="B84" s="2236"/>
      <c r="C84" s="1523"/>
      <c r="D84" s="2237"/>
      <c r="E84" s="2237"/>
      <c r="F84" s="2237"/>
      <c r="G84" s="2237"/>
      <c r="H84" s="2237"/>
      <c r="I84" s="2237"/>
      <c r="J84" s="2237"/>
      <c r="K84" s="2237"/>
      <c r="L84" s="2237"/>
      <c r="M84" s="2237"/>
      <c r="N84" s="2237"/>
      <c r="O84" s="2238"/>
      <c r="P84" s="338"/>
      <c r="Q84" s="338"/>
      <c r="R84" s="338"/>
    </row>
    <row r="85" spans="1:18" ht="27" customHeight="1" x14ac:dyDescent="0.25">
      <c r="A85" s="2057"/>
      <c r="B85" s="2236"/>
      <c r="C85" s="1523"/>
      <c r="D85" s="2237"/>
      <c r="E85" s="2237"/>
      <c r="F85" s="2237"/>
      <c r="G85" s="2237"/>
      <c r="H85" s="2237"/>
      <c r="I85" s="2237"/>
      <c r="J85" s="2237"/>
      <c r="K85" s="2237"/>
      <c r="L85" s="2237"/>
      <c r="M85" s="2237"/>
      <c r="N85" s="2237"/>
      <c r="O85" s="2238"/>
      <c r="P85" s="338"/>
      <c r="Q85" s="338"/>
      <c r="R85" s="338"/>
    </row>
    <row r="86" spans="1:18" ht="27" customHeight="1" x14ac:dyDescent="0.25">
      <c r="A86" s="2057"/>
      <c r="B86" s="2236"/>
      <c r="C86" s="1523"/>
      <c r="D86" s="2237"/>
      <c r="E86" s="2237"/>
      <c r="F86" s="2237"/>
      <c r="G86" s="2237"/>
      <c r="H86" s="2237"/>
      <c r="I86" s="2237"/>
      <c r="J86" s="2237"/>
      <c r="K86" s="2237"/>
      <c r="L86" s="2237"/>
      <c r="M86" s="2237"/>
      <c r="N86" s="2237"/>
      <c r="O86" s="2238"/>
      <c r="P86" s="338"/>
      <c r="Q86" s="338"/>
      <c r="R86" s="338"/>
    </row>
    <row r="87" spans="1:18" ht="4.9000000000000004" customHeight="1" x14ac:dyDescent="0.25">
      <c r="A87" s="2260"/>
      <c r="B87" s="2261"/>
      <c r="C87" s="2262"/>
      <c r="D87" s="2262"/>
      <c r="E87" s="2262"/>
      <c r="F87" s="2262"/>
      <c r="G87" s="2262"/>
      <c r="H87" s="2262"/>
      <c r="I87" s="2262"/>
      <c r="J87" s="2262"/>
      <c r="K87" s="2262"/>
      <c r="L87" s="2262"/>
      <c r="M87" s="2262"/>
      <c r="N87" s="2262"/>
      <c r="O87" s="2263"/>
      <c r="P87" s="338"/>
      <c r="Q87" s="338"/>
      <c r="R87" s="338"/>
    </row>
    <row r="88" spans="1:18" ht="13.9" customHeight="1" x14ac:dyDescent="0.25">
      <c r="A88" s="2264" t="s">
        <v>717</v>
      </c>
      <c r="B88" s="2265"/>
      <c r="C88" s="2265"/>
      <c r="D88" s="2265"/>
      <c r="E88" s="2265"/>
      <c r="F88" s="2265"/>
      <c r="G88" s="2265"/>
      <c r="H88" s="2265"/>
      <c r="I88" s="2265"/>
      <c r="J88" s="2265"/>
      <c r="K88" s="2265"/>
      <c r="L88" s="2265"/>
      <c r="M88" s="2265"/>
      <c r="N88" s="2265"/>
      <c r="O88" s="2266"/>
      <c r="P88" s="338"/>
      <c r="Q88" s="338"/>
      <c r="R88" s="338"/>
    </row>
    <row r="89" spans="1:18" ht="13.9" customHeight="1" x14ac:dyDescent="0.25">
      <c r="A89" s="2243"/>
      <c r="B89" s="2244"/>
      <c r="C89" s="2244"/>
      <c r="D89" s="2245"/>
      <c r="E89" s="2243"/>
      <c r="F89" s="2249"/>
      <c r="G89" s="2249"/>
      <c r="H89" s="2249"/>
      <c r="I89" s="2250"/>
      <c r="J89" s="2243"/>
      <c r="K89" s="2249"/>
      <c r="L89" s="2249"/>
      <c r="M89" s="2249"/>
      <c r="N89" s="2249"/>
      <c r="O89" s="2250"/>
      <c r="P89" s="338"/>
      <c r="Q89" s="338"/>
      <c r="R89" s="338"/>
    </row>
    <row r="90" spans="1:18" ht="13.9" customHeight="1" x14ac:dyDescent="0.25">
      <c r="A90" s="2246"/>
      <c r="B90" s="2247"/>
      <c r="C90" s="2247"/>
      <c r="D90" s="2248"/>
      <c r="E90" s="2251"/>
      <c r="F90" s="2252"/>
      <c r="G90" s="2252"/>
      <c r="H90" s="2252"/>
      <c r="I90" s="2253"/>
      <c r="J90" s="2251"/>
      <c r="K90" s="2252"/>
      <c r="L90" s="2252"/>
      <c r="M90" s="2252"/>
      <c r="N90" s="2252"/>
      <c r="O90" s="2253"/>
      <c r="P90" s="338"/>
      <c r="Q90" s="338"/>
      <c r="R90" s="338"/>
    </row>
    <row r="91" spans="1:18" ht="13.9" customHeight="1" x14ac:dyDescent="0.25">
      <c r="A91" s="2254" t="s">
        <v>718</v>
      </c>
      <c r="B91" s="2255"/>
      <c r="C91" s="2255"/>
      <c r="D91" s="2256"/>
      <c r="E91" s="2257" t="s">
        <v>719</v>
      </c>
      <c r="F91" s="2258"/>
      <c r="G91" s="2258"/>
      <c r="H91" s="2258"/>
      <c r="I91" s="2259"/>
      <c r="J91" s="2254" t="s">
        <v>720</v>
      </c>
      <c r="K91" s="2255"/>
      <c r="L91" s="2255"/>
      <c r="M91" s="2255"/>
      <c r="N91" s="2255"/>
      <c r="O91" s="2256"/>
      <c r="P91" s="338"/>
      <c r="Q91" s="338"/>
      <c r="R91" s="338"/>
    </row>
    <row r="92" spans="1:18" ht="13.9" customHeight="1" x14ac:dyDescent="0.25">
      <c r="A92" s="2243"/>
      <c r="B92" s="2244"/>
      <c r="C92" s="2244"/>
      <c r="D92" s="2245"/>
      <c r="E92" s="2243"/>
      <c r="F92" s="2249"/>
      <c r="G92" s="2249"/>
      <c r="H92" s="2249"/>
      <c r="I92" s="2250"/>
      <c r="J92" s="2243"/>
      <c r="K92" s="2249"/>
      <c r="L92" s="2249"/>
      <c r="M92" s="2249"/>
      <c r="N92" s="2249"/>
      <c r="O92" s="2250"/>
      <c r="P92" s="338"/>
      <c r="Q92" s="338"/>
      <c r="R92" s="338"/>
    </row>
    <row r="93" spans="1:18" ht="13.9" customHeight="1" x14ac:dyDescent="0.25">
      <c r="A93" s="2246"/>
      <c r="B93" s="2247"/>
      <c r="C93" s="2247"/>
      <c r="D93" s="2248"/>
      <c r="E93" s="2251"/>
      <c r="F93" s="2252"/>
      <c r="G93" s="2252"/>
      <c r="H93" s="2252"/>
      <c r="I93" s="2253"/>
      <c r="J93" s="2251"/>
      <c r="K93" s="2252"/>
      <c r="L93" s="2252"/>
      <c r="M93" s="2252"/>
      <c r="N93" s="2252"/>
      <c r="O93" s="2253"/>
      <c r="P93" s="338"/>
      <c r="Q93" s="338"/>
      <c r="R93" s="338"/>
    </row>
    <row r="94" spans="1:18" ht="13.9" customHeight="1" x14ac:dyDescent="0.25">
      <c r="A94" s="2254" t="s">
        <v>721</v>
      </c>
      <c r="B94" s="2255"/>
      <c r="C94" s="2255"/>
      <c r="D94" s="2256"/>
      <c r="E94" s="2257" t="s">
        <v>722</v>
      </c>
      <c r="F94" s="2258"/>
      <c r="G94" s="2258"/>
      <c r="H94" s="2258"/>
      <c r="I94" s="2259"/>
      <c r="J94" s="2254" t="s">
        <v>723</v>
      </c>
      <c r="K94" s="2255"/>
      <c r="L94" s="2255"/>
      <c r="M94" s="2255"/>
      <c r="N94" s="2255"/>
      <c r="O94" s="2256"/>
      <c r="P94" s="338"/>
      <c r="Q94" s="338"/>
      <c r="R94" s="338"/>
    </row>
    <row r="95" spans="1:18" ht="4.9000000000000004" customHeight="1" x14ac:dyDescent="0.25">
      <c r="A95" s="2229"/>
      <c r="B95" s="2221"/>
      <c r="C95" s="2221"/>
      <c r="D95" s="2221"/>
      <c r="E95" s="2221"/>
      <c r="F95" s="2221"/>
      <c r="G95" s="2221"/>
      <c r="H95" s="2221"/>
      <c r="I95" s="2221"/>
      <c r="J95" s="2221"/>
      <c r="K95" s="2221"/>
      <c r="L95" s="2221"/>
      <c r="M95" s="2221"/>
      <c r="N95" s="2221"/>
      <c r="O95" s="2222"/>
      <c r="P95" s="338"/>
      <c r="Q95" s="338"/>
      <c r="R95" s="338"/>
    </row>
    <row r="96" spans="1:18" ht="13.9" customHeight="1" x14ac:dyDescent="0.25">
      <c r="A96" s="1036" t="s">
        <v>724</v>
      </c>
      <c r="B96" s="2270"/>
      <c r="C96" s="2271"/>
      <c r="D96" s="2272"/>
      <c r="E96" s="2273"/>
      <c r="F96" s="2273"/>
      <c r="G96" s="2274"/>
      <c r="H96" s="2275" t="s">
        <v>725</v>
      </c>
      <c r="I96" s="2276"/>
      <c r="J96" s="2277"/>
      <c r="K96" s="2272"/>
      <c r="L96" s="2278"/>
      <c r="M96" s="2278"/>
      <c r="N96" s="2278"/>
      <c r="O96" s="2279"/>
      <c r="P96" s="338"/>
      <c r="Q96" s="338"/>
      <c r="R96" s="338"/>
    </row>
    <row r="97" spans="1:18" ht="4.9000000000000004" customHeight="1" x14ac:dyDescent="0.25">
      <c r="A97" s="2280"/>
      <c r="B97" s="2281"/>
      <c r="C97" s="2281"/>
      <c r="D97" s="2281"/>
      <c r="E97" s="2281"/>
      <c r="F97" s="2281"/>
      <c r="G97" s="2281"/>
      <c r="H97" s="2281"/>
      <c r="I97" s="2281"/>
      <c r="J97" s="2281"/>
      <c r="K97" s="2281"/>
      <c r="L97" s="2281"/>
      <c r="M97" s="2281"/>
      <c r="N97" s="2281"/>
      <c r="O97" s="2282"/>
      <c r="P97" s="338"/>
      <c r="Q97" s="338"/>
      <c r="R97" s="338"/>
    </row>
    <row r="98" spans="1:18" ht="13.9" customHeight="1" x14ac:dyDescent="0.25">
      <c r="A98" s="2267" t="s">
        <v>726</v>
      </c>
      <c r="B98" s="2268"/>
      <c r="C98" s="2268"/>
      <c r="D98" s="2268"/>
      <c r="E98" s="2268"/>
      <c r="F98" s="2268"/>
      <c r="G98" s="2268"/>
      <c r="H98" s="2268"/>
      <c r="I98" s="2268"/>
      <c r="J98" s="2268"/>
      <c r="K98" s="2268"/>
      <c r="L98" s="2268"/>
      <c r="M98" s="2268"/>
      <c r="N98" s="2268"/>
      <c r="O98" s="2269"/>
      <c r="P98" s="338"/>
      <c r="Q98" s="338"/>
      <c r="R98" s="338"/>
    </row>
    <row r="99" spans="1:18" x14ac:dyDescent="0.25">
      <c r="P99" s="338"/>
      <c r="Q99" s="338"/>
      <c r="R99" s="338"/>
    </row>
    <row r="100" spans="1:18" x14ac:dyDescent="0.25">
      <c r="P100" s="338"/>
      <c r="Q100" s="338"/>
      <c r="R100" s="338"/>
    </row>
    <row r="101" spans="1:18" x14ac:dyDescent="0.25">
      <c r="P101" s="338"/>
      <c r="Q101" s="338"/>
      <c r="R101" s="338"/>
    </row>
    <row r="102" spans="1:18" x14ac:dyDescent="0.25">
      <c r="P102" s="338"/>
      <c r="Q102" s="338"/>
      <c r="R102" s="338"/>
    </row>
    <row r="103" spans="1:18" x14ac:dyDescent="0.25">
      <c r="P103" s="338"/>
      <c r="Q103" s="338"/>
      <c r="R103" s="338"/>
    </row>
    <row r="104" spans="1:18" x14ac:dyDescent="0.25">
      <c r="P104" s="338"/>
      <c r="Q104" s="338"/>
      <c r="R104" s="338"/>
    </row>
    <row r="105" spans="1:18" x14ac:dyDescent="0.25">
      <c r="P105" s="338"/>
      <c r="Q105" s="338"/>
      <c r="R105" s="338"/>
    </row>
    <row r="106" spans="1:18" x14ac:dyDescent="0.25">
      <c r="P106" s="338"/>
      <c r="Q106" s="338"/>
      <c r="R106" s="338"/>
    </row>
    <row r="107" spans="1:18" x14ac:dyDescent="0.25">
      <c r="P107" s="338"/>
      <c r="Q107" s="338"/>
      <c r="R107" s="338"/>
    </row>
    <row r="108" spans="1:18" x14ac:dyDescent="0.25">
      <c r="P108" s="338"/>
      <c r="Q108" s="338"/>
      <c r="R108" s="338"/>
    </row>
    <row r="109" spans="1:18" x14ac:dyDescent="0.25">
      <c r="P109" s="338"/>
      <c r="Q109" s="338"/>
      <c r="R109" s="338"/>
    </row>
    <row r="110" spans="1:18" x14ac:dyDescent="0.25">
      <c r="P110" s="338"/>
      <c r="Q110" s="338"/>
      <c r="R110" s="338"/>
    </row>
    <row r="111" spans="1:18" x14ac:dyDescent="0.25">
      <c r="P111" s="338"/>
      <c r="Q111" s="338"/>
      <c r="R111" s="338"/>
    </row>
    <row r="112" spans="1:18" x14ac:dyDescent="0.25">
      <c r="P112" s="338"/>
      <c r="Q112" s="338"/>
      <c r="R112" s="338"/>
    </row>
    <row r="113" spans="16:18" x14ac:dyDescent="0.25">
      <c r="P113" s="338"/>
      <c r="Q113" s="338"/>
      <c r="R113" s="338"/>
    </row>
    <row r="114" spans="16:18" x14ac:dyDescent="0.25">
      <c r="P114" s="338"/>
      <c r="Q114" s="338"/>
      <c r="R114" s="338"/>
    </row>
    <row r="115" spans="16:18" x14ac:dyDescent="0.25">
      <c r="P115" s="338"/>
      <c r="Q115" s="338"/>
      <c r="R115" s="338"/>
    </row>
    <row r="116" spans="16:18" x14ac:dyDescent="0.25">
      <c r="P116" s="338"/>
      <c r="Q116" s="338"/>
      <c r="R116" s="338"/>
    </row>
    <row r="117" spans="16:18" x14ac:dyDescent="0.25">
      <c r="P117" s="338"/>
      <c r="Q117" s="338"/>
      <c r="R117" s="338"/>
    </row>
    <row r="118" spans="16:18" x14ac:dyDescent="0.25">
      <c r="P118" s="338"/>
      <c r="Q118" s="338"/>
      <c r="R118" s="338"/>
    </row>
    <row r="119" spans="16:18" x14ac:dyDescent="0.25">
      <c r="P119" s="338"/>
      <c r="Q119" s="338"/>
      <c r="R119" s="338"/>
    </row>
    <row r="120" spans="16:18" x14ac:dyDescent="0.25">
      <c r="P120" s="338"/>
      <c r="Q120" s="338"/>
      <c r="R120" s="338"/>
    </row>
    <row r="121" spans="16:18" x14ac:dyDescent="0.25">
      <c r="P121" s="338"/>
      <c r="Q121" s="338"/>
      <c r="R121" s="338"/>
    </row>
    <row r="122" spans="16:18" x14ac:dyDescent="0.25">
      <c r="P122" s="338"/>
      <c r="Q122" s="338"/>
      <c r="R122" s="338"/>
    </row>
    <row r="123" spans="16:18" x14ac:dyDescent="0.25">
      <c r="P123" s="338"/>
      <c r="Q123" s="338"/>
      <c r="R123" s="338"/>
    </row>
    <row r="124" spans="16:18" x14ac:dyDescent="0.25">
      <c r="P124" s="338"/>
      <c r="Q124" s="338"/>
      <c r="R124" s="338"/>
    </row>
    <row r="125" spans="16:18" x14ac:dyDescent="0.25">
      <c r="P125" s="338"/>
      <c r="Q125" s="338"/>
      <c r="R125" s="338"/>
    </row>
    <row r="126" spans="16:18" x14ac:dyDescent="0.25">
      <c r="P126" s="338"/>
      <c r="Q126" s="338"/>
      <c r="R126" s="338"/>
    </row>
    <row r="127" spans="16:18" x14ac:dyDescent="0.25">
      <c r="P127" s="338"/>
      <c r="Q127" s="338"/>
      <c r="R127" s="338"/>
    </row>
    <row r="128" spans="16:18" x14ac:dyDescent="0.25">
      <c r="P128" s="338"/>
      <c r="Q128" s="338"/>
      <c r="R128" s="338"/>
    </row>
    <row r="129" spans="1:18" x14ac:dyDescent="0.25">
      <c r="P129" s="338"/>
      <c r="Q129" s="338"/>
      <c r="R129" s="338"/>
    </row>
    <row r="130" spans="1:18" x14ac:dyDescent="0.25">
      <c r="P130" s="338"/>
      <c r="Q130" s="338"/>
      <c r="R130" s="338"/>
    </row>
    <row r="131" spans="1:18" x14ac:dyDescent="0.25">
      <c r="P131" s="338"/>
      <c r="Q131" s="338"/>
      <c r="R131" s="338"/>
    </row>
    <row r="132" spans="1:18" x14ac:dyDescent="0.25">
      <c r="P132" s="338"/>
      <c r="Q132" s="338"/>
      <c r="R132" s="338"/>
    </row>
    <row r="133" spans="1:18" x14ac:dyDescent="0.25">
      <c r="P133" s="338"/>
      <c r="Q133" s="338"/>
      <c r="R133" s="338"/>
    </row>
    <row r="134" spans="1:18" x14ac:dyDescent="0.25">
      <c r="P134" s="338"/>
      <c r="Q134" s="338"/>
      <c r="R134" s="338"/>
    </row>
    <row r="135" spans="1:18" x14ac:dyDescent="0.25">
      <c r="A135" s="351" t="s">
        <v>618</v>
      </c>
      <c r="P135" s="338"/>
      <c r="Q135" s="338"/>
      <c r="R135" s="338"/>
    </row>
    <row r="136" spans="1:18" x14ac:dyDescent="0.25">
      <c r="P136" s="338"/>
      <c r="Q136" s="338"/>
      <c r="R136" s="338"/>
    </row>
    <row r="137" spans="1:18" x14ac:dyDescent="0.25">
      <c r="A137" s="5" t="s">
        <v>901</v>
      </c>
      <c r="P137" s="352"/>
      <c r="Q137" s="352"/>
      <c r="R137" s="352"/>
    </row>
    <row r="138" spans="1:18" x14ac:dyDescent="0.25">
      <c r="A138" s="5" t="s">
        <v>620</v>
      </c>
      <c r="P138" s="352"/>
      <c r="Q138" s="352"/>
      <c r="R138" s="352"/>
    </row>
    <row r="139" spans="1:18" x14ac:dyDescent="0.25">
      <c r="P139" s="352"/>
      <c r="Q139" s="352"/>
      <c r="R139" s="352"/>
    </row>
    <row r="140" spans="1:18" x14ac:dyDescent="0.25">
      <c r="P140" s="352"/>
      <c r="Q140" s="352"/>
      <c r="R140" s="352"/>
    </row>
    <row r="141" spans="1:18" x14ac:dyDescent="0.25">
      <c r="A141" s="351" t="s">
        <v>618</v>
      </c>
      <c r="P141" s="352"/>
      <c r="Q141" s="352"/>
      <c r="R141" s="352"/>
    </row>
    <row r="142" spans="1:18" x14ac:dyDescent="0.25">
      <c r="P142" s="352"/>
      <c r="Q142" s="352"/>
      <c r="R142" s="352"/>
    </row>
    <row r="143" spans="1:18" x14ac:dyDescent="0.25">
      <c r="A143" s="5" t="s">
        <v>83</v>
      </c>
      <c r="P143" s="352"/>
      <c r="Q143" s="352"/>
      <c r="R143" s="352"/>
    </row>
    <row r="144" spans="1:18" x14ac:dyDescent="0.25">
      <c r="A144" s="5" t="s">
        <v>902</v>
      </c>
      <c r="P144" s="352"/>
      <c r="Q144" s="352"/>
      <c r="R144" s="352"/>
    </row>
    <row r="145" spans="1:18" x14ac:dyDescent="0.25">
      <c r="A145" s="5" t="s">
        <v>620</v>
      </c>
      <c r="P145" s="352"/>
      <c r="Q145" s="352"/>
      <c r="R145" s="352"/>
    </row>
    <row r="146" spans="1:18" x14ac:dyDescent="0.25">
      <c r="P146" s="352"/>
      <c r="Q146" s="352"/>
      <c r="R146" s="352"/>
    </row>
    <row r="147" spans="1:18" x14ac:dyDescent="0.25">
      <c r="P147" s="352"/>
      <c r="Q147" s="352"/>
      <c r="R147" s="352"/>
    </row>
    <row r="148" spans="1:18" x14ac:dyDescent="0.25">
      <c r="A148" s="351" t="s">
        <v>618</v>
      </c>
      <c r="P148" s="352"/>
      <c r="Q148" s="352"/>
      <c r="R148" s="352"/>
    </row>
    <row r="149" spans="1:18" x14ac:dyDescent="0.25">
      <c r="P149" s="352"/>
      <c r="Q149" s="352"/>
      <c r="R149" s="352"/>
    </row>
    <row r="150" spans="1:18" x14ac:dyDescent="0.25">
      <c r="A150" s="5" t="s">
        <v>619</v>
      </c>
    </row>
    <row r="151" spans="1:18" x14ac:dyDescent="0.25">
      <c r="A151" s="5" t="s">
        <v>620</v>
      </c>
    </row>
    <row r="154" spans="1:18" x14ac:dyDescent="0.25">
      <c r="A154" s="351" t="s">
        <v>618</v>
      </c>
    </row>
    <row r="156" spans="1:18" x14ac:dyDescent="0.25">
      <c r="A156" s="5" t="s">
        <v>42</v>
      </c>
    </row>
  </sheetData>
  <sheetProtection algorithmName="SHA-512" hashValue="RXxthwkzby11IG6fn19jc7TgtqP9AhdnZlOKCScqho9l6y8Z2KuxvAfa+i+T0myzeRTbsg7Z2HTC16Uq6OsofA==" saltValue="vGLXfuXegG2NkuRTzhfhkA==" spinCount="100000" sheet="1" objects="1" scenarios="1" formatRows="0" selectLockedCells="1"/>
  <mergeCells count="178">
    <mergeCell ref="A98:O98"/>
    <mergeCell ref="A95:O95"/>
    <mergeCell ref="A96:C96"/>
    <mergeCell ref="D96:G96"/>
    <mergeCell ref="H96:J96"/>
    <mergeCell ref="K96:O96"/>
    <mergeCell ref="A97:O97"/>
    <mergeCell ref="A92:D93"/>
    <mergeCell ref="E92:I93"/>
    <mergeCell ref="J92:O93"/>
    <mergeCell ref="A94:D94"/>
    <mergeCell ref="E94:I94"/>
    <mergeCell ref="J94:O94"/>
    <mergeCell ref="A89:D90"/>
    <mergeCell ref="E89:I90"/>
    <mergeCell ref="J89:O90"/>
    <mergeCell ref="A91:D91"/>
    <mergeCell ref="E91:I91"/>
    <mergeCell ref="J91:O91"/>
    <mergeCell ref="A85:B85"/>
    <mergeCell ref="C85:O85"/>
    <mergeCell ref="A86:B86"/>
    <mergeCell ref="C86:O86"/>
    <mergeCell ref="A87:O87"/>
    <mergeCell ref="A88:O88"/>
    <mergeCell ref="A82:B82"/>
    <mergeCell ref="C82:O82"/>
    <mergeCell ref="A83:B83"/>
    <mergeCell ref="C83:O83"/>
    <mergeCell ref="A84:B84"/>
    <mergeCell ref="C84:O84"/>
    <mergeCell ref="A79:B79"/>
    <mergeCell ref="C79:O79"/>
    <mergeCell ref="A80:B80"/>
    <mergeCell ref="C80:O80"/>
    <mergeCell ref="A81:B81"/>
    <mergeCell ref="C81:O81"/>
    <mergeCell ref="A76:B76"/>
    <mergeCell ref="C76:O76"/>
    <mergeCell ref="A77:B77"/>
    <mergeCell ref="C77:O77"/>
    <mergeCell ref="A78:B78"/>
    <mergeCell ref="C78:O78"/>
    <mergeCell ref="A72:O72"/>
    <mergeCell ref="A73:O73"/>
    <mergeCell ref="A74:B74"/>
    <mergeCell ref="C74:O74"/>
    <mergeCell ref="A75:B75"/>
    <mergeCell ref="C75:O75"/>
    <mergeCell ref="A69:B69"/>
    <mergeCell ref="C69:K69"/>
    <mergeCell ref="A70:B70"/>
    <mergeCell ref="C70:K70"/>
    <mergeCell ref="A71:B71"/>
    <mergeCell ref="C71:K71"/>
    <mergeCell ref="A66:B66"/>
    <mergeCell ref="C66:K66"/>
    <mergeCell ref="A67:B67"/>
    <mergeCell ref="C67:K67"/>
    <mergeCell ref="A68:B68"/>
    <mergeCell ref="C68:K68"/>
    <mergeCell ref="A63:B63"/>
    <mergeCell ref="C63:K63"/>
    <mergeCell ref="A64:B64"/>
    <mergeCell ref="C64:K64"/>
    <mergeCell ref="A65:B65"/>
    <mergeCell ref="C65:K65"/>
    <mergeCell ref="A60:B60"/>
    <mergeCell ref="C60:O60"/>
    <mergeCell ref="A61:B61"/>
    <mergeCell ref="C61:K61"/>
    <mergeCell ref="A62:B62"/>
    <mergeCell ref="C62:K62"/>
    <mergeCell ref="A57:B57"/>
    <mergeCell ref="C57:K57"/>
    <mergeCell ref="A58:B58"/>
    <mergeCell ref="C58:K58"/>
    <mergeCell ref="A59:B59"/>
    <mergeCell ref="C59:K59"/>
    <mergeCell ref="A54:B54"/>
    <mergeCell ref="C54:K54"/>
    <mergeCell ref="A55:B55"/>
    <mergeCell ref="C55:K55"/>
    <mergeCell ref="A56:B56"/>
    <mergeCell ref="C56:K56"/>
    <mergeCell ref="A50:B50"/>
    <mergeCell ref="C50:K50"/>
    <mergeCell ref="A51:O51"/>
    <mergeCell ref="A52:O52"/>
    <mergeCell ref="A53:B53"/>
    <mergeCell ref="C53:O53"/>
    <mergeCell ref="A47:B47"/>
    <mergeCell ref="C47:K47"/>
    <mergeCell ref="A48:B48"/>
    <mergeCell ref="C48:K48"/>
    <mergeCell ref="A49:B49"/>
    <mergeCell ref="C49:K49"/>
    <mergeCell ref="A44:B44"/>
    <mergeCell ref="C44:K44"/>
    <mergeCell ref="A45:B45"/>
    <mergeCell ref="C45:K45"/>
    <mergeCell ref="A46:B46"/>
    <mergeCell ref="C46:K46"/>
    <mergeCell ref="A41:B41"/>
    <mergeCell ref="C41:K41"/>
    <mergeCell ref="A42:B42"/>
    <mergeCell ref="C42:K42"/>
    <mergeCell ref="A43:B43"/>
    <mergeCell ref="C43:K43"/>
    <mergeCell ref="A38:B38"/>
    <mergeCell ref="C38:K38"/>
    <mergeCell ref="A39:B39"/>
    <mergeCell ref="C39:K39"/>
    <mergeCell ref="A40:B40"/>
    <mergeCell ref="C40:O40"/>
    <mergeCell ref="A34:B34"/>
    <mergeCell ref="C34:K34"/>
    <mergeCell ref="A35:O35"/>
    <mergeCell ref="A36:O36"/>
    <mergeCell ref="A37:B37"/>
    <mergeCell ref="C37:K37"/>
    <mergeCell ref="A31:B31"/>
    <mergeCell ref="C31:K31"/>
    <mergeCell ref="A32:B32"/>
    <mergeCell ref="C32:O32"/>
    <mergeCell ref="A33:B33"/>
    <mergeCell ref="C33:K33"/>
    <mergeCell ref="A28:B28"/>
    <mergeCell ref="C28:O28"/>
    <mergeCell ref="A29:B29"/>
    <mergeCell ref="C29:K29"/>
    <mergeCell ref="A30:B30"/>
    <mergeCell ref="C30:K30"/>
    <mergeCell ref="A25:B25"/>
    <mergeCell ref="C25:K25"/>
    <mergeCell ref="A26:B26"/>
    <mergeCell ref="C26:K26"/>
    <mergeCell ref="A27:B27"/>
    <mergeCell ref="C27:K27"/>
    <mergeCell ref="A22:B22"/>
    <mergeCell ref="C22:K22"/>
    <mergeCell ref="A23:B23"/>
    <mergeCell ref="C23:K23"/>
    <mergeCell ref="A24:B24"/>
    <mergeCell ref="C24:K24"/>
    <mergeCell ref="A19:B19"/>
    <mergeCell ref="C19:K19"/>
    <mergeCell ref="A20:B20"/>
    <mergeCell ref="C20:K20"/>
    <mergeCell ref="A21:B21"/>
    <mergeCell ref="C21:K21"/>
    <mergeCell ref="A14:B14"/>
    <mergeCell ref="C14:K14"/>
    <mergeCell ref="A15:O15"/>
    <mergeCell ref="A16:O16"/>
    <mergeCell ref="A17:O17"/>
    <mergeCell ref="A18:B18"/>
    <mergeCell ref="C18:O18"/>
    <mergeCell ref="A10:O10"/>
    <mergeCell ref="A11:B11"/>
    <mergeCell ref="C11:K11"/>
    <mergeCell ref="A12:O12"/>
    <mergeCell ref="A13:O13"/>
    <mergeCell ref="A7:B8"/>
    <mergeCell ref="C7:K8"/>
    <mergeCell ref="L7:M7"/>
    <mergeCell ref="N7:N8"/>
    <mergeCell ref="O7:O8"/>
    <mergeCell ref="A9:O9"/>
    <mergeCell ref="A1:C5"/>
    <mergeCell ref="D1:K1"/>
    <mergeCell ref="L1:O6"/>
    <mergeCell ref="D2:K2"/>
    <mergeCell ref="D3:K3"/>
    <mergeCell ref="D4:K4"/>
    <mergeCell ref="D5:I5"/>
    <mergeCell ref="J5:K5"/>
    <mergeCell ref="C6:K6"/>
  </mergeCells>
  <dataValidations count="4">
    <dataValidation type="list" allowBlank="1" showInputMessage="1" showErrorMessage="1" error="Must make selection from dropdown list" prompt="Make selection from dropdown list" sqref="L11 L14 L19:L27 L29:L31 L33:L34 L37:L39 L41:L44 L46:L50 L54:L59 L61:L67 L69:L71" xr:uid="{00000000-0002-0000-0700-000000000000}">
      <formula1>$A$136:$A$138</formula1>
    </dataValidation>
    <dataValidation type="list" allowBlank="1" showInputMessage="1" showErrorMessage="1" error="Must make selection from dropdown list" prompt="Make selection from dropdown list" sqref="M11 M14 M19:M27 M29:M31 M33:M34 M37:M39 M41:M44 M46:M50 M54:M59 M61:M67 M69:M71" xr:uid="{00000000-0002-0000-0700-000001000000}">
      <formula1>$A$142:$A$145</formula1>
    </dataValidation>
    <dataValidation type="list" allowBlank="1" showInputMessage="1" showErrorMessage="1" error="Must make selection from dropdown list" prompt="Make selection from dropdown list" sqref="N11 N14 N19:N27 N29:N31 N33:N34 N37:N39 N41:N44 N46:N50 N54:N59 N61:N67 N69:N71" xr:uid="{00000000-0002-0000-0700-000002000000}">
      <formula1>$A$149:$A$151</formula1>
    </dataValidation>
    <dataValidation type="list" allowBlank="1" showInputMessage="1" showErrorMessage="1" error="Make selection from dropdown list" prompt="Select from dropdown list" sqref="O11 O14 O19:O27 O29:O31 O33:O34 O37:O39 O41:O44 O46:O50 O54:O59 O61:O67 O69:O71" xr:uid="{00000000-0002-0000-0700-000003000000}">
      <formula1>$A$155:$A$156</formula1>
    </dataValidation>
  </dataValidations>
  <pageMargins left="0.5" right="0.5" top="0.75" bottom="0.75" header="0.3" footer="0.3"/>
  <pageSetup scale="64" fitToHeight="2" orientation="portrait" r:id="rId1"/>
  <headerFooter>
    <oddHeader>&amp;L&amp;F&amp;R&amp;A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R81"/>
  <sheetViews>
    <sheetView workbookViewId="0">
      <selection activeCell="A10" sqref="A10:D10"/>
    </sheetView>
  </sheetViews>
  <sheetFormatPr defaultColWidth="11.28515625" defaultRowHeight="15" x14ac:dyDescent="0.25"/>
  <cols>
    <col min="1" max="6" width="6.28515625" style="5" customWidth="1"/>
    <col min="7" max="7" width="5.28515625" style="5" customWidth="1"/>
    <col min="8" max="8" width="6.28515625" style="5" customWidth="1"/>
    <col min="9" max="16" width="7" style="5" customWidth="1"/>
    <col min="17" max="16384" width="11.28515625" style="5"/>
  </cols>
  <sheetData>
    <row r="1" spans="1:18" x14ac:dyDescent="0.25">
      <c r="A1" s="315"/>
      <c r="B1" s="316"/>
      <c r="C1" s="316"/>
      <c r="D1" s="316"/>
      <c r="E1" s="316"/>
      <c r="F1" s="316"/>
      <c r="G1" s="316"/>
      <c r="H1" s="1729"/>
      <c r="I1" s="1729"/>
      <c r="J1" s="1729"/>
      <c r="K1" s="1729"/>
      <c r="L1" s="2161" t="s">
        <v>727</v>
      </c>
      <c r="M1" s="2162"/>
      <c r="N1" s="2162"/>
      <c r="O1" s="2162"/>
      <c r="P1" s="2163"/>
      <c r="R1" s="5" t="s">
        <v>1245</v>
      </c>
    </row>
    <row r="2" spans="1:18" x14ac:dyDescent="0.25">
      <c r="A2" s="317"/>
      <c r="B2" s="318"/>
      <c r="C2" s="318"/>
      <c r="D2" s="318"/>
      <c r="E2" s="318"/>
      <c r="F2" s="318"/>
      <c r="G2" s="318"/>
      <c r="H2" s="2283"/>
      <c r="I2" s="2283"/>
      <c r="J2" s="2283"/>
      <c r="K2" s="2283"/>
      <c r="L2" s="2164"/>
      <c r="M2" s="2164"/>
      <c r="N2" s="2164"/>
      <c r="O2" s="2164"/>
      <c r="P2" s="2165"/>
    </row>
    <row r="3" spans="1:18" x14ac:dyDescent="0.25">
      <c r="A3" s="317"/>
      <c r="B3" s="318"/>
      <c r="C3" s="318"/>
      <c r="D3" s="318"/>
      <c r="E3" s="318"/>
      <c r="F3" s="318"/>
      <c r="G3" s="318"/>
      <c r="H3" s="2283"/>
      <c r="I3" s="2283"/>
      <c r="J3" s="2283"/>
      <c r="K3" s="2283"/>
      <c r="L3" s="2164"/>
      <c r="M3" s="2164"/>
      <c r="N3" s="2164"/>
      <c r="O3" s="2164"/>
      <c r="P3" s="2165"/>
    </row>
    <row r="4" spans="1:18" x14ac:dyDescent="0.25">
      <c r="A4" s="317"/>
      <c r="B4" s="318"/>
      <c r="C4" s="318"/>
      <c r="D4" s="318"/>
      <c r="E4" s="318"/>
      <c r="F4" s="318"/>
      <c r="G4" s="318"/>
      <c r="H4" s="2283"/>
      <c r="I4" s="2283"/>
      <c r="J4" s="2283"/>
      <c r="K4" s="2283"/>
      <c r="L4" s="2164"/>
      <c r="M4" s="2164"/>
      <c r="N4" s="2164"/>
      <c r="O4" s="2164"/>
      <c r="P4" s="2165"/>
    </row>
    <row r="5" spans="1:18" x14ac:dyDescent="0.25">
      <c r="A5" s="317"/>
      <c r="B5" s="318"/>
      <c r="C5" s="318"/>
      <c r="D5" s="318"/>
      <c r="E5" s="318"/>
      <c r="F5" s="318"/>
      <c r="G5" s="318"/>
      <c r="H5" s="2283"/>
      <c r="I5" s="2283"/>
      <c r="J5" s="2283"/>
      <c r="K5" s="2283"/>
      <c r="L5" s="2164"/>
      <c r="M5" s="2164"/>
      <c r="N5" s="2164"/>
      <c r="O5" s="2164"/>
      <c r="P5" s="2165"/>
    </row>
    <row r="6" spans="1:18" x14ac:dyDescent="0.25">
      <c r="A6" s="317"/>
      <c r="B6" s="318"/>
      <c r="C6" s="318"/>
      <c r="D6" s="318"/>
      <c r="E6" s="318"/>
      <c r="F6" s="318"/>
      <c r="G6" s="318"/>
      <c r="H6" s="2283"/>
      <c r="I6" s="2283"/>
      <c r="J6" s="2283"/>
      <c r="K6" s="2283"/>
      <c r="L6" s="2164"/>
      <c r="M6" s="2164"/>
      <c r="N6" s="2164"/>
      <c r="O6" s="2164"/>
      <c r="P6" s="2165"/>
    </row>
    <row r="7" spans="1:18" x14ac:dyDescent="0.25">
      <c r="A7" s="317"/>
      <c r="B7" s="318"/>
      <c r="C7" s="318"/>
      <c r="D7" s="318"/>
      <c r="E7" s="318"/>
      <c r="F7" s="318"/>
      <c r="G7" s="318"/>
      <c r="H7" s="2283"/>
      <c r="I7" s="2283"/>
      <c r="J7" s="2283"/>
      <c r="K7" s="2283"/>
      <c r="L7" s="2284"/>
      <c r="M7" s="2284"/>
      <c r="N7" s="2284"/>
      <c r="O7" s="2284"/>
      <c r="P7" s="2285"/>
    </row>
    <row r="8" spans="1:18" ht="45" customHeight="1" x14ac:dyDescent="0.25">
      <c r="A8" s="2286" t="s">
        <v>728</v>
      </c>
      <c r="B8" s="2287"/>
      <c r="C8" s="2287"/>
      <c r="D8" s="2287"/>
      <c r="E8" s="2286" t="s">
        <v>729</v>
      </c>
      <c r="F8" s="2287"/>
      <c r="G8" s="2287"/>
      <c r="H8" s="2287"/>
      <c r="I8" s="2288" t="s">
        <v>730</v>
      </c>
      <c r="J8" s="2289"/>
      <c r="K8" s="2288" t="s">
        <v>731</v>
      </c>
      <c r="L8" s="2289"/>
      <c r="M8" s="2288" t="s">
        <v>732</v>
      </c>
      <c r="N8" s="2289"/>
      <c r="O8" s="2288" t="s">
        <v>733</v>
      </c>
      <c r="P8" s="2289"/>
    </row>
    <row r="9" spans="1:18" ht="72" customHeight="1" x14ac:dyDescent="0.25">
      <c r="A9" s="2294" t="s">
        <v>734</v>
      </c>
      <c r="B9" s="2294"/>
      <c r="C9" s="2294"/>
      <c r="D9" s="2294"/>
      <c r="E9" s="2294"/>
      <c r="F9" s="2294"/>
      <c r="G9" s="2294"/>
      <c r="H9" s="2294"/>
      <c r="I9" s="2294"/>
      <c r="J9" s="2294"/>
      <c r="K9" s="2294"/>
      <c r="L9" s="2294"/>
      <c r="M9" s="2294"/>
      <c r="N9" s="2294"/>
      <c r="O9" s="2294"/>
      <c r="P9" s="2294"/>
    </row>
    <row r="10" spans="1:18" x14ac:dyDescent="0.25">
      <c r="A10" s="2290" t="s">
        <v>735</v>
      </c>
      <c r="B10" s="2290"/>
      <c r="C10" s="2290"/>
      <c r="D10" s="2290"/>
      <c r="E10" s="2291" t="s">
        <v>736</v>
      </c>
      <c r="F10" s="2291"/>
      <c r="G10" s="2291"/>
      <c r="H10" s="2291"/>
      <c r="I10" s="2292">
        <v>6380</v>
      </c>
      <c r="J10" s="2292"/>
      <c r="K10" s="2292">
        <v>5872</v>
      </c>
      <c r="L10" s="2292"/>
      <c r="M10" s="2292"/>
      <c r="N10" s="2292"/>
      <c r="O10" s="2293" t="s">
        <v>737</v>
      </c>
      <c r="P10" s="2293"/>
    </row>
    <row r="11" spans="1:18" x14ac:dyDescent="0.25">
      <c r="A11" s="2290" t="s">
        <v>738</v>
      </c>
      <c r="B11" s="2290"/>
      <c r="C11" s="2290"/>
      <c r="D11" s="2290"/>
      <c r="E11" s="2291" t="s">
        <v>739</v>
      </c>
      <c r="F11" s="2291"/>
      <c r="G11" s="2291"/>
      <c r="H11" s="2291"/>
      <c r="I11" s="2292">
        <v>8406</v>
      </c>
      <c r="J11" s="2292"/>
      <c r="K11" s="2292">
        <v>9769</v>
      </c>
      <c r="L11" s="2292"/>
      <c r="M11" s="2292">
        <v>195</v>
      </c>
      <c r="N11" s="2292"/>
      <c r="O11" s="2293" t="s">
        <v>740</v>
      </c>
      <c r="P11" s="2293"/>
    </row>
    <row r="12" spans="1:18" x14ac:dyDescent="0.25">
      <c r="A12" s="2290" t="s">
        <v>904</v>
      </c>
      <c r="B12" s="2290"/>
      <c r="C12" s="2290"/>
      <c r="D12" s="2290"/>
      <c r="E12" s="2291" t="s">
        <v>741</v>
      </c>
      <c r="F12" s="2291"/>
      <c r="G12" s="2291"/>
      <c r="H12" s="2291"/>
      <c r="I12" s="2292">
        <v>4350</v>
      </c>
      <c r="J12" s="2292"/>
      <c r="K12" s="2292">
        <v>3053</v>
      </c>
      <c r="L12" s="2292"/>
      <c r="M12" s="2292">
        <v>5309</v>
      </c>
      <c r="N12" s="2292"/>
      <c r="O12" s="2293" t="s">
        <v>742</v>
      </c>
      <c r="P12" s="2293"/>
    </row>
    <row r="13" spans="1:18" x14ac:dyDescent="0.25">
      <c r="A13" s="2290" t="s">
        <v>743</v>
      </c>
      <c r="B13" s="2290"/>
      <c r="C13" s="2290"/>
      <c r="D13" s="2290"/>
      <c r="E13" s="2291" t="s">
        <v>744</v>
      </c>
      <c r="F13" s="2291"/>
      <c r="G13" s="2291"/>
      <c r="H13" s="2291"/>
      <c r="I13" s="2292">
        <v>5312</v>
      </c>
      <c r="J13" s="2292"/>
      <c r="K13" s="2292">
        <v>4332</v>
      </c>
      <c r="L13" s="2292"/>
      <c r="M13" s="2292">
        <v>4462</v>
      </c>
      <c r="N13" s="2292"/>
      <c r="O13" s="2293" t="s">
        <v>745</v>
      </c>
      <c r="P13" s="2293"/>
    </row>
    <row r="14" spans="1:18" x14ac:dyDescent="0.25">
      <c r="A14" s="2290" t="s">
        <v>746</v>
      </c>
      <c r="B14" s="2290"/>
      <c r="C14" s="2290"/>
      <c r="D14" s="2290"/>
      <c r="E14" s="2291" t="s">
        <v>747</v>
      </c>
      <c r="F14" s="2291"/>
      <c r="G14" s="2291"/>
      <c r="H14" s="2291"/>
      <c r="I14" s="2292">
        <v>3380</v>
      </c>
      <c r="J14" s="2292"/>
      <c r="K14" s="2292">
        <v>3366</v>
      </c>
      <c r="L14" s="2292"/>
      <c r="M14" s="2292">
        <v>5374</v>
      </c>
      <c r="N14" s="2292"/>
      <c r="O14" s="2293" t="s">
        <v>742</v>
      </c>
      <c r="P14" s="2293"/>
    </row>
    <row r="15" spans="1:18" x14ac:dyDescent="0.25">
      <c r="A15" s="2290" t="s">
        <v>748</v>
      </c>
      <c r="B15" s="2290"/>
      <c r="C15" s="2290"/>
      <c r="D15" s="2290"/>
      <c r="E15" s="2291" t="s">
        <v>749</v>
      </c>
      <c r="F15" s="2291"/>
      <c r="G15" s="2291"/>
      <c r="H15" s="2291"/>
      <c r="I15" s="2292">
        <v>5644</v>
      </c>
      <c r="J15" s="2292"/>
      <c r="K15" s="2292">
        <v>5757</v>
      </c>
      <c r="L15" s="2292"/>
      <c r="M15" s="2292"/>
      <c r="N15" s="2292"/>
      <c r="O15" s="2293" t="s">
        <v>737</v>
      </c>
      <c r="P15" s="2293"/>
    </row>
    <row r="16" spans="1:18" x14ac:dyDescent="0.25">
      <c r="A16" s="2290" t="s">
        <v>750</v>
      </c>
      <c r="B16" s="2290"/>
      <c r="C16" s="2290"/>
      <c r="D16" s="2290"/>
      <c r="E16" s="2291" t="s">
        <v>751</v>
      </c>
      <c r="F16" s="2291"/>
      <c r="G16" s="2291"/>
      <c r="H16" s="2291"/>
      <c r="I16" s="2292">
        <v>4800</v>
      </c>
      <c r="J16" s="2292"/>
      <c r="K16" s="2292">
        <v>4432</v>
      </c>
      <c r="L16" s="2292"/>
      <c r="M16" s="2292">
        <v>5012</v>
      </c>
      <c r="N16" s="2292"/>
      <c r="O16" s="2293" t="s">
        <v>742</v>
      </c>
      <c r="P16" s="2293"/>
    </row>
    <row r="17" spans="1:16" x14ac:dyDescent="0.25">
      <c r="A17" s="2290" t="s">
        <v>744</v>
      </c>
      <c r="B17" s="2290"/>
      <c r="C17" s="2290"/>
      <c r="D17" s="2290"/>
      <c r="E17" s="2291" t="s">
        <v>752</v>
      </c>
      <c r="F17" s="2291"/>
      <c r="G17" s="2291"/>
      <c r="H17" s="2291"/>
      <c r="I17" s="2292">
        <v>5052</v>
      </c>
      <c r="J17" s="2292"/>
      <c r="K17" s="2292">
        <v>4782</v>
      </c>
      <c r="L17" s="2292"/>
      <c r="M17" s="2292">
        <v>4138</v>
      </c>
      <c r="N17" s="2292"/>
      <c r="O17" s="2293" t="s">
        <v>745</v>
      </c>
      <c r="P17" s="2293"/>
    </row>
    <row r="18" spans="1:16" x14ac:dyDescent="0.25">
      <c r="A18" s="2290" t="s">
        <v>753</v>
      </c>
      <c r="B18" s="2290"/>
      <c r="C18" s="2290"/>
      <c r="D18" s="2290"/>
      <c r="E18" s="2291" t="s">
        <v>749</v>
      </c>
      <c r="F18" s="2291"/>
      <c r="G18" s="2291"/>
      <c r="H18" s="2291"/>
      <c r="I18" s="2292">
        <v>5456</v>
      </c>
      <c r="J18" s="2292"/>
      <c r="K18" s="2292">
        <v>5490</v>
      </c>
      <c r="L18" s="2292"/>
      <c r="M18" s="2292"/>
      <c r="N18" s="2292"/>
      <c r="O18" s="2293" t="s">
        <v>737</v>
      </c>
      <c r="P18" s="2293"/>
    </row>
    <row r="19" spans="1:16" x14ac:dyDescent="0.25">
      <c r="A19" s="2290" t="s">
        <v>754</v>
      </c>
      <c r="B19" s="2290"/>
      <c r="C19" s="2290"/>
      <c r="D19" s="2290"/>
      <c r="E19" s="2291" t="s">
        <v>755</v>
      </c>
      <c r="F19" s="2291"/>
      <c r="G19" s="2291"/>
      <c r="H19" s="2291"/>
      <c r="I19" s="2292">
        <v>4520</v>
      </c>
      <c r="J19" s="2292"/>
      <c r="K19" s="2292">
        <v>3916</v>
      </c>
      <c r="L19" s="2292"/>
      <c r="M19" s="2292">
        <v>5012</v>
      </c>
      <c r="N19" s="2292"/>
      <c r="O19" s="2293" t="s">
        <v>742</v>
      </c>
      <c r="P19" s="2293"/>
    </row>
    <row r="20" spans="1:16" x14ac:dyDescent="0.25">
      <c r="A20" s="2290" t="s">
        <v>756</v>
      </c>
      <c r="B20" s="2290"/>
      <c r="C20" s="2290"/>
      <c r="D20" s="2290"/>
      <c r="E20" s="2291" t="s">
        <v>747</v>
      </c>
      <c r="F20" s="2291"/>
      <c r="G20" s="2291"/>
      <c r="H20" s="2291"/>
      <c r="I20" s="2292">
        <v>3295</v>
      </c>
      <c r="J20" s="2292"/>
      <c r="K20" s="2292">
        <v>2813</v>
      </c>
      <c r="L20" s="2292"/>
      <c r="M20" s="2292">
        <v>5997</v>
      </c>
      <c r="N20" s="2292"/>
      <c r="O20" s="2293" t="s">
        <v>742</v>
      </c>
      <c r="P20" s="2293"/>
    </row>
    <row r="21" spans="1:16" x14ac:dyDescent="0.25">
      <c r="A21" s="2290" t="s">
        <v>757</v>
      </c>
      <c r="B21" s="2290"/>
      <c r="C21" s="2290"/>
      <c r="D21" s="2290"/>
      <c r="E21" s="2291" t="s">
        <v>758</v>
      </c>
      <c r="F21" s="2291"/>
      <c r="G21" s="2291"/>
      <c r="H21" s="2291"/>
      <c r="I21" s="2292">
        <v>5438</v>
      </c>
      <c r="J21" s="2292"/>
      <c r="K21" s="2292">
        <v>4234</v>
      </c>
      <c r="L21" s="2292"/>
      <c r="M21" s="2292">
        <v>3631</v>
      </c>
      <c r="N21" s="2292"/>
      <c r="O21" s="2293" t="s">
        <v>745</v>
      </c>
      <c r="P21" s="2293"/>
    </row>
    <row r="22" spans="1:16" x14ac:dyDescent="0.25">
      <c r="A22" s="2290" t="s">
        <v>759</v>
      </c>
      <c r="B22" s="2290"/>
      <c r="C22" s="2290"/>
      <c r="D22" s="2290"/>
      <c r="E22" s="2291" t="s">
        <v>744</v>
      </c>
      <c r="F22" s="2291"/>
      <c r="G22" s="2291"/>
      <c r="H22" s="2291"/>
      <c r="I22" s="2292">
        <v>6581</v>
      </c>
      <c r="J22" s="2292"/>
      <c r="K22" s="2292">
        <v>5703</v>
      </c>
      <c r="L22" s="2292"/>
      <c r="M22" s="2292"/>
      <c r="N22" s="2292"/>
      <c r="O22" s="2293" t="s">
        <v>737</v>
      </c>
      <c r="P22" s="2293"/>
    </row>
    <row r="23" spans="1:16" x14ac:dyDescent="0.25">
      <c r="A23" s="2290" t="s">
        <v>760</v>
      </c>
      <c r="B23" s="2290"/>
      <c r="C23" s="2290"/>
      <c r="D23" s="2290"/>
      <c r="E23" s="2291" t="s">
        <v>749</v>
      </c>
      <c r="F23" s="2291"/>
      <c r="G23" s="2291"/>
      <c r="H23" s="2291"/>
      <c r="I23" s="2292">
        <v>6200</v>
      </c>
      <c r="J23" s="2292"/>
      <c r="K23" s="2292">
        <v>6137</v>
      </c>
      <c r="L23" s="2292"/>
      <c r="M23" s="2292"/>
      <c r="N23" s="2292"/>
      <c r="O23" s="2293" t="s">
        <v>737</v>
      </c>
      <c r="P23" s="2293"/>
    </row>
    <row r="24" spans="1:16" x14ac:dyDescent="0.25">
      <c r="A24" s="2290" t="s">
        <v>761</v>
      </c>
      <c r="B24" s="2290"/>
      <c r="C24" s="2290"/>
      <c r="D24" s="2290"/>
      <c r="E24" s="2291" t="s">
        <v>736</v>
      </c>
      <c r="F24" s="2291"/>
      <c r="G24" s="2291"/>
      <c r="H24" s="2291"/>
      <c r="I24" s="2292">
        <v>7871</v>
      </c>
      <c r="J24" s="2292"/>
      <c r="K24" s="2292">
        <v>8254</v>
      </c>
      <c r="L24" s="2292"/>
      <c r="M24" s="2292"/>
      <c r="N24" s="2292"/>
      <c r="O24" s="2293" t="s">
        <v>762</v>
      </c>
      <c r="P24" s="2293"/>
    </row>
    <row r="25" spans="1:16" x14ac:dyDescent="0.25">
      <c r="A25" s="2290" t="s">
        <v>763</v>
      </c>
      <c r="B25" s="2290"/>
      <c r="C25" s="2290"/>
      <c r="D25" s="2290"/>
      <c r="E25" s="2291" t="s">
        <v>764</v>
      </c>
      <c r="F25" s="2291"/>
      <c r="G25" s="2291"/>
      <c r="H25" s="2291"/>
      <c r="I25" s="2292">
        <v>5056</v>
      </c>
      <c r="J25" s="2292"/>
      <c r="K25" s="2292">
        <v>5150</v>
      </c>
      <c r="L25" s="2292"/>
      <c r="M25" s="2292">
        <v>3170</v>
      </c>
      <c r="N25" s="2292"/>
      <c r="O25" s="2293" t="s">
        <v>745</v>
      </c>
      <c r="P25" s="2293"/>
    </row>
    <row r="26" spans="1:16" x14ac:dyDescent="0.25">
      <c r="A26" s="2290" t="s">
        <v>765</v>
      </c>
      <c r="B26" s="2290"/>
      <c r="C26" s="2290"/>
      <c r="D26" s="2290"/>
      <c r="E26" s="2291" t="s">
        <v>741</v>
      </c>
      <c r="F26" s="2291"/>
      <c r="G26" s="2291"/>
      <c r="H26" s="2291"/>
      <c r="I26" s="2292">
        <v>8801</v>
      </c>
      <c r="J26" s="2292"/>
      <c r="K26" s="2292">
        <v>7205</v>
      </c>
      <c r="L26" s="2292"/>
      <c r="M26" s="2292"/>
      <c r="N26" s="2292"/>
      <c r="O26" s="2293" t="s">
        <v>762</v>
      </c>
      <c r="P26" s="2293"/>
    </row>
    <row r="27" spans="1:16" x14ac:dyDescent="0.25">
      <c r="A27" s="2290" t="s">
        <v>766</v>
      </c>
      <c r="B27" s="2290"/>
      <c r="C27" s="2290"/>
      <c r="D27" s="2290"/>
      <c r="E27" s="2291" t="s">
        <v>767</v>
      </c>
      <c r="F27" s="2291"/>
      <c r="G27" s="2291"/>
      <c r="H27" s="2291"/>
      <c r="I27" s="2292">
        <v>4268</v>
      </c>
      <c r="J27" s="2292"/>
      <c r="K27" s="2292">
        <v>4033</v>
      </c>
      <c r="L27" s="2292"/>
      <c r="M27" s="2292">
        <v>4252</v>
      </c>
      <c r="N27" s="2292"/>
      <c r="O27" s="2293" t="s">
        <v>745</v>
      </c>
      <c r="P27" s="2293"/>
    </row>
    <row r="28" spans="1:16" x14ac:dyDescent="0.25">
      <c r="A28" s="2290" t="s">
        <v>768</v>
      </c>
      <c r="B28" s="2290"/>
      <c r="C28" s="2290"/>
      <c r="D28" s="2290"/>
      <c r="E28" s="2291" t="s">
        <v>751</v>
      </c>
      <c r="F28" s="2291"/>
      <c r="G28" s="2291"/>
      <c r="H28" s="2291"/>
      <c r="I28" s="2292">
        <v>6690</v>
      </c>
      <c r="J28" s="2292"/>
      <c r="K28" s="2292">
        <v>5389</v>
      </c>
      <c r="L28" s="2292"/>
      <c r="M28" s="2292">
        <v>3631</v>
      </c>
      <c r="N28" s="2292"/>
      <c r="O28" s="2293" t="s">
        <v>745</v>
      </c>
      <c r="P28" s="2293"/>
    </row>
    <row r="29" spans="1:16" x14ac:dyDescent="0.25">
      <c r="A29" s="2290" t="s">
        <v>769</v>
      </c>
      <c r="B29" s="2290"/>
      <c r="C29" s="2290"/>
      <c r="D29" s="2290"/>
      <c r="E29" s="2291" t="s">
        <v>752</v>
      </c>
      <c r="F29" s="2291"/>
      <c r="G29" s="2291"/>
      <c r="H29" s="2291"/>
      <c r="I29" s="2292">
        <v>7035</v>
      </c>
      <c r="J29" s="2292"/>
      <c r="K29" s="2292">
        <v>7122</v>
      </c>
      <c r="L29" s="2292"/>
      <c r="M29" s="2292"/>
      <c r="N29" s="2292"/>
      <c r="O29" s="2293" t="s">
        <v>737</v>
      </c>
      <c r="P29" s="2293"/>
    </row>
    <row r="30" spans="1:16" x14ac:dyDescent="0.25">
      <c r="A30" s="2290" t="s">
        <v>770</v>
      </c>
      <c r="B30" s="2290"/>
      <c r="C30" s="2290"/>
      <c r="D30" s="2290"/>
      <c r="E30" s="2291" t="s">
        <v>771</v>
      </c>
      <c r="F30" s="2291"/>
      <c r="G30" s="2291"/>
      <c r="H30" s="2291"/>
      <c r="I30" s="2292">
        <v>4305</v>
      </c>
      <c r="J30" s="2292"/>
      <c r="K30" s="2292">
        <v>3347</v>
      </c>
      <c r="L30" s="2292"/>
      <c r="M30" s="2292">
        <v>5292</v>
      </c>
      <c r="N30" s="2292"/>
      <c r="O30" s="2293" t="s">
        <v>742</v>
      </c>
      <c r="P30" s="2293"/>
    </row>
    <row r="31" spans="1:16" x14ac:dyDescent="0.25">
      <c r="A31" s="2290" t="s">
        <v>772</v>
      </c>
      <c r="B31" s="2290"/>
      <c r="C31" s="2290"/>
      <c r="D31" s="2290"/>
      <c r="E31" s="2291" t="s">
        <v>736</v>
      </c>
      <c r="F31" s="2291"/>
      <c r="G31" s="2291"/>
      <c r="H31" s="2291"/>
      <c r="I31" s="2292">
        <v>6793</v>
      </c>
      <c r="J31" s="2292"/>
      <c r="K31" s="2292">
        <v>7979</v>
      </c>
      <c r="L31" s="2292"/>
      <c r="M31" s="2292"/>
      <c r="N31" s="2292"/>
      <c r="O31" s="2293" t="s">
        <v>762</v>
      </c>
      <c r="P31" s="2293"/>
    </row>
    <row r="32" spans="1:16" x14ac:dyDescent="0.25">
      <c r="A32" s="2290" t="s">
        <v>773</v>
      </c>
      <c r="B32" s="2290"/>
      <c r="C32" s="2290"/>
      <c r="D32" s="2290"/>
      <c r="E32" s="2291" t="s">
        <v>739</v>
      </c>
      <c r="F32" s="2291"/>
      <c r="G32" s="2291"/>
      <c r="H32" s="2291"/>
      <c r="I32" s="2292">
        <v>8262</v>
      </c>
      <c r="J32" s="2292"/>
      <c r="K32" s="2292">
        <v>9254</v>
      </c>
      <c r="L32" s="2292"/>
      <c r="M32" s="2292"/>
      <c r="N32" s="2292"/>
      <c r="O32" s="2293" t="s">
        <v>740</v>
      </c>
      <c r="P32" s="2293"/>
    </row>
    <row r="33" spans="1:16" x14ac:dyDescent="0.25">
      <c r="A33" s="2290" t="s">
        <v>774</v>
      </c>
      <c r="B33" s="2290"/>
      <c r="C33" s="2290"/>
      <c r="D33" s="2290"/>
      <c r="E33" s="2291" t="s">
        <v>775</v>
      </c>
      <c r="F33" s="2291"/>
      <c r="G33" s="2291"/>
      <c r="H33" s="2291"/>
      <c r="I33" s="2292">
        <v>6649</v>
      </c>
      <c r="J33" s="2292"/>
      <c r="K33" s="2292">
        <v>6146</v>
      </c>
      <c r="L33" s="2292"/>
      <c r="M33" s="2292"/>
      <c r="N33" s="2292"/>
      <c r="O33" s="2293" t="s">
        <v>737</v>
      </c>
      <c r="P33" s="2293"/>
    </row>
    <row r="34" spans="1:16" x14ac:dyDescent="0.25">
      <c r="A34" s="2290" t="s">
        <v>776</v>
      </c>
      <c r="B34" s="2290"/>
      <c r="C34" s="2290"/>
      <c r="D34" s="2290"/>
      <c r="E34" s="2291" t="s">
        <v>736</v>
      </c>
      <c r="F34" s="2291"/>
      <c r="G34" s="2291"/>
      <c r="H34" s="2291"/>
      <c r="I34" s="2292">
        <v>5643</v>
      </c>
      <c r="J34" s="2292"/>
      <c r="K34" s="2292">
        <v>5641</v>
      </c>
      <c r="L34" s="2292"/>
      <c r="M34" s="2292"/>
      <c r="N34" s="2292"/>
      <c r="O34" s="2293" t="s">
        <v>737</v>
      </c>
      <c r="P34" s="2293"/>
    </row>
    <row r="35" spans="1:16" x14ac:dyDescent="0.25">
      <c r="A35" s="2290" t="s">
        <v>777</v>
      </c>
      <c r="B35" s="2290"/>
      <c r="C35" s="2290"/>
      <c r="D35" s="2290"/>
      <c r="E35" s="2291" t="s">
        <v>749</v>
      </c>
      <c r="F35" s="2291"/>
      <c r="G35" s="2291"/>
      <c r="H35" s="2291"/>
      <c r="I35" s="2292">
        <v>5395</v>
      </c>
      <c r="J35" s="2292"/>
      <c r="K35" s="2292">
        <v>5747</v>
      </c>
      <c r="L35" s="2292"/>
      <c r="M35" s="2292"/>
      <c r="N35" s="2292"/>
      <c r="O35" s="2293" t="s">
        <v>737</v>
      </c>
      <c r="P35" s="2293"/>
    </row>
    <row r="36" spans="1:16" x14ac:dyDescent="0.25">
      <c r="A36" s="2290" t="s">
        <v>778</v>
      </c>
      <c r="B36" s="2290"/>
      <c r="C36" s="2290"/>
      <c r="D36" s="2290"/>
      <c r="E36" s="2291" t="s">
        <v>779</v>
      </c>
      <c r="F36" s="2291"/>
      <c r="G36" s="2291"/>
      <c r="H36" s="2291"/>
      <c r="I36" s="2292">
        <v>7055</v>
      </c>
      <c r="J36" s="2292"/>
      <c r="K36" s="2292">
        <v>6396</v>
      </c>
      <c r="L36" s="2292"/>
      <c r="M36" s="2292"/>
      <c r="N36" s="2292"/>
      <c r="O36" s="2293" t="s">
        <v>737</v>
      </c>
      <c r="P36" s="2293"/>
    </row>
    <row r="37" spans="1:16" x14ac:dyDescent="0.25">
      <c r="A37" s="2290" t="s">
        <v>780</v>
      </c>
      <c r="B37" s="2290"/>
      <c r="C37" s="2290"/>
      <c r="D37" s="2290"/>
      <c r="E37" s="2291" t="s">
        <v>781</v>
      </c>
      <c r="F37" s="2291"/>
      <c r="G37" s="2291"/>
      <c r="H37" s="2291"/>
      <c r="I37" s="2292">
        <v>4032</v>
      </c>
      <c r="J37" s="2292"/>
      <c r="K37" s="2292">
        <v>3799</v>
      </c>
      <c r="L37" s="2292"/>
      <c r="M37" s="2292">
        <v>4616</v>
      </c>
      <c r="N37" s="2292"/>
      <c r="O37" s="2293" t="s">
        <v>742</v>
      </c>
      <c r="P37" s="2293"/>
    </row>
    <row r="38" spans="1:16" x14ac:dyDescent="0.25">
      <c r="A38" s="2290" t="s">
        <v>782</v>
      </c>
      <c r="B38" s="2290"/>
      <c r="C38" s="2290"/>
      <c r="D38" s="2290"/>
      <c r="E38" s="2291" t="s">
        <v>783</v>
      </c>
      <c r="F38" s="2291"/>
      <c r="G38" s="2291"/>
      <c r="H38" s="2291"/>
      <c r="I38" s="2292">
        <v>6465</v>
      </c>
      <c r="J38" s="2292"/>
      <c r="K38" s="2292">
        <v>6207</v>
      </c>
      <c r="L38" s="2292"/>
      <c r="M38" s="2292"/>
      <c r="N38" s="2292"/>
      <c r="O38" s="2293" t="s">
        <v>737</v>
      </c>
      <c r="P38" s="2293"/>
    </row>
    <row r="39" spans="1:16" x14ac:dyDescent="0.25">
      <c r="A39" s="2290" t="s">
        <v>784</v>
      </c>
      <c r="B39" s="2290"/>
      <c r="C39" s="2290"/>
      <c r="D39" s="2290"/>
      <c r="E39" s="2291" t="s">
        <v>785</v>
      </c>
      <c r="F39" s="2291"/>
      <c r="G39" s="2291"/>
      <c r="H39" s="2291"/>
      <c r="I39" s="2292">
        <v>4725</v>
      </c>
      <c r="J39" s="2292"/>
      <c r="K39" s="2292">
        <v>3632</v>
      </c>
      <c r="L39" s="2292"/>
      <c r="M39" s="2292">
        <v>4427</v>
      </c>
      <c r="N39" s="2292"/>
      <c r="O39" s="2293" t="s">
        <v>745</v>
      </c>
      <c r="P39" s="2293"/>
    </row>
    <row r="40" spans="1:16" x14ac:dyDescent="0.25">
      <c r="A40" s="2290" t="s">
        <v>786</v>
      </c>
      <c r="B40" s="2290"/>
      <c r="C40" s="2290"/>
      <c r="D40" s="2290"/>
      <c r="E40" s="2291" t="s">
        <v>779</v>
      </c>
      <c r="F40" s="2291"/>
      <c r="G40" s="2291"/>
      <c r="H40" s="2291"/>
      <c r="I40" s="2292">
        <v>6460</v>
      </c>
      <c r="J40" s="2292"/>
      <c r="K40" s="2292">
        <v>6143</v>
      </c>
      <c r="L40" s="2292"/>
      <c r="M40" s="2292"/>
      <c r="N40" s="2292"/>
      <c r="O40" s="2293" t="s">
        <v>737</v>
      </c>
      <c r="P40" s="2293"/>
    </row>
    <row r="41" spans="1:16" x14ac:dyDescent="0.25">
      <c r="A41" s="2290" t="s">
        <v>787</v>
      </c>
      <c r="B41" s="2290"/>
      <c r="C41" s="2290"/>
      <c r="D41" s="2290"/>
      <c r="E41" s="2291" t="s">
        <v>788</v>
      </c>
      <c r="F41" s="2291"/>
      <c r="G41" s="2291"/>
      <c r="H41" s="2291"/>
      <c r="I41" s="2292">
        <v>4052</v>
      </c>
      <c r="J41" s="2292"/>
      <c r="K41" s="2292">
        <v>3270</v>
      </c>
      <c r="L41" s="2292"/>
      <c r="M41" s="2292">
        <v>5904</v>
      </c>
      <c r="N41" s="2292"/>
      <c r="O41" s="2293" t="s">
        <v>742</v>
      </c>
      <c r="P41" s="2293"/>
    </row>
    <row r="42" spans="1:16" x14ac:dyDescent="0.25">
      <c r="A42" s="2290" t="s">
        <v>789</v>
      </c>
      <c r="B42" s="2290"/>
      <c r="C42" s="2290"/>
      <c r="D42" s="2290"/>
      <c r="E42" s="2291" t="s">
        <v>790</v>
      </c>
      <c r="F42" s="2291"/>
      <c r="G42" s="2291"/>
      <c r="H42" s="2291"/>
      <c r="I42" s="2292">
        <v>3622</v>
      </c>
      <c r="J42" s="2292"/>
      <c r="K42" s="2292">
        <v>2954</v>
      </c>
      <c r="L42" s="2292"/>
      <c r="M42" s="2292">
        <v>5181</v>
      </c>
      <c r="N42" s="2292"/>
      <c r="O42" s="2293" t="s">
        <v>742</v>
      </c>
      <c r="P42" s="2293"/>
    </row>
    <row r="43" spans="1:16" x14ac:dyDescent="0.25">
      <c r="A43" s="2290" t="s">
        <v>791</v>
      </c>
      <c r="B43" s="2290"/>
      <c r="C43" s="2290"/>
      <c r="D43" s="2290"/>
      <c r="E43" s="2291" t="s">
        <v>752</v>
      </c>
      <c r="F43" s="2291"/>
      <c r="G43" s="2291"/>
      <c r="H43" s="2291"/>
      <c r="I43" s="2292">
        <v>6198</v>
      </c>
      <c r="J43" s="2292"/>
      <c r="K43" s="2292">
        <v>5260</v>
      </c>
      <c r="L43" s="2292"/>
      <c r="M43" s="2292">
        <v>2059</v>
      </c>
      <c r="N43" s="2292"/>
      <c r="O43" s="2293" t="s">
        <v>745</v>
      </c>
      <c r="P43" s="2293"/>
    </row>
    <row r="44" spans="1:16" x14ac:dyDescent="0.25">
      <c r="A44" s="2290" t="s">
        <v>792</v>
      </c>
      <c r="B44" s="2290"/>
      <c r="C44" s="2290"/>
      <c r="D44" s="2290"/>
      <c r="E44" s="2291" t="s">
        <v>788</v>
      </c>
      <c r="F44" s="2291"/>
      <c r="G44" s="2291"/>
      <c r="H44" s="2291"/>
      <c r="I44" s="2292">
        <v>4000</v>
      </c>
      <c r="J44" s="2292"/>
      <c r="K44" s="2292">
        <v>3223</v>
      </c>
      <c r="L44" s="2292"/>
      <c r="M44" s="2292">
        <v>5904</v>
      </c>
      <c r="N44" s="2292"/>
      <c r="O44" s="2293" t="s">
        <v>742</v>
      </c>
      <c r="P44" s="2293"/>
    </row>
    <row r="45" spans="1:16" x14ac:dyDescent="0.25">
      <c r="A45" s="2290" t="s">
        <v>793</v>
      </c>
      <c r="B45" s="2290"/>
      <c r="C45" s="2290"/>
      <c r="D45" s="2290"/>
      <c r="E45" s="2291" t="s">
        <v>794</v>
      </c>
      <c r="F45" s="2291"/>
      <c r="G45" s="2291"/>
      <c r="H45" s="2291"/>
      <c r="I45" s="2292">
        <v>6424</v>
      </c>
      <c r="J45" s="2292"/>
      <c r="K45" s="2292">
        <v>5738</v>
      </c>
      <c r="L45" s="2292"/>
      <c r="M45" s="2292"/>
      <c r="N45" s="2292"/>
      <c r="O45" s="2293" t="s">
        <v>737</v>
      </c>
      <c r="P45" s="2293"/>
    </row>
    <row r="46" spans="1:16" x14ac:dyDescent="0.25">
      <c r="A46" s="2290" t="s">
        <v>795</v>
      </c>
      <c r="B46" s="2290"/>
      <c r="C46" s="2290"/>
      <c r="D46" s="2290"/>
      <c r="E46" s="2291" t="s">
        <v>796</v>
      </c>
      <c r="F46" s="2291"/>
      <c r="G46" s="2291"/>
      <c r="H46" s="2291"/>
      <c r="I46" s="2292">
        <v>4250</v>
      </c>
      <c r="J46" s="2292"/>
      <c r="K46" s="2292">
        <v>3213</v>
      </c>
      <c r="L46" s="2292"/>
      <c r="M46" s="2292">
        <v>5210</v>
      </c>
      <c r="N46" s="2292"/>
      <c r="O46" s="2293" t="s">
        <v>742</v>
      </c>
      <c r="P46" s="2293"/>
    </row>
    <row r="47" spans="1:16" x14ac:dyDescent="0.25">
      <c r="A47" s="2290" t="s">
        <v>797</v>
      </c>
      <c r="B47" s="2290"/>
      <c r="C47" s="2290"/>
      <c r="D47" s="2290"/>
      <c r="E47" s="2291" t="s">
        <v>797</v>
      </c>
      <c r="F47" s="2291"/>
      <c r="G47" s="2291"/>
      <c r="H47" s="2291"/>
      <c r="I47" s="2292">
        <v>7320</v>
      </c>
      <c r="J47" s="2292"/>
      <c r="K47" s="2292">
        <v>6381</v>
      </c>
      <c r="L47" s="2292"/>
      <c r="M47" s="2292"/>
      <c r="N47" s="2292"/>
      <c r="O47" s="2293" t="s">
        <v>737</v>
      </c>
      <c r="P47" s="2293"/>
    </row>
    <row r="48" spans="1:16" x14ac:dyDescent="0.25">
      <c r="A48" s="2290" t="s">
        <v>798</v>
      </c>
      <c r="B48" s="2290"/>
      <c r="C48" s="2290"/>
      <c r="D48" s="2290"/>
      <c r="E48" s="2291" t="s">
        <v>751</v>
      </c>
      <c r="F48" s="2291"/>
      <c r="G48" s="2291"/>
      <c r="H48" s="2291"/>
      <c r="I48" s="2292">
        <v>4856</v>
      </c>
      <c r="J48" s="2292"/>
      <c r="K48" s="2292">
        <v>4725</v>
      </c>
      <c r="L48" s="2292"/>
      <c r="M48" s="2292">
        <v>4462</v>
      </c>
      <c r="N48" s="2292"/>
      <c r="O48" s="2293" t="s">
        <v>745</v>
      </c>
      <c r="P48" s="2293"/>
    </row>
    <row r="49" spans="1:16" x14ac:dyDescent="0.25">
      <c r="A49" s="2290" t="s">
        <v>799</v>
      </c>
      <c r="B49" s="2290"/>
      <c r="C49" s="2290"/>
      <c r="D49" s="2290"/>
      <c r="E49" s="2291" t="s">
        <v>755</v>
      </c>
      <c r="F49" s="2291"/>
      <c r="G49" s="2291"/>
      <c r="H49" s="2291"/>
      <c r="I49" s="2292">
        <v>6572</v>
      </c>
      <c r="J49" s="2292"/>
      <c r="K49" s="2292">
        <v>5074</v>
      </c>
      <c r="L49" s="2292"/>
      <c r="M49" s="2292">
        <v>2093</v>
      </c>
      <c r="N49" s="2292"/>
      <c r="O49" s="2293" t="s">
        <v>745</v>
      </c>
      <c r="P49" s="2293"/>
    </row>
    <row r="50" spans="1:16" x14ac:dyDescent="0.25">
      <c r="A50" s="2290" t="s">
        <v>800</v>
      </c>
      <c r="B50" s="2290"/>
      <c r="C50" s="2290"/>
      <c r="D50" s="2290"/>
      <c r="E50" s="2291" t="s">
        <v>741</v>
      </c>
      <c r="F50" s="2291"/>
      <c r="G50" s="2291"/>
      <c r="H50" s="2291"/>
      <c r="I50" s="2292">
        <v>6611</v>
      </c>
      <c r="J50" s="2292"/>
      <c r="K50" s="2292">
        <v>5540</v>
      </c>
      <c r="L50" s="2292"/>
      <c r="M50" s="2292"/>
      <c r="N50" s="2292"/>
      <c r="O50" s="2293" t="s">
        <v>737</v>
      </c>
      <c r="P50" s="2293"/>
    </row>
    <row r="51" spans="1:16" x14ac:dyDescent="0.25">
      <c r="A51" s="2290" t="s">
        <v>801</v>
      </c>
      <c r="B51" s="2290"/>
      <c r="C51" s="2290"/>
      <c r="D51" s="2290"/>
      <c r="E51" s="2291" t="s">
        <v>802</v>
      </c>
      <c r="F51" s="2291"/>
      <c r="G51" s="2291"/>
      <c r="H51" s="2291"/>
      <c r="I51" s="2292">
        <v>6220</v>
      </c>
      <c r="J51" s="2292"/>
      <c r="K51" s="2292">
        <v>4735</v>
      </c>
      <c r="L51" s="2292"/>
      <c r="M51" s="2292">
        <v>3786</v>
      </c>
      <c r="N51" s="2292"/>
      <c r="O51" s="2293" t="s">
        <v>745</v>
      </c>
      <c r="P51" s="2293"/>
    </row>
    <row r="52" spans="1:16" x14ac:dyDescent="0.25">
      <c r="A52" s="2290" t="s">
        <v>803</v>
      </c>
      <c r="B52" s="2290"/>
      <c r="C52" s="2290"/>
      <c r="D52" s="2290"/>
      <c r="E52" s="2291" t="s">
        <v>804</v>
      </c>
      <c r="F52" s="2291"/>
      <c r="G52" s="2291"/>
      <c r="H52" s="2291"/>
      <c r="I52" s="2292">
        <v>5485</v>
      </c>
      <c r="J52" s="2292"/>
      <c r="K52" s="2292">
        <v>5209</v>
      </c>
      <c r="L52" s="2292"/>
      <c r="M52" s="2292">
        <v>3631</v>
      </c>
      <c r="N52" s="2292"/>
      <c r="O52" s="2293" t="s">
        <v>745</v>
      </c>
      <c r="P52" s="2293"/>
    </row>
    <row r="53" spans="1:16" x14ac:dyDescent="0.25">
      <c r="A53" s="2290" t="s">
        <v>805</v>
      </c>
      <c r="B53" s="2290"/>
      <c r="C53" s="2290"/>
      <c r="D53" s="2290"/>
      <c r="E53" s="2291" t="s">
        <v>802</v>
      </c>
      <c r="F53" s="2291"/>
      <c r="G53" s="2291"/>
      <c r="H53" s="2291"/>
      <c r="I53" s="2292">
        <v>6520</v>
      </c>
      <c r="J53" s="2292"/>
      <c r="K53" s="2292">
        <v>5558</v>
      </c>
      <c r="L53" s="2292"/>
      <c r="M53" s="2292"/>
      <c r="N53" s="2292"/>
      <c r="O53" s="2293" t="s">
        <v>737</v>
      </c>
      <c r="P53" s="2293"/>
    </row>
    <row r="54" spans="1:16" x14ac:dyDescent="0.25">
      <c r="A54" s="2290" t="s">
        <v>806</v>
      </c>
      <c r="B54" s="2290"/>
      <c r="C54" s="2290"/>
      <c r="D54" s="2290"/>
      <c r="E54" s="2291" t="s">
        <v>788</v>
      </c>
      <c r="F54" s="2291"/>
      <c r="G54" s="2291"/>
      <c r="H54" s="2291"/>
      <c r="I54" s="2292">
        <v>5245</v>
      </c>
      <c r="J54" s="2292"/>
      <c r="K54" s="2292">
        <v>3215</v>
      </c>
      <c r="L54" s="2292"/>
      <c r="M54" s="2292">
        <v>4919</v>
      </c>
      <c r="N54" s="2292"/>
      <c r="O54" s="2293" t="s">
        <v>742</v>
      </c>
      <c r="P54" s="2293"/>
    </row>
    <row r="55" spans="1:16" x14ac:dyDescent="0.25">
      <c r="A55" s="2290" t="s">
        <v>807</v>
      </c>
      <c r="B55" s="2290"/>
      <c r="C55" s="2290"/>
      <c r="D55" s="2290"/>
      <c r="E55" s="2291" t="s">
        <v>752</v>
      </c>
      <c r="F55" s="2291"/>
      <c r="G55" s="2291"/>
      <c r="H55" s="2291"/>
      <c r="I55" s="2292">
        <v>5955</v>
      </c>
      <c r="J55" s="2292"/>
      <c r="K55" s="2292">
        <v>4917</v>
      </c>
      <c r="L55" s="2292"/>
      <c r="M55" s="2292">
        <v>3701</v>
      </c>
      <c r="N55" s="2292"/>
      <c r="O55" s="2293" t="s">
        <v>745</v>
      </c>
      <c r="P55" s="2293"/>
    </row>
    <row r="56" spans="1:16" x14ac:dyDescent="0.25">
      <c r="A56" s="2290" t="s">
        <v>808</v>
      </c>
      <c r="B56" s="2290"/>
      <c r="C56" s="2290"/>
      <c r="D56" s="2290"/>
      <c r="E56" s="2291" t="s">
        <v>809</v>
      </c>
      <c r="F56" s="2291"/>
      <c r="G56" s="2291"/>
      <c r="H56" s="2291"/>
      <c r="I56" s="2292">
        <v>4006</v>
      </c>
      <c r="J56" s="2292"/>
      <c r="K56" s="2292">
        <v>3845</v>
      </c>
      <c r="L56" s="2292"/>
      <c r="M56" s="2292">
        <v>4347</v>
      </c>
      <c r="N56" s="2292"/>
      <c r="O56" s="2293" t="s">
        <v>745</v>
      </c>
      <c r="P56" s="2293"/>
    </row>
    <row r="57" spans="1:16" x14ac:dyDescent="0.25">
      <c r="A57" s="2290" t="s">
        <v>810</v>
      </c>
      <c r="B57" s="2290"/>
      <c r="C57" s="2290"/>
      <c r="D57" s="2290"/>
      <c r="E57" s="2291" t="s">
        <v>739</v>
      </c>
      <c r="F57" s="2291"/>
      <c r="G57" s="2291"/>
      <c r="H57" s="2291"/>
      <c r="I57" s="2292">
        <v>6680</v>
      </c>
      <c r="J57" s="2292"/>
      <c r="K57" s="2292">
        <v>6001</v>
      </c>
      <c r="L57" s="2292"/>
      <c r="M57" s="2292"/>
      <c r="N57" s="2292"/>
      <c r="O57" s="2293" t="s">
        <v>737</v>
      </c>
      <c r="P57" s="2293"/>
    </row>
    <row r="58" spans="1:16" x14ac:dyDescent="0.25">
      <c r="A58" s="2290" t="s">
        <v>811</v>
      </c>
      <c r="B58" s="2290"/>
      <c r="C58" s="2290"/>
      <c r="D58" s="2290"/>
      <c r="E58" s="2291" t="s">
        <v>812</v>
      </c>
      <c r="F58" s="2291"/>
      <c r="G58" s="2291"/>
      <c r="H58" s="2291"/>
      <c r="I58" s="2292">
        <v>8671</v>
      </c>
      <c r="J58" s="2292"/>
      <c r="K58" s="2292">
        <v>8742</v>
      </c>
      <c r="L58" s="2292"/>
      <c r="M58" s="2292">
        <v>179</v>
      </c>
      <c r="N58" s="2292"/>
      <c r="O58" s="2293" t="s">
        <v>740</v>
      </c>
      <c r="P58" s="2293"/>
    </row>
    <row r="59" spans="1:16" x14ac:dyDescent="0.25">
      <c r="A59" s="2290" t="s">
        <v>813</v>
      </c>
      <c r="B59" s="2290"/>
      <c r="C59" s="2290"/>
      <c r="D59" s="2290"/>
      <c r="E59" s="2291" t="s">
        <v>785</v>
      </c>
      <c r="F59" s="2291"/>
      <c r="G59" s="2291"/>
      <c r="H59" s="2291"/>
      <c r="I59" s="2292">
        <v>5847</v>
      </c>
      <c r="J59" s="2292"/>
      <c r="K59" s="2292">
        <v>5483</v>
      </c>
      <c r="L59" s="2292"/>
      <c r="M59" s="2292"/>
      <c r="N59" s="2292"/>
      <c r="O59" s="2293" t="s">
        <v>737</v>
      </c>
      <c r="P59" s="2293"/>
    </row>
    <row r="60" spans="1:16" x14ac:dyDescent="0.25">
      <c r="A60" s="2290" t="s">
        <v>814</v>
      </c>
      <c r="B60" s="2290"/>
      <c r="C60" s="2290"/>
      <c r="D60" s="2290"/>
      <c r="E60" s="2291" t="s">
        <v>752</v>
      </c>
      <c r="F60" s="2291"/>
      <c r="G60" s="2291"/>
      <c r="H60" s="2291"/>
      <c r="I60" s="2292">
        <v>5282</v>
      </c>
      <c r="J60" s="2292"/>
      <c r="K60" s="2292">
        <v>4880</v>
      </c>
      <c r="L60" s="2292"/>
      <c r="M60" s="2292">
        <v>3949</v>
      </c>
      <c r="N60" s="2292"/>
      <c r="O60" s="2293" t="s">
        <v>745</v>
      </c>
      <c r="P60" s="2293"/>
    </row>
    <row r="61" spans="1:16" x14ac:dyDescent="0.25">
      <c r="A61" s="2290" t="s">
        <v>815</v>
      </c>
      <c r="B61" s="2290"/>
      <c r="C61" s="2290"/>
      <c r="D61" s="2290"/>
      <c r="E61" s="2291" t="s">
        <v>816</v>
      </c>
      <c r="F61" s="2291"/>
      <c r="G61" s="2291"/>
      <c r="H61" s="2291"/>
      <c r="I61" s="2292">
        <v>3573</v>
      </c>
      <c r="J61" s="2292"/>
      <c r="K61" s="2292">
        <v>3565</v>
      </c>
      <c r="L61" s="2292"/>
      <c r="M61" s="2292">
        <v>5505</v>
      </c>
      <c r="N61" s="2292"/>
      <c r="O61" s="2293" t="s">
        <v>742</v>
      </c>
      <c r="P61" s="2293"/>
    </row>
    <row r="62" spans="1:16" x14ac:dyDescent="0.25">
      <c r="A62" s="2290" t="s">
        <v>817</v>
      </c>
      <c r="B62" s="2290"/>
      <c r="C62" s="2290"/>
      <c r="D62" s="2290"/>
      <c r="E62" s="2291" t="s">
        <v>758</v>
      </c>
      <c r="F62" s="2291"/>
      <c r="G62" s="2291"/>
      <c r="H62" s="2291"/>
      <c r="I62" s="2292">
        <v>6920</v>
      </c>
      <c r="J62" s="2292"/>
      <c r="K62" s="2292">
        <v>6309</v>
      </c>
      <c r="L62" s="2292"/>
      <c r="M62" s="2292"/>
      <c r="N62" s="2292"/>
      <c r="O62" s="2293" t="s">
        <v>737</v>
      </c>
      <c r="P62" s="2293"/>
    </row>
    <row r="63" spans="1:16" x14ac:dyDescent="0.25">
      <c r="A63" s="2290" t="s">
        <v>818</v>
      </c>
      <c r="B63" s="2290"/>
      <c r="C63" s="2290"/>
      <c r="D63" s="2290"/>
      <c r="E63" s="2291" t="s">
        <v>744</v>
      </c>
      <c r="F63" s="2291"/>
      <c r="G63" s="2291"/>
      <c r="H63" s="2291"/>
      <c r="I63" s="2292">
        <v>10680</v>
      </c>
      <c r="J63" s="2292"/>
      <c r="K63" s="2292">
        <v>10034</v>
      </c>
      <c r="L63" s="2292"/>
      <c r="M63" s="2292"/>
      <c r="N63" s="2292"/>
      <c r="O63" s="2293" t="s">
        <v>740</v>
      </c>
      <c r="P63" s="2293"/>
    </row>
    <row r="64" spans="1:16" x14ac:dyDescent="0.25">
      <c r="A64" s="2290" t="s">
        <v>819</v>
      </c>
      <c r="B64" s="2290"/>
      <c r="C64" s="2290"/>
      <c r="D64" s="2290"/>
      <c r="E64" s="2291" t="s">
        <v>744</v>
      </c>
      <c r="F64" s="2291"/>
      <c r="G64" s="2291"/>
      <c r="H64" s="2291"/>
      <c r="I64" s="2292">
        <v>7077</v>
      </c>
      <c r="J64" s="2292"/>
      <c r="K64" s="2292">
        <v>7510</v>
      </c>
      <c r="L64" s="2292"/>
      <c r="M64" s="2292"/>
      <c r="N64" s="2292"/>
      <c r="O64" s="2293" t="s">
        <v>762</v>
      </c>
      <c r="P64" s="2293"/>
    </row>
    <row r="65" spans="1:16" x14ac:dyDescent="0.25">
      <c r="A65" s="2290" t="s">
        <v>775</v>
      </c>
      <c r="B65" s="2290"/>
      <c r="C65" s="2290"/>
      <c r="D65" s="2290"/>
      <c r="E65" s="2291" t="s">
        <v>775</v>
      </c>
      <c r="F65" s="2291"/>
      <c r="G65" s="2291"/>
      <c r="H65" s="2291"/>
      <c r="I65" s="2292">
        <v>7260</v>
      </c>
      <c r="J65" s="2292"/>
      <c r="K65" s="2292">
        <v>6001</v>
      </c>
      <c r="L65" s="2292"/>
      <c r="M65" s="2292"/>
      <c r="N65" s="2292"/>
      <c r="O65" s="2293" t="s">
        <v>737</v>
      </c>
      <c r="P65" s="2293"/>
    </row>
    <row r="66" spans="1:16" x14ac:dyDescent="0.25">
      <c r="A66" s="2290" t="s">
        <v>820</v>
      </c>
      <c r="B66" s="2290"/>
      <c r="C66" s="2290"/>
      <c r="D66" s="2290"/>
      <c r="E66" s="2291" t="s">
        <v>821</v>
      </c>
      <c r="F66" s="2291"/>
      <c r="G66" s="2291"/>
      <c r="H66" s="2291"/>
      <c r="I66" s="2292">
        <v>4620</v>
      </c>
      <c r="J66" s="2292"/>
      <c r="K66" s="2292">
        <v>3749</v>
      </c>
      <c r="L66" s="2292"/>
      <c r="M66" s="2292">
        <v>4714</v>
      </c>
      <c r="N66" s="2292"/>
      <c r="O66" s="2293" t="s">
        <v>742</v>
      </c>
      <c r="P66" s="2293"/>
    </row>
    <row r="67" spans="1:16" x14ac:dyDescent="0.25">
      <c r="A67" s="2290" t="s">
        <v>822</v>
      </c>
      <c r="B67" s="2290"/>
      <c r="C67" s="2290"/>
      <c r="D67" s="2290"/>
      <c r="E67" s="2291" t="s">
        <v>749</v>
      </c>
      <c r="F67" s="2291"/>
      <c r="G67" s="2291"/>
      <c r="H67" s="2291"/>
      <c r="I67" s="2292">
        <v>4892</v>
      </c>
      <c r="J67" s="2292"/>
      <c r="K67" s="2292">
        <v>5475</v>
      </c>
      <c r="L67" s="2292"/>
      <c r="M67" s="2292"/>
      <c r="N67" s="2292"/>
      <c r="O67" s="2293" t="s">
        <v>737</v>
      </c>
      <c r="P67" s="2293"/>
    </row>
    <row r="68" spans="1:16" x14ac:dyDescent="0.25">
      <c r="A68" s="2290" t="s">
        <v>823</v>
      </c>
      <c r="B68" s="2290"/>
      <c r="C68" s="2290"/>
      <c r="D68" s="2290"/>
      <c r="E68" s="2291" t="s">
        <v>824</v>
      </c>
      <c r="F68" s="2291"/>
      <c r="G68" s="2291"/>
      <c r="H68" s="2291"/>
      <c r="I68" s="2292">
        <v>5895</v>
      </c>
      <c r="J68" s="2292"/>
      <c r="K68" s="2292">
        <v>4438</v>
      </c>
      <c r="L68" s="2292"/>
      <c r="M68" s="2292">
        <v>3975</v>
      </c>
      <c r="N68" s="2292"/>
      <c r="O68" s="2293" t="s">
        <v>745</v>
      </c>
      <c r="P68" s="2293"/>
    </row>
    <row r="69" spans="1:16" x14ac:dyDescent="0.25">
      <c r="A69" s="2290" t="s">
        <v>755</v>
      </c>
      <c r="B69" s="2290"/>
      <c r="C69" s="2290"/>
      <c r="D69" s="2290"/>
      <c r="E69" s="2291" t="s">
        <v>755</v>
      </c>
      <c r="F69" s="2291"/>
      <c r="G69" s="2291"/>
      <c r="H69" s="2291"/>
      <c r="I69" s="2292">
        <v>4603</v>
      </c>
      <c r="J69" s="2292"/>
      <c r="K69" s="2292">
        <v>3984</v>
      </c>
      <c r="L69" s="2292"/>
      <c r="M69" s="2292">
        <v>5147</v>
      </c>
      <c r="N69" s="2292"/>
      <c r="O69" s="2293" t="s">
        <v>742</v>
      </c>
      <c r="P69" s="2293"/>
    </row>
    <row r="70" spans="1:16" x14ac:dyDescent="0.25">
      <c r="A70" s="2290" t="s">
        <v>825</v>
      </c>
      <c r="B70" s="2290"/>
      <c r="C70" s="2290"/>
      <c r="D70" s="2290"/>
      <c r="E70" s="2291" t="s">
        <v>739</v>
      </c>
      <c r="F70" s="2291"/>
      <c r="G70" s="2291"/>
      <c r="H70" s="2291"/>
      <c r="I70" s="2292">
        <v>5797</v>
      </c>
      <c r="J70" s="2292"/>
      <c r="K70" s="2292">
        <v>5653</v>
      </c>
      <c r="L70" s="2292"/>
      <c r="M70" s="2292"/>
      <c r="N70" s="2292"/>
      <c r="O70" s="2293" t="s">
        <v>737</v>
      </c>
      <c r="P70" s="2293"/>
    </row>
    <row r="71" spans="1:16" x14ac:dyDescent="0.25">
      <c r="A71" s="2290" t="s">
        <v>812</v>
      </c>
      <c r="B71" s="2290"/>
      <c r="C71" s="2290"/>
      <c r="D71" s="2290"/>
      <c r="E71" s="2291" t="s">
        <v>812</v>
      </c>
      <c r="F71" s="2291"/>
      <c r="G71" s="2291"/>
      <c r="H71" s="2291"/>
      <c r="I71" s="2292">
        <v>6967</v>
      </c>
      <c r="J71" s="2292"/>
      <c r="K71" s="2292">
        <v>6827</v>
      </c>
      <c r="L71" s="2292"/>
      <c r="M71" s="2292"/>
      <c r="N71" s="2292"/>
      <c r="O71" s="2293" t="s">
        <v>737</v>
      </c>
      <c r="P71" s="2293"/>
    </row>
    <row r="72" spans="1:16" x14ac:dyDescent="0.25">
      <c r="A72" s="2290" t="s">
        <v>826</v>
      </c>
      <c r="B72" s="2290"/>
      <c r="C72" s="2290"/>
      <c r="D72" s="2290"/>
      <c r="E72" s="2291" t="s">
        <v>812</v>
      </c>
      <c r="F72" s="2291"/>
      <c r="G72" s="2291"/>
      <c r="H72" s="2291"/>
      <c r="I72" s="2292">
        <v>9321</v>
      </c>
      <c r="J72" s="2292"/>
      <c r="K72" s="2292">
        <v>9769</v>
      </c>
      <c r="L72" s="2292"/>
      <c r="M72" s="2292"/>
      <c r="N72" s="2292"/>
      <c r="O72" s="2293" t="s">
        <v>740</v>
      </c>
      <c r="P72" s="2293"/>
    </row>
    <row r="73" spans="1:16" x14ac:dyDescent="0.25">
      <c r="A73" s="2290" t="s">
        <v>827</v>
      </c>
      <c r="B73" s="2290"/>
      <c r="C73" s="2290"/>
      <c r="D73" s="2290"/>
      <c r="E73" s="2291" t="s">
        <v>790</v>
      </c>
      <c r="F73" s="2291"/>
      <c r="G73" s="2291"/>
      <c r="H73" s="2291"/>
      <c r="I73" s="2292">
        <v>3999</v>
      </c>
      <c r="J73" s="2292"/>
      <c r="K73" s="2292">
        <v>3680</v>
      </c>
      <c r="L73" s="2292"/>
      <c r="M73" s="2292">
        <v>4721</v>
      </c>
      <c r="N73" s="2292"/>
      <c r="O73" s="2293" t="s">
        <v>742</v>
      </c>
      <c r="P73" s="2293"/>
    </row>
    <row r="74" spans="1:16" x14ac:dyDescent="0.25">
      <c r="A74" s="2290" t="s">
        <v>828</v>
      </c>
      <c r="B74" s="2290"/>
      <c r="C74" s="2290"/>
      <c r="D74" s="2290"/>
      <c r="E74" s="2291" t="s">
        <v>783</v>
      </c>
      <c r="F74" s="2291"/>
      <c r="G74" s="2291"/>
      <c r="H74" s="2291"/>
      <c r="I74" s="2292">
        <v>7200</v>
      </c>
      <c r="J74" s="2292"/>
      <c r="K74" s="2292">
        <v>5789</v>
      </c>
      <c r="L74" s="2292"/>
      <c r="M74" s="2292"/>
      <c r="N74" s="2292"/>
      <c r="O74" s="2293" t="s">
        <v>737</v>
      </c>
      <c r="P74" s="2293"/>
    </row>
    <row r="75" spans="1:16" x14ac:dyDescent="0.25">
      <c r="A75" s="2290" t="s">
        <v>829</v>
      </c>
      <c r="B75" s="2290"/>
      <c r="C75" s="2290"/>
      <c r="D75" s="2290"/>
      <c r="E75" s="2291" t="s">
        <v>736</v>
      </c>
      <c r="F75" s="2291"/>
      <c r="G75" s="2291"/>
      <c r="H75" s="2291"/>
      <c r="I75" s="2292">
        <v>7425</v>
      </c>
      <c r="J75" s="2292"/>
      <c r="K75" s="2292">
        <v>7901</v>
      </c>
      <c r="L75" s="2292"/>
      <c r="M75" s="2292"/>
      <c r="N75" s="2292"/>
      <c r="O75" s="2293" t="s">
        <v>762</v>
      </c>
      <c r="P75" s="2293"/>
    </row>
    <row r="76" spans="1:16" x14ac:dyDescent="0.25">
      <c r="A76" s="2290" t="s">
        <v>830</v>
      </c>
      <c r="B76" s="2290"/>
      <c r="C76" s="2290"/>
      <c r="D76" s="2290"/>
      <c r="E76" s="2291" t="s">
        <v>744</v>
      </c>
      <c r="F76" s="2291"/>
      <c r="G76" s="2291"/>
      <c r="H76" s="2291"/>
      <c r="I76" s="2292">
        <v>6322</v>
      </c>
      <c r="J76" s="2292"/>
      <c r="K76" s="2292">
        <v>6338</v>
      </c>
      <c r="L76" s="2292"/>
      <c r="M76" s="2292"/>
      <c r="N76" s="2292"/>
      <c r="O76" s="2293" t="s">
        <v>737</v>
      </c>
      <c r="P76" s="2293"/>
    </row>
    <row r="77" spans="1:16" x14ac:dyDescent="0.25">
      <c r="A77" s="2290" t="s">
        <v>831</v>
      </c>
      <c r="B77" s="2290"/>
      <c r="C77" s="2290"/>
      <c r="D77" s="2290"/>
      <c r="E77" s="2291" t="s">
        <v>783</v>
      </c>
      <c r="F77" s="2291"/>
      <c r="G77" s="2291"/>
      <c r="H77" s="2291"/>
      <c r="I77" s="2292">
        <v>6447</v>
      </c>
      <c r="J77" s="2292"/>
      <c r="K77" s="2292">
        <v>5418</v>
      </c>
      <c r="L77" s="2292"/>
      <c r="M77" s="2292"/>
      <c r="N77" s="2292"/>
      <c r="O77" s="2293" t="s">
        <v>737</v>
      </c>
      <c r="P77" s="2293"/>
    </row>
    <row r="78" spans="1:16" x14ac:dyDescent="0.25">
      <c r="A78" s="2290" t="s">
        <v>832</v>
      </c>
      <c r="B78" s="2290"/>
      <c r="C78" s="2290"/>
      <c r="D78" s="2290"/>
      <c r="E78" s="2291" t="s">
        <v>833</v>
      </c>
      <c r="F78" s="2291"/>
      <c r="G78" s="2291"/>
      <c r="H78" s="2291"/>
      <c r="I78" s="2292">
        <v>4245</v>
      </c>
      <c r="J78" s="2292"/>
      <c r="K78" s="2292">
        <v>3394</v>
      </c>
      <c r="L78" s="2292"/>
      <c r="M78" s="2292">
        <v>5103</v>
      </c>
      <c r="N78" s="2292"/>
      <c r="O78" s="2293" t="s">
        <v>742</v>
      </c>
      <c r="P78" s="2293"/>
    </row>
    <row r="79" spans="1:16" x14ac:dyDescent="0.25">
      <c r="A79" s="2290" t="s">
        <v>834</v>
      </c>
      <c r="B79" s="2290"/>
      <c r="C79" s="2290"/>
      <c r="D79" s="2290"/>
      <c r="E79" s="2291" t="s">
        <v>835</v>
      </c>
      <c r="F79" s="2291"/>
      <c r="G79" s="2291"/>
      <c r="H79" s="2291"/>
      <c r="I79" s="2292">
        <v>4096</v>
      </c>
      <c r="J79" s="2292"/>
      <c r="K79" s="2292">
        <v>3767</v>
      </c>
      <c r="L79" s="2292"/>
      <c r="M79" s="2292">
        <v>4429</v>
      </c>
      <c r="N79" s="2292"/>
      <c r="O79" s="2293" t="s">
        <v>745</v>
      </c>
      <c r="P79" s="2293"/>
    </row>
    <row r="80" spans="1:16" x14ac:dyDescent="0.25">
      <c r="A80" s="2290" t="s">
        <v>836</v>
      </c>
      <c r="B80" s="2290"/>
      <c r="C80" s="2290"/>
      <c r="D80" s="2290"/>
      <c r="E80" s="2291" t="s">
        <v>741</v>
      </c>
      <c r="F80" s="2291"/>
      <c r="G80" s="2291"/>
      <c r="H80" s="2291"/>
      <c r="I80" s="2292">
        <v>4508</v>
      </c>
      <c r="J80" s="2292"/>
      <c r="K80" s="2292">
        <v>3056</v>
      </c>
      <c r="L80" s="2292"/>
      <c r="M80" s="2292">
        <v>5130</v>
      </c>
      <c r="N80" s="2292"/>
      <c r="O80" s="2293" t="s">
        <v>742</v>
      </c>
      <c r="P80" s="2293"/>
    </row>
    <row r="81" spans="1:16" x14ac:dyDescent="0.25">
      <c r="A81" s="2290" t="s">
        <v>837</v>
      </c>
      <c r="B81" s="2290"/>
      <c r="C81" s="2290"/>
      <c r="D81" s="2290"/>
      <c r="E81" s="2291" t="s">
        <v>783</v>
      </c>
      <c r="F81" s="2291"/>
      <c r="G81" s="2291"/>
      <c r="H81" s="2291"/>
      <c r="I81" s="2292">
        <v>6293</v>
      </c>
      <c r="J81" s="2292"/>
      <c r="K81" s="2292">
        <v>5742</v>
      </c>
      <c r="L81" s="2292"/>
      <c r="M81" s="2292"/>
      <c r="N81" s="2292"/>
      <c r="O81" s="2293" t="s">
        <v>737</v>
      </c>
      <c r="P81" s="2293"/>
    </row>
  </sheetData>
  <sheetProtection algorithmName="SHA-512" hashValue="aVk4F+A7vLJa+8Cs6p0fnP8k0svFXTi32GkDliKpZG9BOCOLY265RqMvP6rvLcQI/xcpCEf3yozwxjxwqeUHww==" saltValue="cdHdP/rH3SiR+VtjHinVDA==" spinCount="100000" sheet="1" objects="1" scenarios="1" formatRows="0" selectLockedCells="1"/>
  <mergeCells count="441">
    <mergeCell ref="A79:D79"/>
    <mergeCell ref="E79:H79"/>
    <mergeCell ref="I79:J79"/>
    <mergeCell ref="K79:L79"/>
    <mergeCell ref="M79:N79"/>
    <mergeCell ref="O79:P79"/>
    <mergeCell ref="A78:D78"/>
    <mergeCell ref="E78:H78"/>
    <mergeCell ref="I78:J78"/>
    <mergeCell ref="K78:L78"/>
    <mergeCell ref="M78:N78"/>
    <mergeCell ref="O78:P78"/>
    <mergeCell ref="A81:D81"/>
    <mergeCell ref="E81:H81"/>
    <mergeCell ref="I81:J81"/>
    <mergeCell ref="K81:L81"/>
    <mergeCell ref="M81:N81"/>
    <mergeCell ref="O81:P81"/>
    <mergeCell ref="A80:D80"/>
    <mergeCell ref="E80:H80"/>
    <mergeCell ref="I80:J80"/>
    <mergeCell ref="K80:L80"/>
    <mergeCell ref="M80:N80"/>
    <mergeCell ref="O80:P80"/>
    <mergeCell ref="A77:D77"/>
    <mergeCell ref="E77:H77"/>
    <mergeCell ref="I77:J77"/>
    <mergeCell ref="K77:L77"/>
    <mergeCell ref="M77:N77"/>
    <mergeCell ref="O77:P77"/>
    <mergeCell ref="A76:D76"/>
    <mergeCell ref="E76:H76"/>
    <mergeCell ref="I76:J76"/>
    <mergeCell ref="K76:L76"/>
    <mergeCell ref="M76:N76"/>
    <mergeCell ref="O76:P76"/>
    <mergeCell ref="A75:D75"/>
    <mergeCell ref="E75:H75"/>
    <mergeCell ref="I75:J75"/>
    <mergeCell ref="K75:L75"/>
    <mergeCell ref="M75:N75"/>
    <mergeCell ref="O75:P75"/>
    <mergeCell ref="A74:D74"/>
    <mergeCell ref="E74:H74"/>
    <mergeCell ref="I74:J74"/>
    <mergeCell ref="K74:L74"/>
    <mergeCell ref="M74:N74"/>
    <mergeCell ref="O74:P74"/>
    <mergeCell ref="A73:D73"/>
    <mergeCell ref="E73:H73"/>
    <mergeCell ref="I73:J73"/>
    <mergeCell ref="K73:L73"/>
    <mergeCell ref="M73:N73"/>
    <mergeCell ref="O73:P73"/>
    <mergeCell ref="A72:D72"/>
    <mergeCell ref="E72:H72"/>
    <mergeCell ref="I72:J72"/>
    <mergeCell ref="K72:L72"/>
    <mergeCell ref="M72:N72"/>
    <mergeCell ref="O72:P72"/>
    <mergeCell ref="A71:D71"/>
    <mergeCell ref="E71:H71"/>
    <mergeCell ref="I71:J71"/>
    <mergeCell ref="K71:L71"/>
    <mergeCell ref="M71:N71"/>
    <mergeCell ref="O71:P71"/>
    <mergeCell ref="A70:D70"/>
    <mergeCell ref="E70:H70"/>
    <mergeCell ref="I70:J70"/>
    <mergeCell ref="K70:L70"/>
    <mergeCell ref="M70:N70"/>
    <mergeCell ref="O70:P70"/>
    <mergeCell ref="A69:D69"/>
    <mergeCell ref="E69:H69"/>
    <mergeCell ref="I69:J69"/>
    <mergeCell ref="K69:L69"/>
    <mergeCell ref="M69:N69"/>
    <mergeCell ref="O69:P69"/>
    <mergeCell ref="A68:D68"/>
    <mergeCell ref="E68:H68"/>
    <mergeCell ref="I68:J68"/>
    <mergeCell ref="K68:L68"/>
    <mergeCell ref="M68:N68"/>
    <mergeCell ref="O68:P68"/>
    <mergeCell ref="A67:D67"/>
    <mergeCell ref="E67:H67"/>
    <mergeCell ref="I67:J67"/>
    <mergeCell ref="K67:L67"/>
    <mergeCell ref="M67:N67"/>
    <mergeCell ref="O67:P67"/>
    <mergeCell ref="A66:D66"/>
    <mergeCell ref="E66:H66"/>
    <mergeCell ref="I66:J66"/>
    <mergeCell ref="K66:L66"/>
    <mergeCell ref="M66:N66"/>
    <mergeCell ref="O66:P66"/>
    <mergeCell ref="A65:D65"/>
    <mergeCell ref="E65:H65"/>
    <mergeCell ref="I65:J65"/>
    <mergeCell ref="K65:L65"/>
    <mergeCell ref="M65:N65"/>
    <mergeCell ref="O65:P65"/>
    <mergeCell ref="A64:D64"/>
    <mergeCell ref="E64:H64"/>
    <mergeCell ref="I64:J64"/>
    <mergeCell ref="K64:L64"/>
    <mergeCell ref="M64:N64"/>
    <mergeCell ref="O64:P64"/>
    <mergeCell ref="A63:D63"/>
    <mergeCell ref="E63:H63"/>
    <mergeCell ref="I63:J63"/>
    <mergeCell ref="K63:L63"/>
    <mergeCell ref="M63:N63"/>
    <mergeCell ref="O63:P63"/>
    <mergeCell ref="A62:D62"/>
    <mergeCell ref="E62:H62"/>
    <mergeCell ref="I62:J62"/>
    <mergeCell ref="K62:L62"/>
    <mergeCell ref="M62:N62"/>
    <mergeCell ref="O62:P62"/>
    <mergeCell ref="A61:D61"/>
    <mergeCell ref="E61:H61"/>
    <mergeCell ref="I61:J61"/>
    <mergeCell ref="K61:L61"/>
    <mergeCell ref="M61:N61"/>
    <mergeCell ref="O61:P61"/>
    <mergeCell ref="A60:D60"/>
    <mergeCell ref="E60:H60"/>
    <mergeCell ref="I60:J60"/>
    <mergeCell ref="K60:L60"/>
    <mergeCell ref="M60:N60"/>
    <mergeCell ref="O60:P60"/>
    <mergeCell ref="A59:D59"/>
    <mergeCell ref="E59:H59"/>
    <mergeCell ref="I59:J59"/>
    <mergeCell ref="K59:L59"/>
    <mergeCell ref="M59:N59"/>
    <mergeCell ref="O59:P59"/>
    <mergeCell ref="A58:D58"/>
    <mergeCell ref="E58:H58"/>
    <mergeCell ref="I58:J58"/>
    <mergeCell ref="K58:L58"/>
    <mergeCell ref="M58:N58"/>
    <mergeCell ref="O58:P58"/>
    <mergeCell ref="A57:D57"/>
    <mergeCell ref="E57:H57"/>
    <mergeCell ref="I57:J57"/>
    <mergeCell ref="K57:L57"/>
    <mergeCell ref="M57:N57"/>
    <mergeCell ref="O57:P57"/>
    <mergeCell ref="A56:D56"/>
    <mergeCell ref="E56:H56"/>
    <mergeCell ref="I56:J56"/>
    <mergeCell ref="K56:L56"/>
    <mergeCell ref="M56:N56"/>
    <mergeCell ref="O56:P56"/>
    <mergeCell ref="A55:D55"/>
    <mergeCell ref="E55:H55"/>
    <mergeCell ref="I55:J55"/>
    <mergeCell ref="K55:L55"/>
    <mergeCell ref="M55:N55"/>
    <mergeCell ref="O55:P55"/>
    <mergeCell ref="A54:D54"/>
    <mergeCell ref="E54:H54"/>
    <mergeCell ref="I54:J54"/>
    <mergeCell ref="K54:L54"/>
    <mergeCell ref="M54:N54"/>
    <mergeCell ref="O54:P54"/>
    <mergeCell ref="A53:D53"/>
    <mergeCell ref="E53:H53"/>
    <mergeCell ref="I53:J53"/>
    <mergeCell ref="K53:L53"/>
    <mergeCell ref="M53:N53"/>
    <mergeCell ref="O53:P53"/>
    <mergeCell ref="A52:D52"/>
    <mergeCell ref="E52:H52"/>
    <mergeCell ref="I52:J52"/>
    <mergeCell ref="K52:L52"/>
    <mergeCell ref="M52:N52"/>
    <mergeCell ref="O52:P52"/>
    <mergeCell ref="A51:D51"/>
    <mergeCell ref="E51:H51"/>
    <mergeCell ref="I51:J51"/>
    <mergeCell ref="K51:L51"/>
    <mergeCell ref="M51:N51"/>
    <mergeCell ref="O51:P51"/>
    <mergeCell ref="A50:D50"/>
    <mergeCell ref="E50:H50"/>
    <mergeCell ref="I50:J50"/>
    <mergeCell ref="K50:L50"/>
    <mergeCell ref="M50:N50"/>
    <mergeCell ref="O50:P50"/>
    <mergeCell ref="A49:D49"/>
    <mergeCell ref="E49:H49"/>
    <mergeCell ref="I49:J49"/>
    <mergeCell ref="K49:L49"/>
    <mergeCell ref="M49:N49"/>
    <mergeCell ref="O49:P49"/>
    <mergeCell ref="A48:D48"/>
    <mergeCell ref="E48:H48"/>
    <mergeCell ref="I48:J48"/>
    <mergeCell ref="K48:L48"/>
    <mergeCell ref="M48:N48"/>
    <mergeCell ref="O48:P48"/>
    <mergeCell ref="A47:D47"/>
    <mergeCell ref="E47:H47"/>
    <mergeCell ref="I47:J47"/>
    <mergeCell ref="K47:L47"/>
    <mergeCell ref="M47:N47"/>
    <mergeCell ref="O47:P47"/>
    <mergeCell ref="A46:D46"/>
    <mergeCell ref="E46:H46"/>
    <mergeCell ref="I46:J46"/>
    <mergeCell ref="K46:L46"/>
    <mergeCell ref="M46:N46"/>
    <mergeCell ref="O46:P46"/>
    <mergeCell ref="A45:D45"/>
    <mergeCell ref="E45:H45"/>
    <mergeCell ref="I45:J45"/>
    <mergeCell ref="K45:L45"/>
    <mergeCell ref="M45:N45"/>
    <mergeCell ref="O45:P45"/>
    <mergeCell ref="A44:D44"/>
    <mergeCell ref="E44:H44"/>
    <mergeCell ref="I44:J44"/>
    <mergeCell ref="K44:L44"/>
    <mergeCell ref="M44:N44"/>
    <mergeCell ref="O44:P44"/>
    <mergeCell ref="A43:D43"/>
    <mergeCell ref="E43:H43"/>
    <mergeCell ref="I43:J43"/>
    <mergeCell ref="K43:L43"/>
    <mergeCell ref="M43:N43"/>
    <mergeCell ref="O43:P43"/>
    <mergeCell ref="A42:D42"/>
    <mergeCell ref="E42:H42"/>
    <mergeCell ref="I42:J42"/>
    <mergeCell ref="K42:L42"/>
    <mergeCell ref="M42:N42"/>
    <mergeCell ref="O42:P42"/>
    <mergeCell ref="A41:D41"/>
    <mergeCell ref="E41:H41"/>
    <mergeCell ref="I41:J41"/>
    <mergeCell ref="K41:L41"/>
    <mergeCell ref="M41:N41"/>
    <mergeCell ref="O41:P41"/>
    <mergeCell ref="A40:D40"/>
    <mergeCell ref="E40:H40"/>
    <mergeCell ref="I40:J40"/>
    <mergeCell ref="K40:L40"/>
    <mergeCell ref="M40:N40"/>
    <mergeCell ref="O40:P40"/>
    <mergeCell ref="A39:D39"/>
    <mergeCell ref="E39:H39"/>
    <mergeCell ref="I39:J39"/>
    <mergeCell ref="K39:L39"/>
    <mergeCell ref="M39:N39"/>
    <mergeCell ref="O39:P39"/>
    <mergeCell ref="A38:D38"/>
    <mergeCell ref="E38:H38"/>
    <mergeCell ref="I38:J38"/>
    <mergeCell ref="K38:L38"/>
    <mergeCell ref="M38:N38"/>
    <mergeCell ref="O38:P38"/>
    <mergeCell ref="A37:D37"/>
    <mergeCell ref="E37:H37"/>
    <mergeCell ref="I37:J37"/>
    <mergeCell ref="K37:L37"/>
    <mergeCell ref="M37:N37"/>
    <mergeCell ref="O37:P37"/>
    <mergeCell ref="A36:D36"/>
    <mergeCell ref="E36:H36"/>
    <mergeCell ref="I36:J36"/>
    <mergeCell ref="K36:L36"/>
    <mergeCell ref="M36:N36"/>
    <mergeCell ref="O36:P36"/>
    <mergeCell ref="A35:D35"/>
    <mergeCell ref="E35:H35"/>
    <mergeCell ref="I35:J35"/>
    <mergeCell ref="K35:L35"/>
    <mergeCell ref="M35:N35"/>
    <mergeCell ref="O35:P35"/>
    <mergeCell ref="A34:D34"/>
    <mergeCell ref="E34:H34"/>
    <mergeCell ref="I34:J34"/>
    <mergeCell ref="K34:L34"/>
    <mergeCell ref="M34:N34"/>
    <mergeCell ref="O34:P34"/>
    <mergeCell ref="A33:D33"/>
    <mergeCell ref="E33:H33"/>
    <mergeCell ref="I33:J33"/>
    <mergeCell ref="K33:L33"/>
    <mergeCell ref="M33:N33"/>
    <mergeCell ref="O33:P33"/>
    <mergeCell ref="A32:D32"/>
    <mergeCell ref="E32:H32"/>
    <mergeCell ref="I32:J32"/>
    <mergeCell ref="K32:L32"/>
    <mergeCell ref="M32:N32"/>
    <mergeCell ref="O32:P32"/>
    <mergeCell ref="A31:D31"/>
    <mergeCell ref="E31:H31"/>
    <mergeCell ref="I31:J31"/>
    <mergeCell ref="K31:L31"/>
    <mergeCell ref="M31:N31"/>
    <mergeCell ref="O31:P31"/>
    <mergeCell ref="A30:D30"/>
    <mergeCell ref="E30:H30"/>
    <mergeCell ref="I30:J30"/>
    <mergeCell ref="K30:L30"/>
    <mergeCell ref="M30:N30"/>
    <mergeCell ref="O30:P30"/>
    <mergeCell ref="A29:D29"/>
    <mergeCell ref="E29:H29"/>
    <mergeCell ref="I29:J29"/>
    <mergeCell ref="K29:L29"/>
    <mergeCell ref="M29:N29"/>
    <mergeCell ref="O29:P29"/>
    <mergeCell ref="A28:D28"/>
    <mergeCell ref="E28:H28"/>
    <mergeCell ref="I28:J28"/>
    <mergeCell ref="K28:L28"/>
    <mergeCell ref="M28:N28"/>
    <mergeCell ref="O28:P28"/>
    <mergeCell ref="A27:D27"/>
    <mergeCell ref="E27:H27"/>
    <mergeCell ref="I27:J27"/>
    <mergeCell ref="K27:L27"/>
    <mergeCell ref="M27:N27"/>
    <mergeCell ref="O27:P27"/>
    <mergeCell ref="A26:D26"/>
    <mergeCell ref="E26:H26"/>
    <mergeCell ref="I26:J26"/>
    <mergeCell ref="K26:L26"/>
    <mergeCell ref="M26:N26"/>
    <mergeCell ref="O26:P26"/>
    <mergeCell ref="A25:D25"/>
    <mergeCell ref="E25:H25"/>
    <mergeCell ref="I25:J25"/>
    <mergeCell ref="K25:L25"/>
    <mergeCell ref="M25:N25"/>
    <mergeCell ref="O25:P25"/>
    <mergeCell ref="A24:D24"/>
    <mergeCell ref="E24:H24"/>
    <mergeCell ref="I24:J24"/>
    <mergeCell ref="K24:L24"/>
    <mergeCell ref="M24:N24"/>
    <mergeCell ref="O24:P24"/>
    <mergeCell ref="A23:D23"/>
    <mergeCell ref="E23:H23"/>
    <mergeCell ref="I23:J23"/>
    <mergeCell ref="K23:L23"/>
    <mergeCell ref="M23:N23"/>
    <mergeCell ref="O23:P23"/>
    <mergeCell ref="A22:D22"/>
    <mergeCell ref="E22:H22"/>
    <mergeCell ref="I22:J22"/>
    <mergeCell ref="K22:L22"/>
    <mergeCell ref="M22:N22"/>
    <mergeCell ref="O22:P22"/>
    <mergeCell ref="A21:D21"/>
    <mergeCell ref="E21:H21"/>
    <mergeCell ref="I21:J21"/>
    <mergeCell ref="K21:L21"/>
    <mergeCell ref="M21:N21"/>
    <mergeCell ref="O21:P21"/>
    <mergeCell ref="A20:D20"/>
    <mergeCell ref="E20:H20"/>
    <mergeCell ref="I20:J20"/>
    <mergeCell ref="K20:L20"/>
    <mergeCell ref="M20:N20"/>
    <mergeCell ref="O20:P20"/>
    <mergeCell ref="A19:D19"/>
    <mergeCell ref="E19:H19"/>
    <mergeCell ref="I19:J19"/>
    <mergeCell ref="K19:L19"/>
    <mergeCell ref="M19:N19"/>
    <mergeCell ref="O19:P19"/>
    <mergeCell ref="A18:D18"/>
    <mergeCell ref="E18:H18"/>
    <mergeCell ref="I18:J18"/>
    <mergeCell ref="K18:L18"/>
    <mergeCell ref="M18:N18"/>
    <mergeCell ref="O18:P18"/>
    <mergeCell ref="A17:D17"/>
    <mergeCell ref="E17:H17"/>
    <mergeCell ref="I17:J17"/>
    <mergeCell ref="K17:L17"/>
    <mergeCell ref="M17:N17"/>
    <mergeCell ref="O17:P17"/>
    <mergeCell ref="A16:D16"/>
    <mergeCell ref="E16:H16"/>
    <mergeCell ref="I16:J16"/>
    <mergeCell ref="K16:L16"/>
    <mergeCell ref="M16:N16"/>
    <mergeCell ref="O16:P16"/>
    <mergeCell ref="A15:D15"/>
    <mergeCell ref="E15:H15"/>
    <mergeCell ref="I15:J15"/>
    <mergeCell ref="K15:L15"/>
    <mergeCell ref="M15:N15"/>
    <mergeCell ref="O15:P15"/>
    <mergeCell ref="A14:D14"/>
    <mergeCell ref="E14:H14"/>
    <mergeCell ref="I14:J14"/>
    <mergeCell ref="K14:L14"/>
    <mergeCell ref="M14:N14"/>
    <mergeCell ref="O14:P14"/>
    <mergeCell ref="A13:D13"/>
    <mergeCell ref="E13:H13"/>
    <mergeCell ref="I13:J13"/>
    <mergeCell ref="K13:L13"/>
    <mergeCell ref="M13:N13"/>
    <mergeCell ref="O13:P13"/>
    <mergeCell ref="A12:D12"/>
    <mergeCell ref="E12:H12"/>
    <mergeCell ref="I12:J12"/>
    <mergeCell ref="K12:L12"/>
    <mergeCell ref="M12:N12"/>
    <mergeCell ref="O12:P12"/>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s>
  <pageMargins left="0.7" right="0.7" top="0.75" bottom="0.75" header="0.3" footer="0.3"/>
  <pageSetup scale="86"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95</vt:i4>
      </vt:variant>
    </vt:vector>
  </HeadingPairs>
  <TitlesOfParts>
    <vt:vector size="108" baseType="lpstr">
      <vt:lpstr>1 BGNM Program Overview</vt:lpstr>
      <vt:lpstr>2 Project Information</vt:lpstr>
      <vt:lpstr>3a Scoring &amp; Verification</vt:lpstr>
      <vt:lpstr>3b Code Plus Verification</vt:lpstr>
      <vt:lpstr>4a WEiR Index</vt:lpstr>
      <vt:lpstr>4b Indoor Water Testing</vt:lpstr>
      <vt:lpstr>5 HVAC Accountability Form</vt:lpstr>
      <vt:lpstr>6 Thermal Enclosure Checklist</vt:lpstr>
      <vt:lpstr>7 NM Climate Zones</vt:lpstr>
      <vt:lpstr>8 IECC Insulation Requirements</vt:lpstr>
      <vt:lpstr>Errata</vt:lpstr>
      <vt:lpstr>Lists (HIDE)</vt:lpstr>
      <vt:lpstr>Indoor_Values_(HIDE)</vt:lpstr>
      <vt:lpstr>BaselineWasherWF</vt:lpstr>
      <vt:lpstr>Bedrooms</vt:lpstr>
      <vt:lpstr>BGNMRequiredWasherWF</vt:lpstr>
      <vt:lpstr>CFA</vt:lpstr>
      <vt:lpstr>ClimateZones</vt:lpstr>
      <vt:lpstr>CZ</vt:lpstr>
      <vt:lpstr>CZ3_CodePlus</vt:lpstr>
      <vt:lpstr>CZ3_Emerald</vt:lpstr>
      <vt:lpstr>CZ3_Gold</vt:lpstr>
      <vt:lpstr>CZ3_Silver</vt:lpstr>
      <vt:lpstr>CZ4_CodePlus</vt:lpstr>
      <vt:lpstr>CZ4_Emerald</vt:lpstr>
      <vt:lpstr>CZ4_Gold</vt:lpstr>
      <vt:lpstr>CZ4_Silver</vt:lpstr>
      <vt:lpstr>CZ5_CodePlus</vt:lpstr>
      <vt:lpstr>CZ5_Emerald</vt:lpstr>
      <vt:lpstr>CZ5_Gold</vt:lpstr>
      <vt:lpstr>CZ5_Silver</vt:lpstr>
      <vt:lpstr>CZ6_CodePlus</vt:lpstr>
      <vt:lpstr>CZ6_Emerald</vt:lpstr>
      <vt:lpstr>CZ6_Gold</vt:lpstr>
      <vt:lpstr>CZ6_Silver</vt:lpstr>
      <vt:lpstr>CZ7_CodePlus</vt:lpstr>
      <vt:lpstr>CZ7_Emerald</vt:lpstr>
      <vt:lpstr>CZ7_Gold</vt:lpstr>
      <vt:lpstr>CZ7_Silver</vt:lpstr>
      <vt:lpstr>DuctTestCond</vt:lpstr>
      <vt:lpstr>FarthestWaterFixture</vt:lpstr>
      <vt:lpstr>HERS_Claimed_AsBuilt</vt:lpstr>
      <vt:lpstr>HERSIndex</vt:lpstr>
      <vt:lpstr>HourlySeasonal</vt:lpstr>
      <vt:lpstr>MailCertTo</vt:lpstr>
      <vt:lpstr>MERVRating</vt:lpstr>
      <vt:lpstr>PA_Daily_Use</vt:lpstr>
      <vt:lpstr>PermitDate</vt:lpstr>
      <vt:lpstr>PointList1</vt:lpstr>
      <vt:lpstr>PointList11</vt:lpstr>
      <vt:lpstr>PointList12</vt:lpstr>
      <vt:lpstr>PointList13</vt:lpstr>
      <vt:lpstr>PointList17</vt:lpstr>
      <vt:lpstr>PointList18</vt:lpstr>
      <vt:lpstr>PointList19</vt:lpstr>
      <vt:lpstr>PointList2</vt:lpstr>
      <vt:lpstr>PointList20</vt:lpstr>
      <vt:lpstr>PointList21</vt:lpstr>
      <vt:lpstr>PointList22</vt:lpstr>
      <vt:lpstr>PointList23</vt:lpstr>
      <vt:lpstr>PointList24</vt:lpstr>
      <vt:lpstr>PointList26</vt:lpstr>
      <vt:lpstr>PointList27</vt:lpstr>
      <vt:lpstr>PointList28</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PointList5</vt:lpstr>
      <vt:lpstr>PointList6</vt:lpstr>
      <vt:lpstr>PointList7</vt:lpstr>
      <vt:lpstr>PointList8</vt:lpstr>
      <vt:lpstr>PointList9</vt:lpstr>
      <vt:lpstr>'1 BGNM Program Overview'!Print_Area</vt:lpstr>
      <vt:lpstr>'2 Project Information'!Print_Area</vt:lpstr>
      <vt:lpstr>'3a Scoring &amp; Verification'!Print_Area</vt:lpstr>
      <vt:lpstr>'3b Code Plus Verification'!Print_Area</vt:lpstr>
      <vt:lpstr>'4a WEiR Index'!Print_Area</vt:lpstr>
      <vt:lpstr>'4b Indoor Water Testing'!Print_Area</vt:lpstr>
      <vt:lpstr>'5 HVAC Accountability Form'!Print_Area</vt:lpstr>
      <vt:lpstr>'6 Thermal Enclosure Checklist'!Print_Area</vt:lpstr>
      <vt:lpstr>'7 NM Climate Zones'!Print_Area</vt:lpstr>
      <vt:lpstr>'8 IECC Insulation Requirements'!Print_Area</vt:lpstr>
      <vt:lpstr>Errata!Print_Area</vt:lpstr>
      <vt:lpstr>'3a Scoring &amp; Verification'!Print_Titles</vt:lpstr>
      <vt:lpstr>'3b Code Plus Verification'!Print_Titles</vt:lpstr>
      <vt:lpstr>'5 HVAC Accountability Form'!Print_Titles</vt:lpstr>
      <vt:lpstr>'7 NM Climate Zones'!Print_Titles</vt:lpstr>
      <vt:lpstr>Errata!Print_Titles</vt:lpstr>
      <vt:lpstr>SupDocsList</vt:lpstr>
      <vt:lpstr>VersionNo.</vt:lpstr>
      <vt:lpstr>WEiR</vt:lpstr>
      <vt:lpstr>YesNoOrNA</vt:lpstr>
      <vt:lpstr>YesOrNo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bgnm</cp:lastModifiedBy>
  <cp:lastPrinted>2021-03-19T20:13:15Z</cp:lastPrinted>
  <dcterms:created xsi:type="dcterms:W3CDTF">2020-12-15T16:38:43Z</dcterms:created>
  <dcterms:modified xsi:type="dcterms:W3CDTF">2021-03-23T19:45:00Z</dcterms:modified>
</cp:coreProperties>
</file>